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2.xml" ContentType="application/vnd.openxmlformats-officedocument.spreadsheetml.pivot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5130" yWindow="4620" windowWidth="15600" windowHeight="4845" tabRatio="940" firstSheet="2" activeTab="7"/>
  </bookViews>
  <sheets>
    <sheet name="Summary" sheetId="31" r:id="rId1"/>
    <sheet name="Summary-NoTRSource" sheetId="51" r:id="rId2"/>
    <sheet name="Final MOR" sheetId="41" r:id="rId3"/>
    <sheet name="Final MOR-no-MOR" sheetId="50" r:id="rId4"/>
    <sheet name="Tech-Refresh" sheetId="30" r:id="rId5"/>
    <sheet name="New Installs" sheetId="39" r:id="rId6"/>
    <sheet name="Exchange" sheetId="43" r:id="rId7"/>
    <sheet name="Unable to Report" sheetId="42" r:id="rId8"/>
    <sheet name="MOR Report Purpose" sheetId="32" r:id="rId9"/>
    <sheet name="Tier Report" sheetId="47" r:id="rId10"/>
    <sheet name="ALL_Pivot_new" sheetId="37" r:id="rId11"/>
    <sheet name="Source" sheetId="1" r:id="rId12"/>
    <sheet name="Pool" sheetId="44" r:id="rId13"/>
    <sheet name="PoolReport" sheetId="38" r:id="rId14"/>
    <sheet name="All" sheetId="45" r:id="rId15"/>
    <sheet name="All_ENV" sheetId="48" r:id="rId16"/>
    <sheet name="SummaryAll" sheetId="49" r:id="rId17"/>
    <sheet name="Monthly-Report" sheetId="52" r:id="rId18"/>
  </sheets>
  <definedNames>
    <definedName name="_xlnm._FilterDatabase" localSheetId="10" hidden="1">ALL_Pivot_new!$A$4:$AB$108</definedName>
    <definedName name="_xlnm._FilterDatabase" localSheetId="11" hidden="1">Source!$5:$80</definedName>
    <definedName name="_xlnm._FilterDatabase" localSheetId="16" hidden="1">SummaryAll!$A$329:$N$496</definedName>
    <definedName name="_xlnm._FilterDatabase" localSheetId="4" hidden="1">'Tech-Refresh'!$A$1:$A$3</definedName>
  </definedNames>
  <calcPr calcId="145621"/>
  <pivotCaches>
    <pivotCache cacheId="11" r:id="rId19"/>
    <pivotCache cacheId="12" r:id="rId20"/>
    <pivotCache cacheId="13" r:id="rId21"/>
    <pivotCache cacheId="14" r:id="rId22"/>
    <pivotCache cacheId="15" r:id="rId23"/>
  </pivotCaches>
</workbook>
</file>

<file path=xl/calcChain.xml><?xml version="1.0" encoding="utf-8"?>
<calcChain xmlns="http://schemas.openxmlformats.org/spreadsheetml/2006/main">
  <c r="N13" i="43" l="1"/>
  <c r="O13" i="43" s="1"/>
  <c r="L13" i="43"/>
  <c r="K13" i="43"/>
  <c r="J13" i="43"/>
  <c r="M13" i="43" s="1"/>
  <c r="I13" i="43"/>
  <c r="H13" i="43"/>
  <c r="G13" i="43"/>
  <c r="F13" i="43"/>
  <c r="E13" i="43"/>
  <c r="D13" i="43"/>
  <c r="B13" i="43"/>
  <c r="A13" i="43"/>
  <c r="N12" i="43"/>
  <c r="O12" i="43" s="1"/>
  <c r="L12" i="43"/>
  <c r="K12" i="43"/>
  <c r="J12" i="43"/>
  <c r="M12" i="43" s="1"/>
  <c r="I12" i="43"/>
  <c r="H12" i="43"/>
  <c r="G12" i="43"/>
  <c r="F12" i="43"/>
  <c r="E12" i="43"/>
  <c r="D12" i="43"/>
  <c r="B12" i="43"/>
  <c r="A12" i="43"/>
  <c r="N11" i="43"/>
  <c r="O11" i="43" s="1"/>
  <c r="L11" i="43"/>
  <c r="K11" i="43"/>
  <c r="J11" i="43"/>
  <c r="M11" i="43" s="1"/>
  <c r="I11" i="43"/>
  <c r="H11" i="43"/>
  <c r="G11" i="43"/>
  <c r="F11" i="43"/>
  <c r="E11" i="43"/>
  <c r="D11" i="43"/>
  <c r="B11" i="43"/>
  <c r="A11" i="43"/>
  <c r="N10" i="43"/>
  <c r="O10" i="43" s="1"/>
  <c r="L10" i="43"/>
  <c r="K10" i="43"/>
  <c r="J10" i="43"/>
  <c r="M10" i="43" s="1"/>
  <c r="I10" i="43"/>
  <c r="H10" i="43"/>
  <c r="G10" i="43"/>
  <c r="F10" i="43"/>
  <c r="E10" i="43"/>
  <c r="D10" i="43"/>
  <c r="B10" i="43"/>
  <c r="A10" i="43"/>
  <c r="CS68" i="1" l="1"/>
  <c r="CS67" i="1"/>
  <c r="CR82" i="1"/>
  <c r="DH68" i="1"/>
  <c r="DH67" i="1"/>
  <c r="N36" i="50" l="1"/>
  <c r="L36" i="50"/>
  <c r="K36" i="50"/>
  <c r="J36" i="50"/>
  <c r="I36" i="50"/>
  <c r="O36" i="50" s="1"/>
  <c r="H36" i="50"/>
  <c r="G36" i="50"/>
  <c r="F36" i="50"/>
  <c r="E36" i="50"/>
  <c r="D36" i="50"/>
  <c r="B36" i="50"/>
  <c r="A36" i="50"/>
  <c r="N35" i="50"/>
  <c r="L35" i="50"/>
  <c r="K35" i="50"/>
  <c r="J35" i="50"/>
  <c r="I35" i="50"/>
  <c r="H35" i="50"/>
  <c r="G35" i="50"/>
  <c r="F35" i="50"/>
  <c r="E35" i="50"/>
  <c r="D35" i="50"/>
  <c r="B35" i="50"/>
  <c r="A35" i="50"/>
  <c r="G34" i="50"/>
  <c r="N39" i="41"/>
  <c r="L39" i="41"/>
  <c r="K39" i="41"/>
  <c r="J39" i="41"/>
  <c r="I39" i="41"/>
  <c r="H39" i="41"/>
  <c r="G39" i="41"/>
  <c r="F39" i="41"/>
  <c r="E39" i="41"/>
  <c r="D39" i="41"/>
  <c r="B39" i="41"/>
  <c r="A39" i="41"/>
  <c r="DO78" i="1"/>
  <c r="DQ78" i="1" s="1"/>
  <c r="DX78" i="1" s="1"/>
  <c r="DZ78" i="1" s="1"/>
  <c r="F61" i="44"/>
  <c r="DJ78" i="1"/>
  <c r="CZ78" i="1" s="1"/>
  <c r="CK78" i="1"/>
  <c r="BW78" i="1"/>
  <c r="CD78" i="1" s="1"/>
  <c r="BI78" i="1"/>
  <c r="BP78" i="1" s="1"/>
  <c r="AK78" i="1"/>
  <c r="M85" i="1"/>
  <c r="M84" i="1"/>
  <c r="M83" i="1"/>
  <c r="DU78" i="1"/>
  <c r="DS78" i="1"/>
  <c r="CQ78" i="1"/>
  <c r="CR78" i="1"/>
  <c r="CC78" i="1"/>
  <c r="BO78" i="1"/>
  <c r="BA78" i="1"/>
  <c r="BB78" i="1"/>
  <c r="AM78" i="1"/>
  <c r="AG78" i="1"/>
  <c r="Y78" i="1"/>
  <c r="Z78" i="1"/>
  <c r="DM68" i="1"/>
  <c r="DM67" i="1"/>
  <c r="DM60" i="1"/>
  <c r="DM59" i="1"/>
  <c r="DM58" i="1"/>
  <c r="DM57" i="1"/>
  <c r="F60" i="44"/>
  <c r="F59" i="44"/>
  <c r="F58" i="44"/>
  <c r="F57" i="44"/>
  <c r="F56" i="44"/>
  <c r="F55" i="44"/>
  <c r="I82" i="44"/>
  <c r="I81" i="44"/>
  <c r="I80" i="44"/>
  <c r="I79" i="44"/>
  <c r="I78" i="44"/>
  <c r="I77" i="44"/>
  <c r="I76" i="44"/>
  <c r="I75" i="44"/>
  <c r="I74" i="44"/>
  <c r="I73" i="44"/>
  <c r="I72" i="44"/>
  <c r="I71" i="44"/>
  <c r="I70" i="44"/>
  <c r="I69" i="44"/>
  <c r="I68" i="44"/>
  <c r="I67" i="44"/>
  <c r="I66" i="44"/>
  <c r="I65" i="44"/>
  <c r="I64" i="44"/>
  <c r="I63" i="44"/>
  <c r="I83" i="44"/>
  <c r="P35" i="50" l="1"/>
  <c r="Q35" i="50" s="1"/>
  <c r="R35" i="50" s="1"/>
  <c r="M35" i="50"/>
  <c r="P36" i="50"/>
  <c r="Q36" i="50" s="1"/>
  <c r="R36" i="50" s="1"/>
  <c r="M36" i="50"/>
  <c r="O35" i="50"/>
  <c r="P39" i="41"/>
  <c r="Q39" i="41" s="1"/>
  <c r="R39" i="41" s="1"/>
  <c r="M39" i="41"/>
  <c r="O39" i="41"/>
  <c r="DT78" i="1"/>
  <c r="CS78" i="1"/>
  <c r="AN78" i="1"/>
  <c r="DR78" i="1"/>
  <c r="DL78" i="1"/>
  <c r="DV78" i="1" s="1"/>
  <c r="CX78" i="1"/>
  <c r="DB78" i="1" s="1"/>
  <c r="N32" i="50"/>
  <c r="L32" i="50"/>
  <c r="K32" i="50"/>
  <c r="J32" i="50"/>
  <c r="I32" i="50"/>
  <c r="H32" i="50"/>
  <c r="G32" i="50"/>
  <c r="F32" i="50"/>
  <c r="E32" i="50"/>
  <c r="D32" i="50"/>
  <c r="B32" i="50"/>
  <c r="A32" i="50"/>
  <c r="N31" i="50"/>
  <c r="L31" i="50"/>
  <c r="K31" i="50"/>
  <c r="J31" i="50"/>
  <c r="I31" i="50"/>
  <c r="O31" i="50" s="1"/>
  <c r="H31" i="50"/>
  <c r="G31" i="50"/>
  <c r="F31" i="50"/>
  <c r="E31" i="50"/>
  <c r="D31" i="50"/>
  <c r="B31" i="50"/>
  <c r="A31" i="50"/>
  <c r="N30" i="50"/>
  <c r="L30" i="50"/>
  <c r="K30" i="50"/>
  <c r="J30" i="50"/>
  <c r="I30" i="50"/>
  <c r="H30" i="50"/>
  <c r="G30" i="50"/>
  <c r="F30" i="50"/>
  <c r="E30" i="50"/>
  <c r="D30" i="50"/>
  <c r="B30" i="50"/>
  <c r="A30" i="50"/>
  <c r="N29" i="50"/>
  <c r="L29" i="50"/>
  <c r="K29" i="50"/>
  <c r="J29" i="50"/>
  <c r="I29" i="50"/>
  <c r="H29" i="50"/>
  <c r="G29" i="50"/>
  <c r="F29" i="50"/>
  <c r="E29" i="50"/>
  <c r="D29" i="50"/>
  <c r="B29" i="50"/>
  <c r="A29" i="50"/>
  <c r="N28" i="50"/>
  <c r="L28" i="50"/>
  <c r="K28" i="50"/>
  <c r="J28" i="50"/>
  <c r="I28" i="50"/>
  <c r="H28" i="50"/>
  <c r="G28" i="50"/>
  <c r="F28" i="50"/>
  <c r="E28" i="50"/>
  <c r="D28" i="50"/>
  <c r="B28" i="50"/>
  <c r="A28" i="50"/>
  <c r="N27" i="50"/>
  <c r="L27" i="50"/>
  <c r="K27" i="50"/>
  <c r="J27" i="50"/>
  <c r="I27" i="50"/>
  <c r="O27" i="50" s="1"/>
  <c r="H27" i="50"/>
  <c r="G27" i="50"/>
  <c r="F27" i="50"/>
  <c r="E27" i="50"/>
  <c r="D27" i="50"/>
  <c r="B27" i="50"/>
  <c r="A27" i="50"/>
  <c r="N38" i="41"/>
  <c r="L38" i="41"/>
  <c r="K38" i="41"/>
  <c r="J38" i="41"/>
  <c r="I38" i="41"/>
  <c r="H38" i="41"/>
  <c r="G38" i="41"/>
  <c r="F38" i="41"/>
  <c r="E38" i="41"/>
  <c r="D38" i="41"/>
  <c r="N37" i="41"/>
  <c r="L37" i="41"/>
  <c r="K37" i="41"/>
  <c r="J37" i="41"/>
  <c r="I37" i="41"/>
  <c r="O37" i="41" s="1"/>
  <c r="H37" i="41"/>
  <c r="G37" i="41"/>
  <c r="F37" i="41"/>
  <c r="E37" i="41"/>
  <c r="D37" i="41"/>
  <c r="B38" i="41"/>
  <c r="A38" i="41"/>
  <c r="B37" i="41"/>
  <c r="A37" i="41"/>
  <c r="DQ60" i="1"/>
  <c r="N36" i="41"/>
  <c r="L36" i="41"/>
  <c r="K36" i="41"/>
  <c r="N35" i="41"/>
  <c r="L35" i="41"/>
  <c r="K35" i="41"/>
  <c r="D36" i="41"/>
  <c r="D35" i="41"/>
  <c r="J36" i="41"/>
  <c r="I36" i="41"/>
  <c r="H36" i="41"/>
  <c r="G36" i="41"/>
  <c r="F36" i="41"/>
  <c r="E36" i="41"/>
  <c r="J35" i="41"/>
  <c r="I35" i="41"/>
  <c r="H35" i="41"/>
  <c r="G35" i="41"/>
  <c r="F35" i="41"/>
  <c r="E35" i="41"/>
  <c r="B36" i="41"/>
  <c r="A36" i="41"/>
  <c r="B35" i="41"/>
  <c r="A35" i="41"/>
  <c r="DQ58" i="1"/>
  <c r="O29" i="50" l="1"/>
  <c r="DC78" i="1"/>
  <c r="EA78" i="1"/>
  <c r="DW78" i="1"/>
  <c r="P35" i="41"/>
  <c r="Q35" i="41" s="1"/>
  <c r="R35" i="41" s="1"/>
  <c r="M35" i="41"/>
  <c r="P36" i="41"/>
  <c r="Q36" i="41" s="1"/>
  <c r="R36" i="41" s="1"/>
  <c r="M36" i="41"/>
  <c r="P37" i="41"/>
  <c r="Q37" i="41" s="1"/>
  <c r="R37" i="41" s="1"/>
  <c r="M37" i="41"/>
  <c r="P38" i="41"/>
  <c r="Q38" i="41" s="1"/>
  <c r="R38" i="41" s="1"/>
  <c r="M38" i="41"/>
  <c r="P27" i="50"/>
  <c r="Q27" i="50" s="1"/>
  <c r="R27" i="50" s="1"/>
  <c r="P28" i="50"/>
  <c r="Q28" i="50" s="1"/>
  <c r="R28" i="50" s="1"/>
  <c r="M28" i="50"/>
  <c r="P29" i="50"/>
  <c r="Q29" i="50" s="1"/>
  <c r="R29" i="50" s="1"/>
  <c r="P30" i="50"/>
  <c r="Q30" i="50" s="1"/>
  <c r="R30" i="50" s="1"/>
  <c r="M30" i="50"/>
  <c r="P31" i="50"/>
  <c r="Q31" i="50" s="1"/>
  <c r="R31" i="50" s="1"/>
  <c r="M31" i="50"/>
  <c r="P32" i="50"/>
  <c r="Q32" i="50" s="1"/>
  <c r="R32" i="50" s="1"/>
  <c r="M32" i="50"/>
  <c r="O28" i="50"/>
  <c r="O30" i="50"/>
  <c r="O32" i="50"/>
  <c r="M27" i="50"/>
  <c r="M29" i="50"/>
  <c r="O38" i="41"/>
  <c r="O35" i="41"/>
  <c r="O36" i="41"/>
  <c r="N34" i="50" l="1"/>
  <c r="L34" i="50"/>
  <c r="K34" i="50"/>
  <c r="J34" i="50"/>
  <c r="I34" i="50"/>
  <c r="H34" i="50"/>
  <c r="F34" i="50"/>
  <c r="E34" i="50"/>
  <c r="D34" i="50"/>
  <c r="B34" i="50"/>
  <c r="A34" i="50"/>
  <c r="N33" i="50"/>
  <c r="L33" i="50"/>
  <c r="K33" i="50"/>
  <c r="J33" i="50"/>
  <c r="I33" i="50"/>
  <c r="O33" i="50" s="1"/>
  <c r="H33" i="50"/>
  <c r="G33" i="50"/>
  <c r="F33" i="50"/>
  <c r="E33" i="50"/>
  <c r="D33" i="50"/>
  <c r="B33" i="50"/>
  <c r="A33" i="50"/>
  <c r="N34" i="41"/>
  <c r="L34" i="41"/>
  <c r="K34" i="41"/>
  <c r="J34" i="41"/>
  <c r="I34" i="41"/>
  <c r="H34" i="41"/>
  <c r="G34" i="41"/>
  <c r="F34" i="41"/>
  <c r="E34" i="41"/>
  <c r="D34" i="41"/>
  <c r="B34" i="41"/>
  <c r="A34" i="41"/>
  <c r="N33" i="41"/>
  <c r="L33" i="41"/>
  <c r="K33" i="41"/>
  <c r="J33" i="41"/>
  <c r="I33" i="41"/>
  <c r="H33" i="41"/>
  <c r="G33" i="41"/>
  <c r="F33" i="41"/>
  <c r="E33" i="41"/>
  <c r="D33" i="41"/>
  <c r="B33" i="41"/>
  <c r="A33" i="41"/>
  <c r="CK80" i="1"/>
  <c r="CR80" i="1" s="1"/>
  <c r="BI80" i="1"/>
  <c r="BP80" i="1" s="1"/>
  <c r="BW80" i="1"/>
  <c r="DX80" i="1"/>
  <c r="DZ80" i="1" s="1"/>
  <c r="DU80" i="1"/>
  <c r="DT80" i="1"/>
  <c r="DS80" i="1"/>
  <c r="DM80" i="1"/>
  <c r="DQ80" i="1" s="1"/>
  <c r="DH80" i="1"/>
  <c r="DL80" i="1" s="1"/>
  <c r="CQ80" i="1"/>
  <c r="CC80" i="1"/>
  <c r="BO80" i="1"/>
  <c r="BA80" i="1"/>
  <c r="AU80" i="1"/>
  <c r="BB80" i="1" s="1"/>
  <c r="AM80" i="1"/>
  <c r="AG80" i="1"/>
  <c r="AN80" i="1" s="1"/>
  <c r="Y80" i="1"/>
  <c r="S80" i="1"/>
  <c r="Z80" i="1" s="1"/>
  <c r="CK79" i="1"/>
  <c r="CR79" i="1" s="1"/>
  <c r="BW79" i="1"/>
  <c r="BI79" i="1"/>
  <c r="BP79" i="1" s="1"/>
  <c r="DX79" i="1"/>
  <c r="DZ79" i="1" s="1"/>
  <c r="DU79" i="1"/>
  <c r="DS79" i="1"/>
  <c r="DM79" i="1"/>
  <c r="DT79" i="1"/>
  <c r="DH79" i="1"/>
  <c r="CQ79" i="1"/>
  <c r="CC79" i="1"/>
  <c r="BO79" i="1"/>
  <c r="BA79" i="1"/>
  <c r="AU79" i="1"/>
  <c r="AM79" i="1"/>
  <c r="AG79" i="1"/>
  <c r="Y79" i="1"/>
  <c r="S79" i="1"/>
  <c r="P33" i="50" l="1"/>
  <c r="Q33" i="50" s="1"/>
  <c r="R33" i="50" s="1"/>
  <c r="M33" i="50"/>
  <c r="P34" i="50"/>
  <c r="Q34" i="50" s="1"/>
  <c r="R34" i="50" s="1"/>
  <c r="M34" i="50"/>
  <c r="DW80" i="1"/>
  <c r="O34" i="50"/>
  <c r="P34" i="41"/>
  <c r="Q34" i="41" s="1"/>
  <c r="R34" i="41" s="1"/>
  <c r="M34" i="41"/>
  <c r="O34" i="41"/>
  <c r="P33" i="41"/>
  <c r="Q33" i="41" s="1"/>
  <c r="R33" i="41" s="1"/>
  <c r="M33" i="41"/>
  <c r="O33" i="41"/>
  <c r="EA80" i="1"/>
  <c r="CS80" i="1"/>
  <c r="CD80" i="1"/>
  <c r="DV80" i="1"/>
  <c r="CX80" i="1"/>
  <c r="DB80" i="1" s="1"/>
  <c r="DC80" i="1" s="1"/>
  <c r="DR80" i="1"/>
  <c r="DQ79" i="1"/>
  <c r="DR79" i="1"/>
  <c r="Z79" i="1"/>
  <c r="AN79" i="1"/>
  <c r="BB79" i="1"/>
  <c r="CS79" i="1" s="1"/>
  <c r="CD79" i="1"/>
  <c r="CX79" i="1"/>
  <c r="DL79" i="1"/>
  <c r="A42" i="41"/>
  <c r="B42" i="41"/>
  <c r="J42" i="41"/>
  <c r="N42" i="41"/>
  <c r="BA54" i="1"/>
  <c r="BB54" i="1"/>
  <c r="BP54" i="1"/>
  <c r="CD54" i="1"/>
  <c r="CQ54" i="1"/>
  <c r="CR54" i="1"/>
  <c r="DH54" i="1"/>
  <c r="DI54" i="1"/>
  <c r="DM54" i="1"/>
  <c r="DN54" i="1"/>
  <c r="DV79" i="1" l="1"/>
  <c r="DB79" i="1"/>
  <c r="DC79" i="1" s="1"/>
  <c r="EA79" i="1"/>
  <c r="DW79" i="1"/>
  <c r="DQ54" i="1"/>
  <c r="DX54" i="1" s="1"/>
  <c r="DL54" i="1"/>
  <c r="CX54" i="1" s="1"/>
  <c r="DB54" i="1" s="1"/>
  <c r="DC54" i="1" s="1"/>
  <c r="CS54" i="1"/>
  <c r="DV54" i="1" l="1"/>
  <c r="DW54" i="1"/>
  <c r="V288" i="38" l="1"/>
  <c r="V287" i="38"/>
  <c r="V286" i="38"/>
  <c r="V285" i="38"/>
  <c r="V284" i="38"/>
  <c r="V283" i="38"/>
  <c r="V282" i="38"/>
  <c r="V281" i="38"/>
  <c r="V280" i="38"/>
  <c r="V279" i="38"/>
  <c r="V278" i="38"/>
  <c r="V277" i="38"/>
  <c r="N19" i="50" l="1"/>
  <c r="L19" i="50"/>
  <c r="K19" i="50"/>
  <c r="J19" i="50"/>
  <c r="I19" i="50"/>
  <c r="H19" i="50"/>
  <c r="G19" i="50"/>
  <c r="F19" i="50"/>
  <c r="E19" i="50"/>
  <c r="D19" i="50"/>
  <c r="B19" i="50"/>
  <c r="A19" i="50"/>
  <c r="CA77" i="1"/>
  <c r="BW77" i="1"/>
  <c r="BM77" i="1"/>
  <c r="BI77" i="1"/>
  <c r="I9" i="39"/>
  <c r="G9" i="39"/>
  <c r="N32" i="41"/>
  <c r="L32" i="41"/>
  <c r="K32" i="41"/>
  <c r="J32" i="41"/>
  <c r="I32" i="41"/>
  <c r="I54" i="41" s="1"/>
  <c r="H32" i="41"/>
  <c r="G32" i="41"/>
  <c r="G54" i="41" s="1"/>
  <c r="F32" i="41"/>
  <c r="E32" i="41"/>
  <c r="D32" i="41"/>
  <c r="B32" i="41"/>
  <c r="A32" i="41"/>
  <c r="CO77" i="1"/>
  <c r="CK77" i="1"/>
  <c r="DX77" i="1"/>
  <c r="DZ77" i="1" s="1"/>
  <c r="DU77" i="1"/>
  <c r="DS77" i="1"/>
  <c r="DO77" i="1"/>
  <c r="DM77" i="1"/>
  <c r="DJ77" i="1"/>
  <c r="CZ77" i="1" s="1"/>
  <c r="DH77" i="1"/>
  <c r="CX77" i="1" s="1"/>
  <c r="CY77" i="1"/>
  <c r="CQ77" i="1"/>
  <c r="CC77" i="1"/>
  <c r="BO77" i="1"/>
  <c r="BA77" i="1"/>
  <c r="AY77" i="1"/>
  <c r="AU77" i="1"/>
  <c r="AM77" i="1"/>
  <c r="AL77" i="1"/>
  <c r="AK77" i="1"/>
  <c r="AG77" i="1"/>
  <c r="Y77" i="1"/>
  <c r="X77" i="1"/>
  <c r="W77" i="1"/>
  <c r="S77" i="1"/>
  <c r="CK76" i="1"/>
  <c r="CR76" i="1" s="1"/>
  <c r="BW76" i="1"/>
  <c r="CD76" i="1" s="1"/>
  <c r="BI76" i="1"/>
  <c r="BP76" i="1" s="1"/>
  <c r="DM76" i="1"/>
  <c r="DH76" i="1"/>
  <c r="CQ76" i="1"/>
  <c r="BO76" i="1"/>
  <c r="BA76" i="1"/>
  <c r="AU76" i="1"/>
  <c r="AM76" i="1"/>
  <c r="AG76" i="1"/>
  <c r="Y76" i="1"/>
  <c r="S76" i="1"/>
  <c r="P19" i="50" l="1"/>
  <c r="Q19" i="50" s="1"/>
  <c r="R19" i="50" s="1"/>
  <c r="BB77" i="1"/>
  <c r="M32" i="41"/>
  <c r="M19" i="50"/>
  <c r="O19" i="50"/>
  <c r="P32" i="41"/>
  <c r="Q32" i="41" s="1"/>
  <c r="R32" i="41" s="1"/>
  <c r="O32" i="41"/>
  <c r="Z77" i="1"/>
  <c r="AN77" i="1"/>
  <c r="CR77" i="1"/>
  <c r="CD77" i="1"/>
  <c r="BP77" i="1"/>
  <c r="DT77" i="1"/>
  <c r="DQ76" i="1"/>
  <c r="DB77" i="1"/>
  <c r="DQ77" i="1"/>
  <c r="DL77" i="1"/>
  <c r="DR77" i="1"/>
  <c r="DR76" i="1"/>
  <c r="BB76" i="1"/>
  <c r="CS76" i="1" s="1"/>
  <c r="AN76" i="1"/>
  <c r="Z76" i="1"/>
  <c r="CX76" i="1"/>
  <c r="DB76" i="1" s="1"/>
  <c r="DL76" i="1"/>
  <c r="CS77" i="1" l="1"/>
  <c r="DW77" i="1"/>
  <c r="DV76" i="1"/>
  <c r="DV77" i="1"/>
  <c r="EA77" i="1"/>
  <c r="DC77" i="1"/>
  <c r="DW76" i="1"/>
  <c r="DC76" i="1"/>
  <c r="L70" i="41"/>
  <c r="K70" i="41"/>
  <c r="J70" i="41"/>
  <c r="I70" i="41"/>
  <c r="L69" i="41"/>
  <c r="K69" i="41"/>
  <c r="J69" i="41"/>
  <c r="I69" i="41"/>
  <c r="L68" i="41"/>
  <c r="K68" i="41"/>
  <c r="J68" i="41"/>
  <c r="I68" i="41"/>
  <c r="L67" i="41"/>
  <c r="K67" i="41"/>
  <c r="J67" i="41"/>
  <c r="I67" i="41"/>
  <c r="L66" i="41"/>
  <c r="K66" i="41"/>
  <c r="J66" i="41"/>
  <c r="I66" i="41"/>
  <c r="H67" i="41"/>
  <c r="H68" i="41"/>
  <c r="H69" i="41"/>
  <c r="H70" i="41"/>
  <c r="H66" i="41"/>
  <c r="M70" i="41" l="1"/>
  <c r="V6" i="37"/>
  <c r="V7" i="37"/>
  <c r="V8" i="37"/>
  <c r="V9" i="37"/>
  <c r="V10" i="37"/>
  <c r="V11" i="37"/>
  <c r="V12" i="37"/>
  <c r="V13" i="37"/>
  <c r="V14" i="37"/>
  <c r="V15" i="37"/>
  <c r="V16" i="37"/>
  <c r="V17" i="37"/>
  <c r="V18" i="37"/>
  <c r="V19" i="37"/>
  <c r="V20" i="37"/>
  <c r="V21" i="37"/>
  <c r="V22" i="37"/>
  <c r="V23" i="37"/>
  <c r="V24" i="37"/>
  <c r="V25" i="37"/>
  <c r="V26" i="37"/>
  <c r="V27" i="37"/>
  <c r="V28" i="37"/>
  <c r="V29" i="37"/>
  <c r="V30" i="37"/>
  <c r="V31" i="37"/>
  <c r="V32" i="37"/>
  <c r="V33" i="37"/>
  <c r="V34" i="37"/>
  <c r="V35" i="37"/>
  <c r="V36" i="37"/>
  <c r="V37" i="37"/>
  <c r="V38" i="37"/>
  <c r="V39" i="37"/>
  <c r="V40" i="37"/>
  <c r="V41" i="37"/>
  <c r="V42" i="37"/>
  <c r="V43" i="37"/>
  <c r="V44" i="37"/>
  <c r="V45" i="37"/>
  <c r="V46" i="37"/>
  <c r="V47" i="37"/>
  <c r="V48" i="37"/>
  <c r="V49" i="37"/>
  <c r="V50" i="37"/>
  <c r="V51" i="37"/>
  <c r="V52" i="37"/>
  <c r="V53" i="37"/>
  <c r="V54" i="37"/>
  <c r="V55" i="37"/>
  <c r="V56" i="37"/>
  <c r="V57" i="37"/>
  <c r="V58" i="37"/>
  <c r="V59" i="37"/>
  <c r="V60" i="37"/>
  <c r="V61" i="37"/>
  <c r="V62" i="37"/>
  <c r="V63" i="37"/>
  <c r="V64" i="37"/>
  <c r="V65" i="37"/>
  <c r="V66" i="37"/>
  <c r="V67" i="37"/>
  <c r="V68" i="37"/>
  <c r="V69" i="37"/>
  <c r="V70" i="37"/>
  <c r="V71" i="37"/>
  <c r="V72" i="37"/>
  <c r="V73" i="37"/>
  <c r="V74" i="37"/>
  <c r="V75" i="37"/>
  <c r="V76" i="37"/>
  <c r="V77" i="37"/>
  <c r="V78" i="37"/>
  <c r="V79" i="37"/>
  <c r="U6" i="37"/>
  <c r="U7" i="37"/>
  <c r="U8" i="37"/>
  <c r="U9" i="37"/>
  <c r="U10" i="37"/>
  <c r="U11" i="37"/>
  <c r="U12" i="37"/>
  <c r="U13" i="37"/>
  <c r="U14" i="37"/>
  <c r="U15" i="37"/>
  <c r="U16" i="37"/>
  <c r="U17" i="37"/>
  <c r="U18" i="37"/>
  <c r="U19" i="37"/>
  <c r="U20" i="37"/>
  <c r="U21" i="37"/>
  <c r="U22" i="37"/>
  <c r="U23" i="37"/>
  <c r="U24" i="37"/>
  <c r="U25" i="37"/>
  <c r="U26" i="37"/>
  <c r="U27" i="37"/>
  <c r="U28" i="37"/>
  <c r="U29" i="37"/>
  <c r="U30" i="37"/>
  <c r="U31" i="37"/>
  <c r="U32" i="37"/>
  <c r="U33" i="37"/>
  <c r="U34" i="37"/>
  <c r="U35" i="37"/>
  <c r="U36" i="37"/>
  <c r="U37" i="37"/>
  <c r="U38" i="37"/>
  <c r="U39" i="37"/>
  <c r="U40" i="37"/>
  <c r="U41" i="37"/>
  <c r="U42" i="37"/>
  <c r="U43" i="37"/>
  <c r="U44" i="37"/>
  <c r="U45" i="37"/>
  <c r="U46" i="37"/>
  <c r="U47" i="37"/>
  <c r="U48" i="37"/>
  <c r="U49" i="37"/>
  <c r="U50" i="37"/>
  <c r="U51" i="37"/>
  <c r="U52" i="37"/>
  <c r="U53" i="37"/>
  <c r="U54" i="37"/>
  <c r="U55" i="37"/>
  <c r="U56" i="37"/>
  <c r="U57" i="37"/>
  <c r="U58" i="37"/>
  <c r="U59" i="37"/>
  <c r="U60" i="37"/>
  <c r="U61" i="37"/>
  <c r="U62" i="37"/>
  <c r="U63" i="37"/>
  <c r="U64" i="37"/>
  <c r="U65" i="37"/>
  <c r="U66" i="37"/>
  <c r="U67" i="37"/>
  <c r="U68" i="37"/>
  <c r="U69" i="37"/>
  <c r="U70" i="37"/>
  <c r="U71" i="37"/>
  <c r="U72" i="37"/>
  <c r="U73" i="37"/>
  <c r="U74" i="37"/>
  <c r="U75" i="37"/>
  <c r="U76" i="37"/>
  <c r="U77" i="37"/>
  <c r="U78" i="37"/>
  <c r="U79" i="37"/>
  <c r="T6" i="37"/>
  <c r="T7" i="37"/>
  <c r="T8" i="37"/>
  <c r="T9" i="37"/>
  <c r="T10" i="37"/>
  <c r="T11" i="37"/>
  <c r="T12" i="37"/>
  <c r="T13" i="37"/>
  <c r="T14" i="37"/>
  <c r="T15" i="37"/>
  <c r="T16" i="37"/>
  <c r="T17" i="37"/>
  <c r="T18" i="37"/>
  <c r="T19" i="37"/>
  <c r="T20" i="37"/>
  <c r="T21" i="37"/>
  <c r="T22" i="37"/>
  <c r="T23" i="37"/>
  <c r="T24" i="37"/>
  <c r="T25" i="37"/>
  <c r="T26" i="37"/>
  <c r="T27" i="37"/>
  <c r="T28" i="37"/>
  <c r="T29" i="37"/>
  <c r="T30" i="37"/>
  <c r="T31" i="37"/>
  <c r="T32" i="37"/>
  <c r="T33" i="37"/>
  <c r="T34" i="37"/>
  <c r="T35" i="37"/>
  <c r="T36" i="37"/>
  <c r="T37" i="37"/>
  <c r="T38" i="37"/>
  <c r="T39" i="37"/>
  <c r="T40" i="37"/>
  <c r="T41" i="37"/>
  <c r="T42" i="37"/>
  <c r="T43" i="37"/>
  <c r="T44" i="37"/>
  <c r="T45" i="37"/>
  <c r="T46" i="37"/>
  <c r="T47" i="37"/>
  <c r="T48" i="37"/>
  <c r="T49" i="37"/>
  <c r="T50" i="37"/>
  <c r="T51" i="37"/>
  <c r="T52" i="37"/>
  <c r="T53" i="37"/>
  <c r="T54" i="37"/>
  <c r="T55" i="37"/>
  <c r="T56" i="37"/>
  <c r="T57" i="37"/>
  <c r="T58" i="37"/>
  <c r="T59" i="37"/>
  <c r="T60" i="37"/>
  <c r="T61" i="37"/>
  <c r="T62" i="37"/>
  <c r="T63" i="37"/>
  <c r="T64" i="37"/>
  <c r="T65" i="37"/>
  <c r="T66" i="37"/>
  <c r="T67" i="37"/>
  <c r="T68" i="37"/>
  <c r="T69" i="37"/>
  <c r="T70" i="37"/>
  <c r="T71" i="37"/>
  <c r="T72" i="37"/>
  <c r="T73" i="37"/>
  <c r="T74" i="37"/>
  <c r="T75" i="37"/>
  <c r="T76" i="37"/>
  <c r="T77" i="37"/>
  <c r="T78" i="37"/>
  <c r="T79" i="37"/>
  <c r="S6" i="37"/>
  <c r="S7" i="37"/>
  <c r="S8" i="37"/>
  <c r="S9" i="37"/>
  <c r="S10" i="37"/>
  <c r="S11" i="37"/>
  <c r="S12" i="37"/>
  <c r="S13" i="37"/>
  <c r="S14" i="37"/>
  <c r="S15" i="37"/>
  <c r="S16" i="37"/>
  <c r="S17" i="37"/>
  <c r="S18" i="37"/>
  <c r="S19" i="37"/>
  <c r="S20" i="37"/>
  <c r="S21" i="37"/>
  <c r="S22" i="37"/>
  <c r="S23" i="37"/>
  <c r="S24" i="37"/>
  <c r="S25" i="37"/>
  <c r="S26" i="37"/>
  <c r="S27" i="37"/>
  <c r="S28" i="37"/>
  <c r="S29" i="37"/>
  <c r="S30" i="37"/>
  <c r="S31" i="37"/>
  <c r="S32" i="37"/>
  <c r="S33" i="37"/>
  <c r="S34" i="37"/>
  <c r="S35" i="37"/>
  <c r="S36" i="37"/>
  <c r="S37" i="37"/>
  <c r="S38" i="37"/>
  <c r="S39" i="37"/>
  <c r="S40" i="37"/>
  <c r="S41" i="37"/>
  <c r="S42" i="37"/>
  <c r="S43" i="37"/>
  <c r="S44" i="37"/>
  <c r="S45" i="37"/>
  <c r="S46" i="37"/>
  <c r="S47" i="37"/>
  <c r="S48" i="37"/>
  <c r="S49" i="37"/>
  <c r="S50" i="37"/>
  <c r="S51" i="37"/>
  <c r="S52" i="37"/>
  <c r="S53" i="37"/>
  <c r="S54" i="37"/>
  <c r="S55" i="37"/>
  <c r="S56" i="37"/>
  <c r="S57" i="37"/>
  <c r="S58" i="37"/>
  <c r="S59" i="37"/>
  <c r="S60" i="37"/>
  <c r="S61" i="37"/>
  <c r="S62" i="37"/>
  <c r="S63" i="37"/>
  <c r="S64" i="37"/>
  <c r="S65" i="37"/>
  <c r="S66" i="37"/>
  <c r="S67" i="37"/>
  <c r="S68" i="37"/>
  <c r="S69" i="37"/>
  <c r="S70" i="37"/>
  <c r="S71" i="37"/>
  <c r="S72" i="37"/>
  <c r="S73" i="37"/>
  <c r="S74" i="37"/>
  <c r="S75" i="37"/>
  <c r="S76" i="37"/>
  <c r="S77" i="37"/>
  <c r="S78" i="37"/>
  <c r="S79" i="37"/>
  <c r="R6" i="37"/>
  <c r="R7" i="37"/>
  <c r="R8" i="37"/>
  <c r="R9" i="37"/>
  <c r="R10" i="37"/>
  <c r="R11" i="37"/>
  <c r="R12" i="37"/>
  <c r="R13" i="37"/>
  <c r="R14" i="37"/>
  <c r="R15" i="37"/>
  <c r="R16" i="37"/>
  <c r="R17" i="37"/>
  <c r="R18" i="37"/>
  <c r="R19" i="37"/>
  <c r="R20" i="37"/>
  <c r="R21" i="37"/>
  <c r="R22" i="37"/>
  <c r="R23" i="37"/>
  <c r="R24" i="37"/>
  <c r="R25" i="37"/>
  <c r="R26" i="37"/>
  <c r="R27" i="37"/>
  <c r="R28" i="37"/>
  <c r="R29" i="37"/>
  <c r="R30" i="37"/>
  <c r="R31" i="37"/>
  <c r="R32" i="37"/>
  <c r="R33" i="37"/>
  <c r="R34" i="37"/>
  <c r="R35" i="37"/>
  <c r="R36" i="37"/>
  <c r="R37" i="37"/>
  <c r="R38" i="37"/>
  <c r="R39" i="37"/>
  <c r="R40" i="37"/>
  <c r="R41" i="37"/>
  <c r="R42" i="37"/>
  <c r="R43" i="37"/>
  <c r="R44" i="37"/>
  <c r="R45" i="37"/>
  <c r="R46" i="37"/>
  <c r="R47" i="37"/>
  <c r="R48" i="37"/>
  <c r="R49" i="37"/>
  <c r="R50" i="37"/>
  <c r="R51" i="37"/>
  <c r="R52" i="37"/>
  <c r="R53" i="37"/>
  <c r="R54" i="37"/>
  <c r="R55" i="37"/>
  <c r="R56" i="37"/>
  <c r="R57" i="37"/>
  <c r="R58" i="37"/>
  <c r="R59" i="37"/>
  <c r="R60" i="37"/>
  <c r="R61" i="37"/>
  <c r="R62" i="37"/>
  <c r="R63" i="37"/>
  <c r="R64" i="37"/>
  <c r="R65" i="37"/>
  <c r="R66" i="37"/>
  <c r="R67" i="37"/>
  <c r="R68" i="37"/>
  <c r="R69" i="37"/>
  <c r="R70" i="37"/>
  <c r="R71" i="37"/>
  <c r="R72" i="37"/>
  <c r="R73" i="37"/>
  <c r="R74" i="37"/>
  <c r="R75" i="37"/>
  <c r="R76" i="37"/>
  <c r="R77" i="37"/>
  <c r="R78" i="37"/>
  <c r="R79" i="37"/>
  <c r="I123" i="44"/>
  <c r="I122" i="44"/>
  <c r="I121" i="44"/>
  <c r="I120" i="44"/>
  <c r="I119" i="44"/>
  <c r="I118" i="44"/>
  <c r="I117" i="44"/>
  <c r="I116" i="44"/>
  <c r="I115" i="44"/>
  <c r="H123" i="44"/>
  <c r="H122" i="44"/>
  <c r="H121" i="44"/>
  <c r="H120" i="44"/>
  <c r="H119" i="44"/>
  <c r="H118" i="44"/>
  <c r="H117" i="44"/>
  <c r="H116" i="44"/>
  <c r="H115" i="44"/>
  <c r="G123" i="44" l="1"/>
  <c r="J123" i="44" s="1"/>
  <c r="K123" i="44" s="1"/>
  <c r="F123" i="44"/>
  <c r="D123" i="44"/>
  <c r="G122" i="44"/>
  <c r="F122" i="44"/>
  <c r="D122" i="44"/>
  <c r="G121" i="44"/>
  <c r="F121" i="44"/>
  <c r="D121" i="44"/>
  <c r="G120" i="44"/>
  <c r="J120" i="44" s="1"/>
  <c r="K120" i="44" s="1"/>
  <c r="F120" i="44"/>
  <c r="D120" i="44"/>
  <c r="G119" i="44"/>
  <c r="J119" i="44" s="1"/>
  <c r="K119" i="44" s="1"/>
  <c r="F119" i="44"/>
  <c r="D119" i="44"/>
  <c r="G118" i="44"/>
  <c r="F118" i="44"/>
  <c r="D118" i="44"/>
  <c r="G117" i="44"/>
  <c r="F117" i="44"/>
  <c r="D117" i="44"/>
  <c r="G116" i="44"/>
  <c r="J116" i="44" s="1"/>
  <c r="K116" i="44" s="1"/>
  <c r="F116" i="44"/>
  <c r="D116" i="44"/>
  <c r="G115" i="44"/>
  <c r="J115" i="44" s="1"/>
  <c r="K115" i="44" s="1"/>
  <c r="F115" i="44"/>
  <c r="D115" i="44"/>
  <c r="DZ54" i="1" l="1"/>
  <c r="EA54" i="1" s="1"/>
  <c r="J118" i="44"/>
  <c r="K118" i="44" s="1"/>
  <c r="J121" i="44"/>
  <c r="K121" i="44" s="1"/>
  <c r="J122" i="44"/>
  <c r="K122" i="44" s="1"/>
  <c r="J117" i="44"/>
  <c r="K117" i="44" s="1"/>
  <c r="N31" i="41" l="1"/>
  <c r="L31" i="41"/>
  <c r="K31" i="41"/>
  <c r="J31" i="41"/>
  <c r="I31" i="41"/>
  <c r="H31" i="41"/>
  <c r="G31" i="41"/>
  <c r="F31" i="41"/>
  <c r="E31" i="41"/>
  <c r="D31" i="41"/>
  <c r="B31" i="41"/>
  <c r="A31" i="41"/>
  <c r="N30" i="41"/>
  <c r="L30" i="41"/>
  <c r="K30" i="41"/>
  <c r="J30" i="41"/>
  <c r="I30" i="41"/>
  <c r="H30" i="41"/>
  <c r="G30" i="41"/>
  <c r="F30" i="41"/>
  <c r="E30" i="41"/>
  <c r="D30" i="41"/>
  <c r="B30" i="41"/>
  <c r="A30" i="41"/>
  <c r="N29" i="41"/>
  <c r="L29" i="41"/>
  <c r="K29" i="41"/>
  <c r="J29" i="41"/>
  <c r="I29" i="41"/>
  <c r="H29" i="41"/>
  <c r="G29" i="41"/>
  <c r="F29" i="41"/>
  <c r="E29" i="41"/>
  <c r="D29" i="41"/>
  <c r="B29" i="41"/>
  <c r="A29" i="41"/>
  <c r="O30" i="41" l="1"/>
  <c r="M29" i="41"/>
  <c r="O31" i="41"/>
  <c r="O29" i="41"/>
  <c r="P29" i="41"/>
  <c r="Q29" i="41" s="1"/>
  <c r="R29" i="41" s="1"/>
  <c r="P30" i="41"/>
  <c r="Q30" i="41" s="1"/>
  <c r="R30" i="41" s="1"/>
  <c r="P31" i="41"/>
  <c r="Q31" i="41" s="1"/>
  <c r="R31" i="41" s="1"/>
  <c r="M30" i="41"/>
  <c r="M31" i="41"/>
  <c r="Z27" i="48" l="1"/>
  <c r="Z26" i="48"/>
  <c r="Z25" i="48"/>
  <c r="Z24" i="48"/>
  <c r="Z23" i="48"/>
  <c r="Z22" i="48"/>
  <c r="Z21" i="48"/>
  <c r="Z20" i="48"/>
  <c r="E11" i="45" l="1"/>
  <c r="E12" i="45" s="1"/>
  <c r="N23" i="30"/>
  <c r="N24" i="30"/>
  <c r="N25" i="30"/>
  <c r="M23" i="30"/>
  <c r="M24" i="30"/>
  <c r="M25" i="30"/>
  <c r="L23" i="30"/>
  <c r="L24" i="30"/>
  <c r="L25" i="30"/>
  <c r="N22" i="30"/>
  <c r="M22" i="30"/>
  <c r="L22" i="30"/>
  <c r="K23" i="30"/>
  <c r="K24" i="30"/>
  <c r="K25" i="30"/>
  <c r="K22" i="30"/>
  <c r="N8" i="43"/>
  <c r="L8" i="43"/>
  <c r="K8" i="43"/>
  <c r="J8" i="43"/>
  <c r="I8" i="43"/>
  <c r="H8" i="43"/>
  <c r="G8" i="43"/>
  <c r="F8" i="43"/>
  <c r="E8" i="43"/>
  <c r="D8" i="43"/>
  <c r="B8" i="43"/>
  <c r="A8" i="43"/>
  <c r="N9" i="43"/>
  <c r="L9" i="43"/>
  <c r="K9" i="43"/>
  <c r="J9" i="43"/>
  <c r="I9" i="43"/>
  <c r="H9" i="43"/>
  <c r="G9" i="43"/>
  <c r="F9" i="43"/>
  <c r="E9" i="43"/>
  <c r="D9" i="43"/>
  <c r="B9" i="43"/>
  <c r="A9" i="43"/>
  <c r="DM35" i="1"/>
  <c r="DM34" i="1"/>
  <c r="M8" i="43" l="1"/>
  <c r="O8" i="43"/>
  <c r="M9" i="43"/>
  <c r="O9" i="43"/>
  <c r="H87" i="44"/>
  <c r="T199" i="38"/>
  <c r="T200" i="38"/>
  <c r="T201" i="38"/>
  <c r="T202" i="38"/>
  <c r="T203" i="38"/>
  <c r="T204" i="38"/>
  <c r="T205" i="38"/>
  <c r="T206" i="38"/>
  <c r="T198" i="38"/>
  <c r="S199" i="38"/>
  <c r="S200" i="38"/>
  <c r="S201" i="38"/>
  <c r="S202" i="38"/>
  <c r="S203" i="38"/>
  <c r="S204" i="38"/>
  <c r="S205" i="38"/>
  <c r="S206" i="38"/>
  <c r="S198" i="38"/>
  <c r="I88" i="44"/>
  <c r="I89" i="44"/>
  <c r="I90" i="44"/>
  <c r="I91" i="44"/>
  <c r="I92" i="44"/>
  <c r="I93" i="44"/>
  <c r="I94" i="44"/>
  <c r="I95" i="44"/>
  <c r="I87" i="44"/>
  <c r="H88" i="44"/>
  <c r="H89" i="44"/>
  <c r="H90" i="44"/>
  <c r="H91" i="44"/>
  <c r="H92" i="44"/>
  <c r="H93" i="44"/>
  <c r="H94" i="44"/>
  <c r="H95" i="44"/>
  <c r="T187" i="38"/>
  <c r="T188" i="38"/>
  <c r="T189" i="38"/>
  <c r="T190" i="38"/>
  <c r="T191" i="38"/>
  <c r="T192" i="38"/>
  <c r="T193" i="38"/>
  <c r="T194" i="38"/>
  <c r="S187" i="38"/>
  <c r="S188" i="38"/>
  <c r="S189" i="38"/>
  <c r="S190" i="38"/>
  <c r="S191" i="38"/>
  <c r="S192" i="38"/>
  <c r="S193" i="38"/>
  <c r="S194" i="38"/>
  <c r="T186" i="38"/>
  <c r="S186" i="38"/>
  <c r="DY65" i="1" l="1"/>
  <c r="DY63" i="1"/>
  <c r="DY62" i="1"/>
  <c r="DY19" i="1"/>
  <c r="DY18" i="1"/>
  <c r="DY16" i="1"/>
  <c r="DY15" i="1"/>
  <c r="DY11" i="1"/>
  <c r="DY10" i="1"/>
  <c r="G88" i="44"/>
  <c r="J88" i="44" s="1"/>
  <c r="K88" i="44" s="1"/>
  <c r="G89" i="44"/>
  <c r="J89" i="44" s="1"/>
  <c r="K89" i="44" s="1"/>
  <c r="G90" i="44"/>
  <c r="J90" i="44" s="1"/>
  <c r="K90" i="44" s="1"/>
  <c r="G91" i="44"/>
  <c r="J91" i="44" s="1"/>
  <c r="K91" i="44" s="1"/>
  <c r="G92" i="44"/>
  <c r="J92" i="44" s="1"/>
  <c r="K92" i="44" s="1"/>
  <c r="G93" i="44"/>
  <c r="J93" i="44" s="1"/>
  <c r="K93" i="44" s="1"/>
  <c r="G94" i="44"/>
  <c r="J94" i="44" s="1"/>
  <c r="K94" i="44" s="1"/>
  <c r="G95" i="44"/>
  <c r="J95" i="44" s="1"/>
  <c r="K95" i="44" s="1"/>
  <c r="G87" i="44"/>
  <c r="J87" i="44" s="1"/>
  <c r="K87" i="44" s="1"/>
  <c r="DX76" i="1" s="1"/>
  <c r="DZ76" i="1" s="1"/>
  <c r="EA76" i="1" s="1"/>
  <c r="F88" i="44"/>
  <c r="F89" i="44"/>
  <c r="F90" i="44"/>
  <c r="F91" i="44"/>
  <c r="F92" i="44"/>
  <c r="F93" i="44"/>
  <c r="F94" i="44"/>
  <c r="F95" i="44"/>
  <c r="F87" i="44"/>
  <c r="D88" i="44"/>
  <c r="D89" i="44"/>
  <c r="D90" i="44"/>
  <c r="D91" i="44"/>
  <c r="D92" i="44"/>
  <c r="D93" i="44"/>
  <c r="D94" i="44"/>
  <c r="D95" i="44"/>
  <c r="D87" i="44"/>
  <c r="R194" i="38"/>
  <c r="R193" i="38"/>
  <c r="R192" i="38"/>
  <c r="R191" i="38"/>
  <c r="R190" i="38"/>
  <c r="R189" i="38"/>
  <c r="R188" i="38"/>
  <c r="R187" i="38"/>
  <c r="R186" i="38"/>
  <c r="Q206" i="38"/>
  <c r="U206" i="38" s="1"/>
  <c r="V206" i="38" s="1"/>
  <c r="P206" i="38"/>
  <c r="N206" i="38"/>
  <c r="Q205" i="38"/>
  <c r="U205" i="38" s="1"/>
  <c r="V205" i="38" s="1"/>
  <c r="P205" i="38"/>
  <c r="N205" i="38"/>
  <c r="Q204" i="38"/>
  <c r="U204" i="38" s="1"/>
  <c r="V204" i="38" s="1"/>
  <c r="P204" i="38"/>
  <c r="N204" i="38"/>
  <c r="Q203" i="38"/>
  <c r="U203" i="38" s="1"/>
  <c r="V203" i="38" s="1"/>
  <c r="P203" i="38"/>
  <c r="N203" i="38"/>
  <c r="Q202" i="38"/>
  <c r="U202" i="38" s="1"/>
  <c r="V202" i="38" s="1"/>
  <c r="P202" i="38"/>
  <c r="N202" i="38"/>
  <c r="Q201" i="38"/>
  <c r="U201" i="38" s="1"/>
  <c r="V201" i="38" s="1"/>
  <c r="P201" i="38"/>
  <c r="N201" i="38"/>
  <c r="Q200" i="38"/>
  <c r="U200" i="38" s="1"/>
  <c r="V200" i="38" s="1"/>
  <c r="P200" i="38"/>
  <c r="N200" i="38"/>
  <c r="Q199" i="38"/>
  <c r="U199" i="38" s="1"/>
  <c r="V199" i="38" s="1"/>
  <c r="P199" i="38"/>
  <c r="N199" i="38"/>
  <c r="Q198" i="38"/>
  <c r="U198" i="38" s="1"/>
  <c r="V198" i="38" s="1"/>
  <c r="P198" i="38"/>
  <c r="N198" i="38"/>
  <c r="AM171" i="38"/>
  <c r="AM170" i="38"/>
  <c r="AM169" i="38"/>
  <c r="AM168" i="38"/>
  <c r="AM167" i="38"/>
  <c r="AM166" i="38"/>
  <c r="AM165" i="38"/>
  <c r="AM164" i="38"/>
  <c r="AM163" i="38"/>
  <c r="AM162" i="38"/>
  <c r="AM161" i="38"/>
  <c r="AM160" i="38"/>
  <c r="AM159" i="38"/>
  <c r="AM158" i="38"/>
  <c r="AM157" i="38"/>
  <c r="AM156" i="38"/>
  <c r="AM155" i="38"/>
  <c r="AM154" i="38"/>
  <c r="AM153" i="38"/>
  <c r="AM152" i="38"/>
  <c r="AM151" i="38"/>
  <c r="Q194" i="38"/>
  <c r="U194" i="38" s="1"/>
  <c r="V194" i="38" s="1"/>
  <c r="P194" i="38"/>
  <c r="Q193" i="38"/>
  <c r="U193" i="38" s="1"/>
  <c r="V193" i="38" s="1"/>
  <c r="P193" i="38"/>
  <c r="Q192" i="38"/>
  <c r="U192" i="38" s="1"/>
  <c r="V192" i="38" s="1"/>
  <c r="P192" i="38"/>
  <c r="Q191" i="38"/>
  <c r="U191" i="38" s="1"/>
  <c r="V191" i="38" s="1"/>
  <c r="P191" i="38"/>
  <c r="Q190" i="38"/>
  <c r="U190" i="38" s="1"/>
  <c r="V190" i="38" s="1"/>
  <c r="P190" i="38"/>
  <c r="Q189" i="38"/>
  <c r="U189" i="38" s="1"/>
  <c r="V189" i="38" s="1"/>
  <c r="P189" i="38"/>
  <c r="Q188" i="38"/>
  <c r="U188" i="38" s="1"/>
  <c r="V188" i="38" s="1"/>
  <c r="P188" i="38"/>
  <c r="Q187" i="38"/>
  <c r="U187" i="38" s="1"/>
  <c r="V187" i="38" s="1"/>
  <c r="P187" i="38"/>
  <c r="Q186" i="38"/>
  <c r="U186" i="38" s="1"/>
  <c r="V186" i="38" s="1"/>
  <c r="P186" i="38"/>
  <c r="N194" i="38" l="1"/>
  <c r="N193" i="38"/>
  <c r="N192" i="38"/>
  <c r="N191" i="38"/>
  <c r="N190" i="38"/>
  <c r="N189" i="38"/>
  <c r="N188" i="38"/>
  <c r="N187" i="38"/>
  <c r="N186" i="38"/>
  <c r="N28" i="41" l="1"/>
  <c r="L28" i="41"/>
  <c r="K28" i="41"/>
  <c r="J28" i="41"/>
  <c r="I28" i="41"/>
  <c r="H28" i="41"/>
  <c r="G28" i="41"/>
  <c r="F28" i="41"/>
  <c r="E28" i="41"/>
  <c r="D28" i="41"/>
  <c r="B28" i="41"/>
  <c r="A28" i="41"/>
  <c r="N37" i="50"/>
  <c r="L37" i="50"/>
  <c r="K37" i="50"/>
  <c r="J37" i="50"/>
  <c r="I37" i="50"/>
  <c r="H37" i="50"/>
  <c r="G37" i="50"/>
  <c r="F37" i="50"/>
  <c r="E37" i="50"/>
  <c r="D37" i="50"/>
  <c r="B37" i="50"/>
  <c r="A37" i="50"/>
  <c r="N26" i="50"/>
  <c r="L26" i="50"/>
  <c r="K26" i="50"/>
  <c r="J26" i="50"/>
  <c r="I26" i="50"/>
  <c r="H26" i="50"/>
  <c r="G26" i="50"/>
  <c r="F26" i="50"/>
  <c r="E26" i="50"/>
  <c r="D26" i="50"/>
  <c r="B26" i="50"/>
  <c r="A26" i="50"/>
  <c r="N25" i="50"/>
  <c r="L25" i="50"/>
  <c r="K25" i="50"/>
  <c r="J25" i="50"/>
  <c r="I25" i="50"/>
  <c r="H25" i="50"/>
  <c r="G25" i="50"/>
  <c r="F25" i="50"/>
  <c r="E25" i="50"/>
  <c r="D25" i="50"/>
  <c r="B25" i="50"/>
  <c r="A25" i="50"/>
  <c r="N24" i="50"/>
  <c r="L24" i="50"/>
  <c r="K24" i="50"/>
  <c r="J24" i="50"/>
  <c r="I24" i="50"/>
  <c r="H24" i="50"/>
  <c r="G24" i="50"/>
  <c r="F24" i="50"/>
  <c r="E24" i="50"/>
  <c r="D24" i="50"/>
  <c r="B24" i="50"/>
  <c r="A24" i="50"/>
  <c r="N23" i="50"/>
  <c r="L23" i="50"/>
  <c r="K23" i="50"/>
  <c r="J23" i="50"/>
  <c r="I23" i="50"/>
  <c r="H23" i="50"/>
  <c r="G23" i="50"/>
  <c r="F23" i="50"/>
  <c r="E23" i="50"/>
  <c r="D23" i="50"/>
  <c r="B23" i="50"/>
  <c r="A23" i="50"/>
  <c r="N22" i="50"/>
  <c r="L22" i="50"/>
  <c r="K22" i="50"/>
  <c r="J22" i="50"/>
  <c r="I22" i="50"/>
  <c r="H22" i="50"/>
  <c r="G22" i="50"/>
  <c r="F22" i="50"/>
  <c r="E22" i="50"/>
  <c r="D22" i="50"/>
  <c r="B22" i="50"/>
  <c r="A22" i="50"/>
  <c r="N21" i="50"/>
  <c r="L21" i="50"/>
  <c r="K21" i="50"/>
  <c r="J21" i="50"/>
  <c r="I21" i="50"/>
  <c r="H21" i="50"/>
  <c r="G21" i="50"/>
  <c r="F21" i="50"/>
  <c r="E21" i="50"/>
  <c r="D21" i="50"/>
  <c r="B21" i="50"/>
  <c r="A21" i="50"/>
  <c r="N20" i="50"/>
  <c r="L20" i="50"/>
  <c r="K20" i="50"/>
  <c r="J20" i="50"/>
  <c r="I20" i="50"/>
  <c r="H20" i="50"/>
  <c r="G20" i="50"/>
  <c r="F20" i="50"/>
  <c r="E20" i="50"/>
  <c r="D20" i="50"/>
  <c r="B20" i="50"/>
  <c r="A20" i="50"/>
  <c r="N18" i="50"/>
  <c r="L18" i="50"/>
  <c r="K18" i="50"/>
  <c r="J18" i="50"/>
  <c r="I18" i="50"/>
  <c r="H18" i="50"/>
  <c r="G18" i="50"/>
  <c r="F18" i="50"/>
  <c r="E18" i="50"/>
  <c r="D18" i="50"/>
  <c r="B18" i="50"/>
  <c r="A18" i="50"/>
  <c r="N17" i="50"/>
  <c r="L17" i="50"/>
  <c r="K17" i="50"/>
  <c r="J17" i="50"/>
  <c r="I17" i="50"/>
  <c r="H17" i="50"/>
  <c r="G17" i="50"/>
  <c r="F17" i="50"/>
  <c r="E17" i="50"/>
  <c r="D17" i="50"/>
  <c r="B17" i="50"/>
  <c r="A17" i="50"/>
  <c r="N16" i="50"/>
  <c r="L16" i="50"/>
  <c r="K16" i="50"/>
  <c r="J16" i="50"/>
  <c r="I16" i="50"/>
  <c r="H16" i="50"/>
  <c r="G16" i="50"/>
  <c r="F16" i="50"/>
  <c r="E16" i="50"/>
  <c r="D16" i="50"/>
  <c r="B16" i="50"/>
  <c r="A16" i="50"/>
  <c r="N15" i="50"/>
  <c r="L15" i="50"/>
  <c r="K15" i="50"/>
  <c r="J15" i="50"/>
  <c r="I15" i="50"/>
  <c r="H15" i="50"/>
  <c r="G15" i="50"/>
  <c r="F15" i="50"/>
  <c r="E15" i="50"/>
  <c r="D15" i="50"/>
  <c r="B15" i="50"/>
  <c r="A15" i="50"/>
  <c r="N14" i="50"/>
  <c r="L14" i="50"/>
  <c r="K14" i="50"/>
  <c r="J14" i="50"/>
  <c r="I14" i="50"/>
  <c r="H14" i="50"/>
  <c r="G14" i="50"/>
  <c r="F14" i="50"/>
  <c r="E14" i="50"/>
  <c r="D14" i="50"/>
  <c r="B14" i="50"/>
  <c r="A14" i="50"/>
  <c r="N13" i="50"/>
  <c r="L13" i="50"/>
  <c r="K13" i="50"/>
  <c r="J13" i="50"/>
  <c r="I13" i="50"/>
  <c r="H13" i="50"/>
  <c r="G13" i="50"/>
  <c r="F13" i="50"/>
  <c r="E13" i="50"/>
  <c r="D13" i="50"/>
  <c r="B13" i="50"/>
  <c r="A13" i="50"/>
  <c r="N12" i="50"/>
  <c r="L12" i="50"/>
  <c r="K12" i="50"/>
  <c r="J12" i="50"/>
  <c r="I12" i="50"/>
  <c r="H12" i="50"/>
  <c r="G12" i="50"/>
  <c r="F12" i="50"/>
  <c r="E12" i="50"/>
  <c r="D12" i="50"/>
  <c r="B12" i="50"/>
  <c r="A12" i="50"/>
  <c r="N11" i="50"/>
  <c r="L11" i="50"/>
  <c r="K11" i="50"/>
  <c r="J11" i="50"/>
  <c r="I11" i="50"/>
  <c r="H11" i="50"/>
  <c r="G11" i="50"/>
  <c r="F11" i="50"/>
  <c r="E11" i="50"/>
  <c r="D11" i="50"/>
  <c r="B11" i="50"/>
  <c r="A11" i="50"/>
  <c r="N10" i="50"/>
  <c r="L10" i="50"/>
  <c r="K10" i="50"/>
  <c r="J10" i="50"/>
  <c r="I10" i="50"/>
  <c r="H10" i="50"/>
  <c r="G10" i="50"/>
  <c r="F10" i="50"/>
  <c r="E10" i="50"/>
  <c r="D10" i="50"/>
  <c r="B10" i="50"/>
  <c r="A10" i="50"/>
  <c r="N9" i="50"/>
  <c r="L9" i="50"/>
  <c r="K9" i="50"/>
  <c r="J9" i="50"/>
  <c r="I9" i="50"/>
  <c r="H9" i="50"/>
  <c r="G9" i="50"/>
  <c r="F9" i="50"/>
  <c r="E9" i="50"/>
  <c r="D9" i="50"/>
  <c r="B9" i="50"/>
  <c r="A9" i="50"/>
  <c r="N8" i="50"/>
  <c r="L8" i="50"/>
  <c r="K8" i="50"/>
  <c r="J8" i="50"/>
  <c r="I8" i="50"/>
  <c r="H8" i="50"/>
  <c r="G8" i="50"/>
  <c r="F8" i="50"/>
  <c r="E8" i="50"/>
  <c r="D8" i="50"/>
  <c r="B8" i="50"/>
  <c r="A8" i="50"/>
  <c r="N7" i="50"/>
  <c r="L7" i="50"/>
  <c r="K7" i="50"/>
  <c r="J7" i="50"/>
  <c r="I7" i="50"/>
  <c r="H7" i="50"/>
  <c r="G7" i="50"/>
  <c r="F7" i="50"/>
  <c r="E7" i="50"/>
  <c r="D7" i="50"/>
  <c r="B7" i="50"/>
  <c r="A7" i="50"/>
  <c r="N6" i="50"/>
  <c r="L6" i="50"/>
  <c r="K6" i="50"/>
  <c r="J6" i="50"/>
  <c r="I6" i="50"/>
  <c r="H6" i="50"/>
  <c r="G6" i="50"/>
  <c r="F6" i="50"/>
  <c r="E6" i="50"/>
  <c r="D6" i="50"/>
  <c r="B6" i="50"/>
  <c r="A6" i="50"/>
  <c r="N5" i="50"/>
  <c r="L5" i="50"/>
  <c r="K5" i="50"/>
  <c r="J5" i="50"/>
  <c r="I5" i="50"/>
  <c r="H5" i="50"/>
  <c r="G5" i="50"/>
  <c r="F5" i="50"/>
  <c r="E5" i="50"/>
  <c r="D5" i="50"/>
  <c r="B5" i="50"/>
  <c r="A5" i="50"/>
  <c r="N4" i="50"/>
  <c r="L4" i="50"/>
  <c r="K4" i="50"/>
  <c r="J4" i="50"/>
  <c r="I4" i="50"/>
  <c r="H4" i="50"/>
  <c r="G4" i="50"/>
  <c r="F4" i="50"/>
  <c r="E4" i="50"/>
  <c r="D4" i="50"/>
  <c r="B4" i="50"/>
  <c r="A4" i="50"/>
  <c r="N3" i="50"/>
  <c r="L3" i="50"/>
  <c r="K3" i="50"/>
  <c r="J3" i="50"/>
  <c r="I3" i="50"/>
  <c r="H3" i="50"/>
  <c r="G3" i="50"/>
  <c r="F3" i="50"/>
  <c r="E3" i="50"/>
  <c r="D3" i="50"/>
  <c r="B3" i="50"/>
  <c r="A3" i="50"/>
  <c r="N2" i="50"/>
  <c r="L2" i="50"/>
  <c r="K2" i="50"/>
  <c r="J2" i="50"/>
  <c r="I2" i="50"/>
  <c r="H2" i="50"/>
  <c r="G2" i="50"/>
  <c r="F2" i="50"/>
  <c r="E2" i="50"/>
  <c r="D2" i="50"/>
  <c r="B2" i="50"/>
  <c r="A2" i="50"/>
  <c r="M6" i="50" l="1"/>
  <c r="M7" i="50"/>
  <c r="M14" i="50"/>
  <c r="M15" i="50"/>
  <c r="M16" i="50"/>
  <c r="M18" i="50"/>
  <c r="M20" i="50"/>
  <c r="M21" i="50"/>
  <c r="M23" i="50"/>
  <c r="M24" i="50"/>
  <c r="M25" i="50"/>
  <c r="I38" i="50"/>
  <c r="I39" i="50" s="1"/>
  <c r="I40" i="50" s="1"/>
  <c r="E38" i="50"/>
  <c r="C4" i="51" s="1"/>
  <c r="N38" i="50"/>
  <c r="L4" i="51" s="1"/>
  <c r="O4" i="50"/>
  <c r="O28" i="41"/>
  <c r="L38" i="50"/>
  <c r="L39" i="50" s="1"/>
  <c r="L40" i="50" s="1"/>
  <c r="J38" i="50"/>
  <c r="J39" i="50" s="1"/>
  <c r="O8" i="50"/>
  <c r="O12" i="50"/>
  <c r="P37" i="50"/>
  <c r="Q37" i="50" s="1"/>
  <c r="R37" i="50" s="1"/>
  <c r="H38" i="50"/>
  <c r="F4" i="51" s="1"/>
  <c r="F38" i="50"/>
  <c r="D4" i="51" s="1"/>
  <c r="D38" i="50"/>
  <c r="B4" i="51" s="1"/>
  <c r="G38" i="50"/>
  <c r="G39" i="50" s="1"/>
  <c r="G40" i="50" s="1"/>
  <c r="K38" i="50"/>
  <c r="K39" i="50" s="1"/>
  <c r="K40" i="50" s="1"/>
  <c r="P13" i="50"/>
  <c r="Q13" i="50" s="1"/>
  <c r="R13" i="50" s="1"/>
  <c r="P15" i="50"/>
  <c r="Q15" i="50" s="1"/>
  <c r="R15" i="50" s="1"/>
  <c r="P17" i="50"/>
  <c r="Q17" i="50" s="1"/>
  <c r="R17" i="50" s="1"/>
  <c r="P20" i="50"/>
  <c r="Q20" i="50" s="1"/>
  <c r="R20" i="50" s="1"/>
  <c r="P3" i="50"/>
  <c r="Q3" i="50" s="1"/>
  <c r="R3" i="50" s="1"/>
  <c r="P5" i="50"/>
  <c r="Q5" i="50" s="1"/>
  <c r="R5" i="50" s="1"/>
  <c r="P6" i="50"/>
  <c r="Q6" i="50" s="1"/>
  <c r="R6" i="50" s="1"/>
  <c r="P7" i="50"/>
  <c r="Q7" i="50" s="1"/>
  <c r="R7" i="50" s="1"/>
  <c r="M26" i="50"/>
  <c r="O37" i="50"/>
  <c r="P14" i="50"/>
  <c r="Q14" i="50" s="1"/>
  <c r="R14" i="50" s="1"/>
  <c r="P18" i="50"/>
  <c r="Q18" i="50" s="1"/>
  <c r="R18" i="50" s="1"/>
  <c r="P21" i="50"/>
  <c r="Q21" i="50" s="1"/>
  <c r="R21" i="50" s="1"/>
  <c r="M9" i="50"/>
  <c r="O16" i="50"/>
  <c r="O21" i="50"/>
  <c r="O25" i="50"/>
  <c r="P28" i="41"/>
  <c r="Q28" i="41" s="1"/>
  <c r="R28" i="41" s="1"/>
  <c r="M28" i="41"/>
  <c r="M37" i="50"/>
  <c r="O15" i="50"/>
  <c r="O18" i="50"/>
  <c r="O20" i="50"/>
  <c r="P23" i="50"/>
  <c r="Q23" i="50" s="1"/>
  <c r="R23" i="50" s="1"/>
  <c r="P25" i="50"/>
  <c r="Q25" i="50" s="1"/>
  <c r="R25" i="50" s="1"/>
  <c r="M4" i="50"/>
  <c r="M10" i="50"/>
  <c r="M11" i="50"/>
  <c r="O11" i="50"/>
  <c r="M12" i="50"/>
  <c r="P16" i="50"/>
  <c r="Q16" i="50" s="1"/>
  <c r="M22" i="50"/>
  <c r="O6" i="50"/>
  <c r="O14" i="50"/>
  <c r="R16" i="50"/>
  <c r="M5" i="50"/>
  <c r="O7" i="50"/>
  <c r="P8" i="50"/>
  <c r="Q8" i="50" s="1"/>
  <c r="R8" i="50" s="1"/>
  <c r="M13" i="50"/>
  <c r="P22" i="50"/>
  <c r="Q22" i="50" s="1"/>
  <c r="R22" i="50" s="1"/>
  <c r="P24" i="50"/>
  <c r="Q24" i="50" s="1"/>
  <c r="R24" i="50" s="1"/>
  <c r="M3" i="50"/>
  <c r="O3" i="50"/>
  <c r="P4" i="50"/>
  <c r="Q4" i="50" s="1"/>
  <c r="R4" i="50" s="1"/>
  <c r="M8" i="50"/>
  <c r="P9" i="50"/>
  <c r="Q9" i="50" s="1"/>
  <c r="R9" i="50" s="1"/>
  <c r="P10" i="50"/>
  <c r="Q10" i="50" s="1"/>
  <c r="R10" i="50" s="1"/>
  <c r="P11" i="50"/>
  <c r="Q11" i="50" s="1"/>
  <c r="R11" i="50" s="1"/>
  <c r="P12" i="50"/>
  <c r="Q12" i="50" s="1"/>
  <c r="R12" i="50" s="1"/>
  <c r="M17" i="50"/>
  <c r="O23" i="50"/>
  <c r="O24" i="50"/>
  <c r="P26" i="50"/>
  <c r="Q26" i="50" s="1"/>
  <c r="R26" i="50" s="1"/>
  <c r="M2" i="50"/>
  <c r="O9" i="50"/>
  <c r="O5" i="50"/>
  <c r="O2" i="50"/>
  <c r="O10" i="50"/>
  <c r="O22" i="50"/>
  <c r="O26" i="50"/>
  <c r="O13" i="50"/>
  <c r="O17" i="50"/>
  <c r="P2" i="50"/>
  <c r="Q2" i="50" s="1"/>
  <c r="R2" i="50" s="1"/>
  <c r="N8" i="30"/>
  <c r="L8" i="30"/>
  <c r="K8" i="30"/>
  <c r="J8" i="30"/>
  <c r="I8" i="30"/>
  <c r="H8" i="30"/>
  <c r="G8" i="30"/>
  <c r="F8" i="30"/>
  <c r="E8" i="30"/>
  <c r="D8" i="30"/>
  <c r="N7" i="30"/>
  <c r="L7" i="30"/>
  <c r="K7" i="30"/>
  <c r="J7" i="30"/>
  <c r="I7" i="30"/>
  <c r="H7" i="30"/>
  <c r="G7" i="30"/>
  <c r="F7" i="30"/>
  <c r="E7" i="30"/>
  <c r="D7" i="30"/>
  <c r="N6" i="30"/>
  <c r="L6" i="30"/>
  <c r="K6" i="30"/>
  <c r="J6" i="30"/>
  <c r="I6" i="30"/>
  <c r="H6" i="30"/>
  <c r="G6" i="30"/>
  <c r="F6" i="30"/>
  <c r="E6" i="30"/>
  <c r="D6" i="30"/>
  <c r="N5" i="30"/>
  <c r="L5" i="30"/>
  <c r="K5" i="30"/>
  <c r="J5" i="30"/>
  <c r="I5" i="30"/>
  <c r="H5" i="30"/>
  <c r="G5" i="30"/>
  <c r="F5" i="30"/>
  <c r="E5" i="30"/>
  <c r="D5" i="30"/>
  <c r="N4" i="30"/>
  <c r="L4" i="30"/>
  <c r="K4" i="30"/>
  <c r="J4" i="30"/>
  <c r="I4" i="30"/>
  <c r="H4" i="30"/>
  <c r="G4" i="30"/>
  <c r="F4" i="30"/>
  <c r="E4" i="30"/>
  <c r="D4" i="30"/>
  <c r="B8" i="30"/>
  <c r="A8" i="30"/>
  <c r="B7" i="30"/>
  <c r="A7" i="30"/>
  <c r="B6" i="30"/>
  <c r="A6" i="30"/>
  <c r="B5" i="30"/>
  <c r="A5" i="30"/>
  <c r="B4" i="30"/>
  <c r="A4" i="30"/>
  <c r="CP75" i="1"/>
  <c r="CO75" i="1"/>
  <c r="CK75" i="1"/>
  <c r="CB75" i="1"/>
  <c r="CA75" i="1"/>
  <c r="BW75" i="1"/>
  <c r="BN75" i="1"/>
  <c r="BM75" i="1"/>
  <c r="BI75" i="1"/>
  <c r="DX75" i="1"/>
  <c r="DZ75" i="1" s="1"/>
  <c r="DU75" i="1"/>
  <c r="DO75" i="1"/>
  <c r="DM75" i="1"/>
  <c r="DJ75" i="1"/>
  <c r="DI75" i="1"/>
  <c r="CY75" i="1" s="1"/>
  <c r="DH75" i="1"/>
  <c r="CQ75" i="1"/>
  <c r="CC75" i="1"/>
  <c r="BO75" i="1"/>
  <c r="BA75" i="1"/>
  <c r="AZ75" i="1"/>
  <c r="AY75" i="1"/>
  <c r="AU75" i="1"/>
  <c r="AM75" i="1"/>
  <c r="AL75" i="1"/>
  <c r="AK75" i="1"/>
  <c r="AG75" i="1"/>
  <c r="Y75" i="1"/>
  <c r="X75" i="1"/>
  <c r="W75" i="1"/>
  <c r="S75" i="1"/>
  <c r="E39" i="50" l="1"/>
  <c r="E40" i="50" s="1"/>
  <c r="F39" i="50"/>
  <c r="F40" i="50" s="1"/>
  <c r="CD75" i="1"/>
  <c r="BP75" i="1"/>
  <c r="G4" i="51"/>
  <c r="I4" i="51"/>
  <c r="J4" i="51"/>
  <c r="E4" i="51"/>
  <c r="H4" i="51"/>
  <c r="D39" i="50"/>
  <c r="D40" i="50" s="1"/>
  <c r="P38" i="50"/>
  <c r="Q38" i="50" s="1"/>
  <c r="Q39" i="50" s="1"/>
  <c r="Q40" i="50" s="1"/>
  <c r="M38" i="50"/>
  <c r="K4" i="51" s="1"/>
  <c r="H39" i="50"/>
  <c r="P39" i="50" s="1"/>
  <c r="N39" i="50"/>
  <c r="O38" i="50"/>
  <c r="M4" i="51" s="1"/>
  <c r="J40" i="50"/>
  <c r="M40" i="50" s="1"/>
  <c r="M39" i="50"/>
  <c r="M5" i="30"/>
  <c r="M6" i="30"/>
  <c r="M8" i="30"/>
  <c r="M7" i="30"/>
  <c r="O4" i="30"/>
  <c r="O7" i="30"/>
  <c r="M4" i="30"/>
  <c r="O5" i="30"/>
  <c r="O6" i="30"/>
  <c r="O8" i="30"/>
  <c r="Z75" i="1"/>
  <c r="AN75" i="1"/>
  <c r="BB75" i="1"/>
  <c r="CR75" i="1"/>
  <c r="DT75" i="1"/>
  <c r="DQ75" i="1"/>
  <c r="DS75" i="1"/>
  <c r="DR75" i="1"/>
  <c r="CZ75" i="1"/>
  <c r="CX75" i="1"/>
  <c r="DL75" i="1"/>
  <c r="W27" i="48"/>
  <c r="V27" i="48"/>
  <c r="W26" i="48"/>
  <c r="V26" i="48"/>
  <c r="W25" i="48"/>
  <c r="V25" i="48"/>
  <c r="W24" i="48"/>
  <c r="V24" i="48"/>
  <c r="W23" i="48"/>
  <c r="V23" i="48"/>
  <c r="W22" i="48"/>
  <c r="V22" i="48"/>
  <c r="W21" i="48"/>
  <c r="V21" i="48"/>
  <c r="W20" i="48"/>
  <c r="V20" i="48"/>
  <c r="T27" i="48"/>
  <c r="S27" i="48"/>
  <c r="R27" i="48"/>
  <c r="Q27" i="48"/>
  <c r="P27" i="48"/>
  <c r="O27" i="48"/>
  <c r="N27" i="48"/>
  <c r="M27" i="48"/>
  <c r="L27" i="48"/>
  <c r="T26" i="48"/>
  <c r="S26" i="48"/>
  <c r="R26" i="48"/>
  <c r="Q26" i="48"/>
  <c r="P26" i="48"/>
  <c r="O26" i="48"/>
  <c r="N26" i="48"/>
  <c r="M26" i="48"/>
  <c r="L26" i="48"/>
  <c r="T25" i="48"/>
  <c r="S25" i="48"/>
  <c r="R25" i="48"/>
  <c r="Q25" i="48"/>
  <c r="P25" i="48"/>
  <c r="O25" i="48"/>
  <c r="N25" i="48"/>
  <c r="M25" i="48"/>
  <c r="L25" i="48"/>
  <c r="T24" i="48"/>
  <c r="S24" i="48"/>
  <c r="R24" i="48"/>
  <c r="Q24" i="48"/>
  <c r="P24" i="48"/>
  <c r="O24" i="48"/>
  <c r="N24" i="48"/>
  <c r="M24" i="48"/>
  <c r="L24" i="48"/>
  <c r="T23" i="48"/>
  <c r="S23" i="48"/>
  <c r="R23" i="48"/>
  <c r="Q23" i="48"/>
  <c r="P23" i="48"/>
  <c r="O23" i="48"/>
  <c r="N23" i="48"/>
  <c r="M23" i="48"/>
  <c r="L23" i="48"/>
  <c r="T22" i="48"/>
  <c r="S22" i="48"/>
  <c r="R22" i="48"/>
  <c r="Q22" i="48"/>
  <c r="P22" i="48"/>
  <c r="O22" i="48"/>
  <c r="N22" i="48"/>
  <c r="M22" i="48"/>
  <c r="L22" i="48"/>
  <c r="T21" i="48"/>
  <c r="S21" i="48"/>
  <c r="R21" i="48"/>
  <c r="Q21" i="48"/>
  <c r="P21" i="48"/>
  <c r="O21" i="48"/>
  <c r="N21" i="48"/>
  <c r="M21" i="48"/>
  <c r="L21" i="48"/>
  <c r="T20" i="48"/>
  <c r="S20" i="48"/>
  <c r="R20" i="48"/>
  <c r="Q20" i="48"/>
  <c r="P20" i="48"/>
  <c r="O20" i="48"/>
  <c r="N20" i="48"/>
  <c r="M20" i="48"/>
  <c r="L20" i="48"/>
  <c r="I27" i="48"/>
  <c r="H27" i="48"/>
  <c r="G27" i="48"/>
  <c r="F27" i="48"/>
  <c r="E27" i="48"/>
  <c r="D27" i="48"/>
  <c r="C27" i="48"/>
  <c r="B27" i="48"/>
  <c r="I26" i="48"/>
  <c r="H26" i="48"/>
  <c r="G26" i="48"/>
  <c r="F26" i="48"/>
  <c r="E26" i="48"/>
  <c r="D26" i="48"/>
  <c r="C26" i="48"/>
  <c r="B26" i="48"/>
  <c r="I25" i="48"/>
  <c r="H25" i="48"/>
  <c r="G25" i="48"/>
  <c r="F25" i="48"/>
  <c r="E25" i="48"/>
  <c r="D25" i="48"/>
  <c r="C25" i="48"/>
  <c r="B25" i="48"/>
  <c r="I24" i="48"/>
  <c r="H24" i="48"/>
  <c r="G24" i="48"/>
  <c r="F24" i="48"/>
  <c r="E24" i="48"/>
  <c r="D24" i="48"/>
  <c r="C24" i="48"/>
  <c r="B24" i="48"/>
  <c r="I23" i="48"/>
  <c r="H23" i="48"/>
  <c r="G23" i="48"/>
  <c r="F23" i="48"/>
  <c r="E23" i="48"/>
  <c r="D23" i="48"/>
  <c r="C23" i="48"/>
  <c r="B23" i="48"/>
  <c r="I22" i="48"/>
  <c r="H22" i="48"/>
  <c r="G22" i="48"/>
  <c r="F22" i="48"/>
  <c r="E22" i="48"/>
  <c r="D22" i="48"/>
  <c r="C22" i="48"/>
  <c r="B22" i="48"/>
  <c r="I21" i="48"/>
  <c r="H21" i="48"/>
  <c r="G21" i="48"/>
  <c r="F21" i="48"/>
  <c r="E21" i="48"/>
  <c r="D21" i="48"/>
  <c r="C21" i="48"/>
  <c r="B21" i="48"/>
  <c r="I20" i="48"/>
  <c r="H20" i="48"/>
  <c r="G20" i="48"/>
  <c r="F20" i="48"/>
  <c r="E20" i="48"/>
  <c r="D20" i="48"/>
  <c r="C20" i="48"/>
  <c r="B20" i="48"/>
  <c r="A27" i="48"/>
  <c r="A26" i="48"/>
  <c r="A25" i="48"/>
  <c r="A24" i="48"/>
  <c r="A23" i="48"/>
  <c r="A22" i="48"/>
  <c r="A21" i="48"/>
  <c r="A20" i="48"/>
  <c r="CS75" i="1" l="1"/>
  <c r="H40" i="50"/>
  <c r="P40" i="50" s="1"/>
  <c r="N40" i="50"/>
  <c r="O40" i="50" s="1"/>
  <c r="O39" i="50"/>
  <c r="R38" i="50"/>
  <c r="R39" i="50" s="1"/>
  <c r="R40" i="50" s="1"/>
  <c r="DV75" i="1"/>
  <c r="DB75" i="1"/>
  <c r="DC75" i="1" s="1"/>
  <c r="EA75" i="1"/>
  <c r="DW75" i="1"/>
  <c r="S5" i="37" l="1"/>
  <c r="N27" i="41" l="1"/>
  <c r="L27" i="41"/>
  <c r="K27" i="41"/>
  <c r="J27" i="41"/>
  <c r="I27" i="41"/>
  <c r="H27" i="41"/>
  <c r="G27" i="41"/>
  <c r="F27" i="41"/>
  <c r="E27" i="41"/>
  <c r="D27" i="41"/>
  <c r="B27" i="41"/>
  <c r="A27" i="41"/>
  <c r="N26" i="41"/>
  <c r="L26" i="41"/>
  <c r="K26" i="41"/>
  <c r="J26" i="41"/>
  <c r="I26" i="41"/>
  <c r="H26" i="41"/>
  <c r="G26" i="41"/>
  <c r="F26" i="41"/>
  <c r="E26" i="41"/>
  <c r="D26" i="41"/>
  <c r="B26" i="41"/>
  <c r="A26" i="41"/>
  <c r="N25" i="41"/>
  <c r="L25" i="41"/>
  <c r="K25" i="41"/>
  <c r="J25" i="41"/>
  <c r="I25" i="41"/>
  <c r="H25" i="41"/>
  <c r="G25" i="41"/>
  <c r="F25" i="41"/>
  <c r="E25" i="41"/>
  <c r="D25" i="41"/>
  <c r="B25" i="41"/>
  <c r="A25" i="41"/>
  <c r="P27" i="41" l="1"/>
  <c r="Q27" i="41" s="1"/>
  <c r="R27" i="41" s="1"/>
  <c r="M27" i="41"/>
  <c r="P26" i="41"/>
  <c r="Q26" i="41" s="1"/>
  <c r="R26" i="41" s="1"/>
  <c r="M26" i="41"/>
  <c r="O26" i="41"/>
  <c r="M25" i="41"/>
  <c r="P25" i="41"/>
  <c r="Q25" i="41" s="1"/>
  <c r="R25" i="41" s="1"/>
  <c r="O25" i="41"/>
  <c r="O27" i="41"/>
  <c r="J11" i="47"/>
  <c r="I11" i="47"/>
  <c r="J10" i="47"/>
  <c r="I10" i="47"/>
  <c r="J9" i="47"/>
  <c r="I9" i="47"/>
  <c r="J8" i="47"/>
  <c r="I8" i="47"/>
  <c r="J7" i="47"/>
  <c r="I7" i="47"/>
  <c r="J6" i="47"/>
  <c r="I6" i="47"/>
  <c r="J5" i="47"/>
  <c r="I5" i="47"/>
  <c r="H22" i="47"/>
  <c r="G22" i="47"/>
  <c r="F22" i="47"/>
  <c r="E22" i="47"/>
  <c r="D22" i="47"/>
  <c r="C22" i="47"/>
  <c r="H21" i="47"/>
  <c r="G21" i="47"/>
  <c r="F21" i="47"/>
  <c r="E21" i="47"/>
  <c r="D21" i="47"/>
  <c r="C21" i="47"/>
  <c r="H20" i="47"/>
  <c r="G20" i="47"/>
  <c r="F20" i="47"/>
  <c r="E20" i="47"/>
  <c r="D20" i="47"/>
  <c r="C20" i="47"/>
  <c r="H19" i="47"/>
  <c r="H26" i="47" s="1"/>
  <c r="G19" i="47"/>
  <c r="G26" i="47" s="1"/>
  <c r="F19" i="47"/>
  <c r="F26" i="47" s="1"/>
  <c r="E19" i="47"/>
  <c r="E26" i="47" s="1"/>
  <c r="D19" i="47"/>
  <c r="D26" i="47" s="1"/>
  <c r="C19" i="47"/>
  <c r="C26" i="47" s="1"/>
  <c r="H18" i="47"/>
  <c r="G18" i="47"/>
  <c r="F18" i="47"/>
  <c r="E18" i="47"/>
  <c r="D18" i="47"/>
  <c r="C18" i="47"/>
  <c r="H17" i="47"/>
  <c r="G17" i="47"/>
  <c r="F17" i="47"/>
  <c r="E17" i="47"/>
  <c r="D17" i="47"/>
  <c r="C17" i="47"/>
  <c r="H16" i="47"/>
  <c r="G16" i="47"/>
  <c r="F16" i="47"/>
  <c r="E16" i="47"/>
  <c r="D16" i="47"/>
  <c r="C16" i="47"/>
  <c r="B17" i="47"/>
  <c r="B18" i="47"/>
  <c r="B19" i="47"/>
  <c r="B26" i="47" s="1"/>
  <c r="B20" i="47"/>
  <c r="B21" i="47"/>
  <c r="B22" i="47"/>
  <c r="B16" i="47"/>
  <c r="C27" i="47" l="1"/>
  <c r="C28" i="47" s="1"/>
  <c r="G27" i="47"/>
  <c r="G28" i="47" s="1"/>
  <c r="H27" i="47"/>
  <c r="D27" i="47"/>
  <c r="D28" i="47" s="1"/>
  <c r="F27" i="47"/>
  <c r="F28" i="47" s="1"/>
  <c r="E27" i="47"/>
  <c r="B27" i="47"/>
  <c r="B28" i="47" s="1"/>
  <c r="I16" i="47"/>
  <c r="I18" i="47"/>
  <c r="I20" i="47"/>
  <c r="I22" i="47"/>
  <c r="J17" i="47"/>
  <c r="J19" i="47"/>
  <c r="J21" i="47"/>
  <c r="I17" i="47"/>
  <c r="I19" i="47"/>
  <c r="I21" i="47"/>
  <c r="J16" i="47"/>
  <c r="J18" i="47"/>
  <c r="J20" i="47"/>
  <c r="J22" i="47"/>
  <c r="CK72" i="1"/>
  <c r="BW72" i="1"/>
  <c r="BI72" i="1"/>
  <c r="BP72" i="1" s="1"/>
  <c r="DI71" i="1"/>
  <c r="CK74" i="1"/>
  <c r="BW74" i="1"/>
  <c r="BI74" i="1"/>
  <c r="CP73" i="1"/>
  <c r="CO73" i="1"/>
  <c r="CK73" i="1"/>
  <c r="CB73" i="1"/>
  <c r="CA73" i="1"/>
  <c r="BW73" i="1"/>
  <c r="BN73" i="1"/>
  <c r="BM73" i="1"/>
  <c r="BI73" i="1"/>
  <c r="DX72" i="1"/>
  <c r="DZ72" i="1" s="1"/>
  <c r="DU72" i="1"/>
  <c r="DS72" i="1"/>
  <c r="DM72" i="1"/>
  <c r="DH72" i="1"/>
  <c r="CQ72" i="1"/>
  <c r="CC72" i="1"/>
  <c r="BO72" i="1"/>
  <c r="BA72" i="1"/>
  <c r="AU72" i="1"/>
  <c r="BB72" i="1" s="1"/>
  <c r="AM72" i="1"/>
  <c r="AG72" i="1"/>
  <c r="Y72" i="1"/>
  <c r="X72" i="1"/>
  <c r="W72" i="1"/>
  <c r="S72" i="1"/>
  <c r="DX74" i="1"/>
  <c r="DZ74" i="1" s="1"/>
  <c r="DU74" i="1"/>
  <c r="DM74" i="1"/>
  <c r="DH74" i="1"/>
  <c r="CQ74" i="1"/>
  <c r="CC74" i="1"/>
  <c r="BO74" i="1"/>
  <c r="BA74" i="1"/>
  <c r="AU74" i="1"/>
  <c r="BB74" i="1" s="1"/>
  <c r="AM74" i="1"/>
  <c r="AL74" i="1"/>
  <c r="AK74" i="1"/>
  <c r="AG74" i="1"/>
  <c r="Y74" i="1"/>
  <c r="S74" i="1"/>
  <c r="DX73" i="1"/>
  <c r="DZ73" i="1" s="1"/>
  <c r="DU73" i="1"/>
  <c r="DO73" i="1"/>
  <c r="DN73" i="1"/>
  <c r="DM73" i="1"/>
  <c r="DJ73" i="1"/>
  <c r="DI73" i="1"/>
  <c r="DH73" i="1"/>
  <c r="CQ73" i="1"/>
  <c r="CC73" i="1"/>
  <c r="BO73" i="1"/>
  <c r="BA73" i="1"/>
  <c r="AZ73" i="1"/>
  <c r="AY73" i="1"/>
  <c r="AU73" i="1"/>
  <c r="AM73" i="1"/>
  <c r="AL73" i="1"/>
  <c r="AK73" i="1"/>
  <c r="AG73" i="1"/>
  <c r="Y73" i="1"/>
  <c r="X73" i="1"/>
  <c r="W73" i="1"/>
  <c r="S73" i="1"/>
  <c r="H28" i="47" l="1"/>
  <c r="J27" i="47"/>
  <c r="E28" i="47"/>
  <c r="J28" i="47" s="1"/>
  <c r="J26" i="47"/>
  <c r="I27" i="47"/>
  <c r="I26" i="47"/>
  <c r="Z72" i="1"/>
  <c r="CR72" i="1"/>
  <c r="CS72" i="1" s="1"/>
  <c r="CD72" i="1"/>
  <c r="AN72" i="1"/>
  <c r="AN74" i="1"/>
  <c r="CR74" i="1"/>
  <c r="CS74" i="1" s="1"/>
  <c r="BP74" i="1"/>
  <c r="CD74" i="1"/>
  <c r="Z74" i="1"/>
  <c r="DT72" i="1"/>
  <c r="DT74" i="1"/>
  <c r="DS73" i="1"/>
  <c r="DQ74" i="1"/>
  <c r="DR72" i="1"/>
  <c r="CX72" i="1"/>
  <c r="DB72" i="1" s="1"/>
  <c r="DQ72" i="1"/>
  <c r="CR73" i="1"/>
  <c r="CD73" i="1"/>
  <c r="BP73" i="1"/>
  <c r="BB73" i="1"/>
  <c r="AN73" i="1"/>
  <c r="Z73" i="1"/>
  <c r="DT73" i="1"/>
  <c r="CY73" i="1"/>
  <c r="DQ73" i="1"/>
  <c r="DL74" i="1"/>
  <c r="DL73" i="1"/>
  <c r="EA73" i="1" s="1"/>
  <c r="DS74" i="1"/>
  <c r="DL72" i="1"/>
  <c r="DR74" i="1"/>
  <c r="CX74" i="1"/>
  <c r="DR73" i="1"/>
  <c r="CZ73" i="1"/>
  <c r="CX73" i="1"/>
  <c r="I28" i="47" l="1"/>
  <c r="DW72" i="1"/>
  <c r="DB73" i="1"/>
  <c r="DC73" i="1" s="1"/>
  <c r="DV74" i="1"/>
  <c r="DW74" i="1"/>
  <c r="DV72" i="1"/>
  <c r="DW73" i="1"/>
  <c r="DB74" i="1"/>
  <c r="DC74" i="1" s="1"/>
  <c r="CS73" i="1"/>
  <c r="EA74" i="1"/>
  <c r="DC72" i="1"/>
  <c r="DV73" i="1"/>
  <c r="EA72" i="1"/>
  <c r="N41" i="41"/>
  <c r="N40" i="41"/>
  <c r="J41" i="41"/>
  <c r="J40" i="41"/>
  <c r="B41" i="41"/>
  <c r="A41" i="41"/>
  <c r="B40" i="41"/>
  <c r="A40" i="41"/>
  <c r="E38" i="45" l="1"/>
  <c r="D38" i="45"/>
  <c r="G38" i="45"/>
  <c r="F38" i="45"/>
  <c r="CY71" i="1" l="1"/>
  <c r="CP71" i="1"/>
  <c r="CO71" i="1"/>
  <c r="CK71" i="1"/>
  <c r="CB71" i="1"/>
  <c r="CA71" i="1"/>
  <c r="BW71" i="1"/>
  <c r="BM71" i="1"/>
  <c r="BI71" i="1"/>
  <c r="BN71" i="1"/>
  <c r="AZ71" i="1"/>
  <c r="DX71" i="1"/>
  <c r="DZ71" i="1" s="1"/>
  <c r="DU71" i="1"/>
  <c r="DS71" i="1"/>
  <c r="DO71" i="1"/>
  <c r="DM71" i="1"/>
  <c r="DJ71" i="1"/>
  <c r="DH71" i="1"/>
  <c r="CX71" i="1" s="1"/>
  <c r="CQ71" i="1"/>
  <c r="CC71" i="1"/>
  <c r="BO71" i="1"/>
  <c r="BA71" i="1"/>
  <c r="AY71" i="1"/>
  <c r="AU71" i="1"/>
  <c r="AM71" i="1"/>
  <c r="AL71" i="1"/>
  <c r="AK71" i="1"/>
  <c r="AG71" i="1"/>
  <c r="Y71" i="1"/>
  <c r="X71" i="1"/>
  <c r="W71" i="1"/>
  <c r="S71" i="1"/>
  <c r="CD71" i="1" l="1"/>
  <c r="BP71" i="1"/>
  <c r="CR71" i="1"/>
  <c r="DQ71" i="1"/>
  <c r="DT71" i="1"/>
  <c r="CZ71" i="1"/>
  <c r="DB71" i="1" s="1"/>
  <c r="DR71" i="1"/>
  <c r="DL71" i="1"/>
  <c r="BB71" i="1"/>
  <c r="AN71" i="1"/>
  <c r="Z71" i="1"/>
  <c r="DV71" i="1" l="1"/>
  <c r="CS71" i="1"/>
  <c r="DW71" i="1"/>
  <c r="EA71" i="1"/>
  <c r="DC71" i="1"/>
  <c r="DM56" i="1"/>
  <c r="DQ56" i="1" s="1"/>
  <c r="DX56" i="1" s="1"/>
  <c r="DZ56" i="1" s="1"/>
  <c r="DM55" i="1"/>
  <c r="DQ55" i="1" s="1"/>
  <c r="DX55" i="1" s="1"/>
  <c r="DZ55" i="1" s="1"/>
  <c r="DM53" i="1"/>
  <c r="DQ53" i="1" s="1"/>
  <c r="DX53" i="1" s="1"/>
  <c r="DZ53" i="1" s="1"/>
  <c r="DM52" i="1"/>
  <c r="DQ52" i="1" s="1"/>
  <c r="DX52" i="1" s="1"/>
  <c r="DZ52" i="1" s="1"/>
  <c r="DM51" i="1"/>
  <c r="DQ51" i="1" s="1"/>
  <c r="DX51" i="1" s="1"/>
  <c r="DZ51" i="1" s="1"/>
  <c r="DM50" i="1"/>
  <c r="DQ50" i="1" s="1"/>
  <c r="DX50" i="1" s="1"/>
  <c r="DZ50" i="1" s="1"/>
  <c r="DH56" i="1"/>
  <c r="DL56" i="1" s="1"/>
  <c r="CX56" i="1" s="1"/>
  <c r="DH55" i="1"/>
  <c r="DL55" i="1" s="1"/>
  <c r="CX55" i="1" s="1"/>
  <c r="DH53" i="1"/>
  <c r="DL53" i="1" s="1"/>
  <c r="CX53" i="1" s="1"/>
  <c r="DH52" i="1"/>
  <c r="DL52" i="1" s="1"/>
  <c r="CX52" i="1" s="1"/>
  <c r="DH51" i="1"/>
  <c r="DL51" i="1" s="1"/>
  <c r="CX51" i="1" s="1"/>
  <c r="DH50" i="1"/>
  <c r="DL50" i="1" s="1"/>
  <c r="CX50" i="1" s="1"/>
  <c r="C6" i="51" l="1"/>
  <c r="C17" i="51" s="1"/>
  <c r="B6" i="51"/>
  <c r="B17" i="51" s="1"/>
  <c r="F6" i="51"/>
  <c r="F17" i="51" s="1"/>
  <c r="J6" i="51"/>
  <c r="J17" i="51" s="1"/>
  <c r="D6" i="51"/>
  <c r="D17" i="51" s="1"/>
  <c r="H6" i="51"/>
  <c r="H17" i="51" s="1"/>
  <c r="E6" i="51"/>
  <c r="E17" i="51" s="1"/>
  <c r="I6" i="51"/>
  <c r="I17" i="51" s="1"/>
  <c r="G6" i="51"/>
  <c r="G17" i="51" s="1"/>
  <c r="L6" i="51"/>
  <c r="L17" i="51" s="1"/>
  <c r="DX70" i="1"/>
  <c r="DZ70" i="1" s="1"/>
  <c r="DX69" i="1"/>
  <c r="DZ69" i="1" s="1"/>
  <c r="DX66" i="1"/>
  <c r="DZ66" i="1" s="1"/>
  <c r="DX65" i="1"/>
  <c r="DX64" i="1"/>
  <c r="DZ64" i="1" s="1"/>
  <c r="DX63" i="1"/>
  <c r="DX62" i="1"/>
  <c r="DX61" i="1"/>
  <c r="DZ61" i="1" s="1"/>
  <c r="DX21" i="1"/>
  <c r="DZ21" i="1" s="1"/>
  <c r="DX20" i="1"/>
  <c r="DZ20" i="1" s="1"/>
  <c r="DX19" i="1"/>
  <c r="DX18" i="1"/>
  <c r="DZ18" i="1" s="1"/>
  <c r="DX17" i="1"/>
  <c r="DZ17" i="1" s="1"/>
  <c r="DX16" i="1"/>
  <c r="DX15" i="1"/>
  <c r="DX14" i="1"/>
  <c r="DZ14" i="1" s="1"/>
  <c r="DX13" i="1"/>
  <c r="DZ13" i="1" s="1"/>
  <c r="DX12" i="1"/>
  <c r="DZ12" i="1" s="1"/>
  <c r="DX11" i="1"/>
  <c r="DX10" i="1"/>
  <c r="DZ10" i="1" s="1"/>
  <c r="DX9" i="1"/>
  <c r="DZ9" i="1" s="1"/>
  <c r="DX8" i="1"/>
  <c r="DZ8" i="1" s="1"/>
  <c r="DX7" i="1"/>
  <c r="DZ7" i="1" s="1"/>
  <c r="DX6" i="1"/>
  <c r="CQ70" i="1"/>
  <c r="CQ69" i="1"/>
  <c r="CP69" i="1"/>
  <c r="CO70" i="1"/>
  <c r="CO69" i="1"/>
  <c r="CK70" i="1"/>
  <c r="CK69" i="1"/>
  <c r="CC70" i="1"/>
  <c r="CC69" i="1"/>
  <c r="CB69" i="1"/>
  <c r="CA70" i="1"/>
  <c r="CA69" i="1"/>
  <c r="BI70" i="1"/>
  <c r="BW70" i="1"/>
  <c r="BW69" i="1"/>
  <c r="BO70" i="1"/>
  <c r="BO69" i="1"/>
  <c r="BN69" i="1"/>
  <c r="BM70" i="1"/>
  <c r="BM69" i="1"/>
  <c r="BI69" i="1"/>
  <c r="BA70" i="1"/>
  <c r="BA69" i="1"/>
  <c r="AZ69" i="1"/>
  <c r="AY70" i="1"/>
  <c r="AY69" i="1"/>
  <c r="AU70" i="1"/>
  <c r="AU69" i="1"/>
  <c r="AM70" i="1"/>
  <c r="AM69" i="1"/>
  <c r="AL70" i="1"/>
  <c r="AL69" i="1"/>
  <c r="AK70" i="1"/>
  <c r="AK69" i="1"/>
  <c r="AG70" i="1"/>
  <c r="AG69" i="1"/>
  <c r="X70" i="1"/>
  <c r="W70" i="1"/>
  <c r="S70" i="1"/>
  <c r="X69" i="1"/>
  <c r="W69" i="1"/>
  <c r="S69" i="1"/>
  <c r="Y70" i="1"/>
  <c r="Y69" i="1"/>
  <c r="S6" i="1"/>
  <c r="S7" i="1"/>
  <c r="S61" i="1"/>
  <c r="S62" i="1"/>
  <c r="S63" i="1"/>
  <c r="S64" i="1"/>
  <c r="S65" i="1"/>
  <c r="S66" i="1"/>
  <c r="DU70" i="1"/>
  <c r="DO70" i="1"/>
  <c r="DM70" i="1"/>
  <c r="DJ70" i="1"/>
  <c r="CZ70" i="1" s="1"/>
  <c r="DH70" i="1"/>
  <c r="DU69" i="1"/>
  <c r="DO69" i="1"/>
  <c r="DN69" i="1"/>
  <c r="DM69" i="1"/>
  <c r="DJ69" i="1"/>
  <c r="DI69" i="1"/>
  <c r="CY69" i="1" s="1"/>
  <c r="DH69" i="1"/>
  <c r="DM66" i="1"/>
  <c r="DM65" i="1"/>
  <c r="DM64" i="1"/>
  <c r="DM63" i="1"/>
  <c r="DM62" i="1"/>
  <c r="DM61" i="1"/>
  <c r="DM21" i="1"/>
  <c r="DM19" i="1"/>
  <c r="DM18" i="1"/>
  <c r="DM17" i="1"/>
  <c r="DM16" i="1"/>
  <c r="DM15" i="1"/>
  <c r="DO20" i="1"/>
  <c r="DN20" i="1"/>
  <c r="DM20" i="1"/>
  <c r="DO14" i="1"/>
  <c r="DN14" i="1"/>
  <c r="DM14" i="1"/>
  <c r="DO13" i="1"/>
  <c r="DN13" i="1"/>
  <c r="DM13" i="1"/>
  <c r="DM12" i="1"/>
  <c r="DM11" i="1"/>
  <c r="DM10" i="1"/>
  <c r="DM9" i="1"/>
  <c r="DM8" i="1"/>
  <c r="DO7" i="1"/>
  <c r="DN7" i="1"/>
  <c r="DM7" i="1"/>
  <c r="DO6" i="1"/>
  <c r="DN6" i="1"/>
  <c r="DM6" i="1"/>
  <c r="DJ20" i="1"/>
  <c r="DJ14" i="1"/>
  <c r="DJ13" i="1"/>
  <c r="DJ7" i="1"/>
  <c r="DJ6" i="1"/>
  <c r="DI13" i="1"/>
  <c r="DI14" i="1"/>
  <c r="DI20" i="1"/>
  <c r="DI7" i="1"/>
  <c r="DI6" i="1"/>
  <c r="DH6" i="1"/>
  <c r="DH66" i="1"/>
  <c r="DH65" i="1"/>
  <c r="DH64" i="1"/>
  <c r="DH63" i="1"/>
  <c r="DH62" i="1"/>
  <c r="DH61" i="1"/>
  <c r="DH21" i="1"/>
  <c r="DH20" i="1"/>
  <c r="DH19" i="1"/>
  <c r="DH18" i="1"/>
  <c r="DH17" i="1"/>
  <c r="DH16" i="1"/>
  <c r="DH15" i="1"/>
  <c r="DH14" i="1"/>
  <c r="DH13" i="1"/>
  <c r="DH12" i="1"/>
  <c r="DH11" i="1"/>
  <c r="DH10" i="1"/>
  <c r="DH9" i="1"/>
  <c r="DH8" i="1"/>
  <c r="DH7" i="1"/>
  <c r="DZ6" i="1" l="1"/>
  <c r="EB6" i="1" s="1"/>
  <c r="AN69" i="1"/>
  <c r="CR70" i="1"/>
  <c r="CR69" i="1"/>
  <c r="BB70" i="1"/>
  <c r="BP70" i="1"/>
  <c r="BB69" i="1"/>
  <c r="AN70" i="1"/>
  <c r="CD69" i="1"/>
  <c r="BP69" i="1"/>
  <c r="CD70" i="1"/>
  <c r="Z69" i="1"/>
  <c r="Z70" i="1"/>
  <c r="DT69" i="1"/>
  <c r="DL70" i="1"/>
  <c r="EA70" i="1" s="1"/>
  <c r="DT70" i="1"/>
  <c r="DS70" i="1"/>
  <c r="CY70" i="1"/>
  <c r="DQ70" i="1"/>
  <c r="DL69" i="1"/>
  <c r="DQ69" i="1"/>
  <c r="DS69" i="1"/>
  <c r="DR70" i="1"/>
  <c r="CX70" i="1"/>
  <c r="DR69" i="1"/>
  <c r="CZ69" i="1"/>
  <c r="CX69" i="1"/>
  <c r="CS70" i="1" l="1"/>
  <c r="CS69" i="1"/>
  <c r="DW70" i="1"/>
  <c r="DV69" i="1"/>
  <c r="EA69" i="1"/>
  <c r="DW69" i="1"/>
  <c r="DV70" i="1"/>
  <c r="DB70" i="1"/>
  <c r="DC70" i="1" s="1"/>
  <c r="DB69" i="1"/>
  <c r="DC69" i="1" s="1"/>
  <c r="B18" i="41" l="1"/>
  <c r="A18" i="41"/>
  <c r="B17" i="41"/>
  <c r="A17" i="41"/>
  <c r="B16" i="41"/>
  <c r="A16" i="41"/>
  <c r="B15" i="41"/>
  <c r="A15" i="41"/>
  <c r="N18" i="41"/>
  <c r="L18" i="41"/>
  <c r="K18" i="41"/>
  <c r="J18" i="41"/>
  <c r="I18" i="41"/>
  <c r="H18" i="41"/>
  <c r="G18" i="41"/>
  <c r="F18" i="41"/>
  <c r="E18" i="41"/>
  <c r="D18" i="41"/>
  <c r="N17" i="41"/>
  <c r="L17" i="41"/>
  <c r="K17" i="41"/>
  <c r="J17" i="41"/>
  <c r="I17" i="41"/>
  <c r="H17" i="41"/>
  <c r="G17" i="41"/>
  <c r="F17" i="41"/>
  <c r="E17" i="41"/>
  <c r="D17" i="41"/>
  <c r="N16" i="41"/>
  <c r="L16" i="41"/>
  <c r="K16" i="41"/>
  <c r="J16" i="41"/>
  <c r="I16" i="41"/>
  <c r="H16" i="41"/>
  <c r="G16" i="41"/>
  <c r="F16" i="41"/>
  <c r="E16" i="41"/>
  <c r="D16" i="41"/>
  <c r="N15" i="41"/>
  <c r="L15" i="41"/>
  <c r="K15" i="41"/>
  <c r="J15" i="41"/>
  <c r="I15" i="41"/>
  <c r="H15" i="41"/>
  <c r="G15" i="41"/>
  <c r="F15" i="41"/>
  <c r="E15" i="41"/>
  <c r="D15" i="41"/>
  <c r="DZ63" i="1"/>
  <c r="DZ65" i="1"/>
  <c r="DZ62" i="1"/>
  <c r="DZ19" i="1"/>
  <c r="DZ16" i="1"/>
  <c r="DZ15" i="1"/>
  <c r="DZ11" i="1"/>
  <c r="O18" i="41" l="1"/>
  <c r="O16" i="41"/>
  <c r="P17" i="41"/>
  <c r="Q17" i="41" s="1"/>
  <c r="R17" i="41" s="1"/>
  <c r="M18" i="41"/>
  <c r="M15" i="41"/>
  <c r="P16" i="41"/>
  <c r="Q16" i="41" s="1"/>
  <c r="R16" i="41" s="1"/>
  <c r="M17" i="41"/>
  <c r="P18" i="41"/>
  <c r="Q18" i="41" s="1"/>
  <c r="R18" i="41" s="1"/>
  <c r="P15" i="41"/>
  <c r="Q15" i="41" s="1"/>
  <c r="R15" i="41" s="1"/>
  <c r="M16" i="41"/>
  <c r="O17" i="41"/>
  <c r="O15" i="41"/>
  <c r="DU66" i="1"/>
  <c r="DT66" i="1"/>
  <c r="DS66" i="1"/>
  <c r="DR66" i="1"/>
  <c r="DQ66" i="1"/>
  <c r="DL66" i="1"/>
  <c r="CZ66" i="1"/>
  <c r="CY66" i="1"/>
  <c r="CX66" i="1"/>
  <c r="CS66" i="1"/>
  <c r="CP66" i="1"/>
  <c r="DU65" i="1"/>
  <c r="DT65" i="1"/>
  <c r="DS65" i="1"/>
  <c r="DR65" i="1"/>
  <c r="DQ65" i="1"/>
  <c r="DL65" i="1"/>
  <c r="CZ65" i="1"/>
  <c r="CY65" i="1"/>
  <c r="CX65" i="1"/>
  <c r="CS65" i="1"/>
  <c r="DB66" i="1" l="1"/>
  <c r="DC66" i="1" s="1"/>
  <c r="EA66" i="1"/>
  <c r="DW66" i="1"/>
  <c r="EA65" i="1"/>
  <c r="DV66" i="1"/>
  <c r="DW65" i="1"/>
  <c r="DB65" i="1"/>
  <c r="DC65" i="1" s="1"/>
  <c r="DV65" i="1"/>
  <c r="DL64" i="1" l="1"/>
  <c r="DU68" i="1" l="1"/>
  <c r="DT68" i="1"/>
  <c r="DS68" i="1"/>
  <c r="DR68" i="1"/>
  <c r="DQ68" i="1"/>
  <c r="DX68" i="1" s="1"/>
  <c r="DZ68" i="1" s="1"/>
  <c r="DL68" i="1"/>
  <c r="CZ68" i="1"/>
  <c r="CY68" i="1"/>
  <c r="CX68" i="1"/>
  <c r="DU67" i="1"/>
  <c r="DT67" i="1"/>
  <c r="DS67" i="1"/>
  <c r="DR67" i="1"/>
  <c r="DQ67" i="1"/>
  <c r="DX67" i="1" s="1"/>
  <c r="DZ67" i="1" s="1"/>
  <c r="DL67" i="1"/>
  <c r="CZ67" i="1"/>
  <c r="CY67" i="1"/>
  <c r="CX67" i="1"/>
  <c r="DB67" i="1" l="1"/>
  <c r="DC67" i="1" s="1"/>
  <c r="DB68" i="1"/>
  <c r="DC68" i="1" s="1"/>
  <c r="DV68" i="1"/>
  <c r="DV67" i="1"/>
  <c r="DW68" i="1"/>
  <c r="EA68" i="1"/>
  <c r="DW67" i="1"/>
  <c r="EA67" i="1"/>
  <c r="N17" i="43"/>
  <c r="L17" i="43"/>
  <c r="K17" i="43"/>
  <c r="J17" i="43"/>
  <c r="I17" i="43"/>
  <c r="H17" i="43"/>
  <c r="G17" i="43"/>
  <c r="F17" i="43"/>
  <c r="E17" i="43"/>
  <c r="D17" i="43"/>
  <c r="N16" i="43"/>
  <c r="L16" i="43"/>
  <c r="K16" i="43"/>
  <c r="J16" i="43"/>
  <c r="I16" i="43"/>
  <c r="H16" i="43"/>
  <c r="G16" i="43"/>
  <c r="F16" i="43"/>
  <c r="E16" i="43"/>
  <c r="D16" i="43"/>
  <c r="N15" i="43"/>
  <c r="L15" i="43"/>
  <c r="K15" i="43"/>
  <c r="J15" i="43"/>
  <c r="I15" i="43"/>
  <c r="H15" i="43"/>
  <c r="G15" i="43"/>
  <c r="F15" i="43"/>
  <c r="E15" i="43"/>
  <c r="D15" i="43"/>
  <c r="N14" i="43"/>
  <c r="L14" i="43"/>
  <c r="K14" i="43"/>
  <c r="J14" i="43"/>
  <c r="I14" i="43"/>
  <c r="H14" i="43"/>
  <c r="G14" i="43"/>
  <c r="F14" i="43"/>
  <c r="E14" i="43"/>
  <c r="D14" i="43"/>
  <c r="N7" i="43"/>
  <c r="L7" i="43"/>
  <c r="K7" i="43"/>
  <c r="J7" i="43"/>
  <c r="I7" i="43"/>
  <c r="H7" i="43"/>
  <c r="G7" i="43"/>
  <c r="F7" i="43"/>
  <c r="E7" i="43"/>
  <c r="D7" i="43"/>
  <c r="N6" i="43"/>
  <c r="L6" i="43"/>
  <c r="K6" i="43"/>
  <c r="J6" i="43"/>
  <c r="I6" i="43"/>
  <c r="H6" i="43"/>
  <c r="G6" i="43"/>
  <c r="F6" i="43"/>
  <c r="E6" i="43"/>
  <c r="D6" i="43"/>
  <c r="N5" i="43"/>
  <c r="L5" i="43"/>
  <c r="K5" i="43"/>
  <c r="J5" i="43"/>
  <c r="I5" i="43"/>
  <c r="H5" i="43"/>
  <c r="G5" i="43"/>
  <c r="F5" i="43"/>
  <c r="E5" i="43"/>
  <c r="D5" i="43"/>
  <c r="N4" i="43"/>
  <c r="L4" i="43"/>
  <c r="K4" i="43"/>
  <c r="J4" i="43"/>
  <c r="I4" i="43"/>
  <c r="H4" i="43"/>
  <c r="G4" i="43"/>
  <c r="F4" i="43"/>
  <c r="E4" i="43"/>
  <c r="D4" i="43"/>
  <c r="N3" i="43"/>
  <c r="L3" i="43"/>
  <c r="K3" i="43"/>
  <c r="J3" i="43"/>
  <c r="I3" i="43"/>
  <c r="H3" i="43"/>
  <c r="G3" i="43"/>
  <c r="F3" i="43"/>
  <c r="E3" i="43"/>
  <c r="D3" i="43"/>
  <c r="N2" i="43"/>
  <c r="L2" i="43"/>
  <c r="K2" i="43"/>
  <c r="J2" i="43"/>
  <c r="I2" i="43"/>
  <c r="H2" i="43"/>
  <c r="G2" i="43"/>
  <c r="F2" i="43"/>
  <c r="E2" i="43"/>
  <c r="D2" i="43"/>
  <c r="B17" i="43"/>
  <c r="A17" i="43"/>
  <c r="B16" i="43"/>
  <c r="A16" i="43"/>
  <c r="B15" i="43"/>
  <c r="A15" i="43"/>
  <c r="B14" i="43"/>
  <c r="A14" i="43"/>
  <c r="B7" i="43"/>
  <c r="A7" i="43"/>
  <c r="B6" i="43"/>
  <c r="A6" i="43"/>
  <c r="B5" i="43"/>
  <c r="A5" i="43"/>
  <c r="B4" i="43"/>
  <c r="A4" i="43"/>
  <c r="B3" i="43"/>
  <c r="A3" i="43"/>
  <c r="B2" i="43"/>
  <c r="A2" i="43"/>
  <c r="B15" i="42"/>
  <c r="A15" i="42"/>
  <c r="B14" i="42"/>
  <c r="A14" i="42"/>
  <c r="B13" i="42"/>
  <c r="A13" i="42"/>
  <c r="B12" i="42"/>
  <c r="A12" i="42"/>
  <c r="B11" i="42"/>
  <c r="A11" i="42"/>
  <c r="B10" i="42"/>
  <c r="A10" i="42"/>
  <c r="B9" i="42"/>
  <c r="A9" i="42"/>
  <c r="B8" i="42"/>
  <c r="A8" i="42"/>
  <c r="B7" i="42"/>
  <c r="A7" i="42"/>
  <c r="B6" i="42"/>
  <c r="A6" i="42"/>
  <c r="B5" i="42"/>
  <c r="A5" i="42"/>
  <c r="B4" i="42"/>
  <c r="A4" i="42"/>
  <c r="B3" i="42"/>
  <c r="A3" i="42"/>
  <c r="B2" i="42"/>
  <c r="A2" i="42"/>
  <c r="N15" i="42"/>
  <c r="L15" i="42"/>
  <c r="K15" i="42"/>
  <c r="J15" i="42"/>
  <c r="I15" i="42"/>
  <c r="H15" i="42"/>
  <c r="G15" i="42"/>
  <c r="F15" i="42"/>
  <c r="E15" i="42"/>
  <c r="D15" i="42"/>
  <c r="N14" i="42"/>
  <c r="L14" i="42"/>
  <c r="K14" i="42"/>
  <c r="J14" i="42"/>
  <c r="I14" i="42"/>
  <c r="H14" i="42"/>
  <c r="G14" i="42"/>
  <c r="F14" i="42"/>
  <c r="E14" i="42"/>
  <c r="D14" i="42"/>
  <c r="N13" i="42"/>
  <c r="L13" i="42"/>
  <c r="K13" i="42"/>
  <c r="J13" i="42"/>
  <c r="I13" i="42"/>
  <c r="H13" i="42"/>
  <c r="G13" i="42"/>
  <c r="F13" i="42"/>
  <c r="E13" i="42"/>
  <c r="D13" i="42"/>
  <c r="N12" i="42"/>
  <c r="L12" i="42"/>
  <c r="K12" i="42"/>
  <c r="J12" i="42"/>
  <c r="I12" i="42"/>
  <c r="H12" i="42"/>
  <c r="G12" i="42"/>
  <c r="F12" i="42"/>
  <c r="E12" i="42"/>
  <c r="D12" i="42"/>
  <c r="N11" i="42"/>
  <c r="L11" i="42"/>
  <c r="K11" i="42"/>
  <c r="J11" i="42"/>
  <c r="I11" i="42"/>
  <c r="H11" i="42"/>
  <c r="G11" i="42"/>
  <c r="F11" i="42"/>
  <c r="E11" i="42"/>
  <c r="D11" i="42"/>
  <c r="N10" i="42"/>
  <c r="L10" i="42"/>
  <c r="K10" i="42"/>
  <c r="J10" i="42"/>
  <c r="I10" i="42"/>
  <c r="H10" i="42"/>
  <c r="G10" i="42"/>
  <c r="F10" i="42"/>
  <c r="E10" i="42"/>
  <c r="D10" i="42"/>
  <c r="N9" i="42"/>
  <c r="L9" i="42"/>
  <c r="K9" i="42"/>
  <c r="J9" i="42"/>
  <c r="I9" i="42"/>
  <c r="H9" i="42"/>
  <c r="G9" i="42"/>
  <c r="F9" i="42"/>
  <c r="E9" i="42"/>
  <c r="D9" i="42"/>
  <c r="N8" i="42"/>
  <c r="L8" i="42"/>
  <c r="K8" i="42"/>
  <c r="J8" i="42"/>
  <c r="I8" i="42"/>
  <c r="H8" i="42"/>
  <c r="G8" i="42"/>
  <c r="F8" i="42"/>
  <c r="E8" i="42"/>
  <c r="D8" i="42"/>
  <c r="N7" i="42"/>
  <c r="L7" i="42"/>
  <c r="K7" i="42"/>
  <c r="J7" i="42"/>
  <c r="I7" i="42"/>
  <c r="H7" i="42"/>
  <c r="G7" i="42"/>
  <c r="F7" i="42"/>
  <c r="E7" i="42"/>
  <c r="D7" i="42"/>
  <c r="N6" i="42"/>
  <c r="L6" i="42"/>
  <c r="K6" i="42"/>
  <c r="J6" i="42"/>
  <c r="I6" i="42"/>
  <c r="H6" i="42"/>
  <c r="G6" i="42"/>
  <c r="F6" i="42"/>
  <c r="E6" i="42"/>
  <c r="D6" i="42"/>
  <c r="N5" i="42"/>
  <c r="L5" i="42"/>
  <c r="K5" i="42"/>
  <c r="J5" i="42"/>
  <c r="I5" i="42"/>
  <c r="H5" i="42"/>
  <c r="G5" i="42"/>
  <c r="F5" i="42"/>
  <c r="E5" i="42"/>
  <c r="D5" i="42"/>
  <c r="N4" i="42"/>
  <c r="L4" i="42"/>
  <c r="K4" i="42"/>
  <c r="J4" i="42"/>
  <c r="I4" i="42"/>
  <c r="H4" i="42"/>
  <c r="G4" i="42"/>
  <c r="F4" i="42"/>
  <c r="E4" i="42"/>
  <c r="D4" i="42"/>
  <c r="N3" i="42"/>
  <c r="L3" i="42"/>
  <c r="K3" i="42"/>
  <c r="J3" i="42"/>
  <c r="I3" i="42"/>
  <c r="H3" i="42"/>
  <c r="G3" i="42"/>
  <c r="F3" i="42"/>
  <c r="E3" i="42"/>
  <c r="D3" i="42"/>
  <c r="N2" i="42"/>
  <c r="L2" i="42"/>
  <c r="K2" i="42"/>
  <c r="J2" i="42"/>
  <c r="I2" i="42"/>
  <c r="H2" i="42"/>
  <c r="G2" i="42"/>
  <c r="F2" i="42"/>
  <c r="E2" i="42"/>
  <c r="D2" i="42"/>
  <c r="B14" i="41"/>
  <c r="A14" i="41"/>
  <c r="B13" i="41"/>
  <c r="A13" i="41"/>
  <c r="N14" i="41"/>
  <c r="L14" i="41"/>
  <c r="K14" i="41"/>
  <c r="J14" i="41"/>
  <c r="I14" i="41"/>
  <c r="H14" i="41"/>
  <c r="G14" i="41"/>
  <c r="F14" i="41"/>
  <c r="E14" i="41"/>
  <c r="D14" i="41"/>
  <c r="N13" i="41"/>
  <c r="L13" i="41"/>
  <c r="K13" i="41"/>
  <c r="J13" i="41"/>
  <c r="I13" i="41"/>
  <c r="H13" i="41"/>
  <c r="G13" i="41"/>
  <c r="F13" i="41"/>
  <c r="E13" i="41"/>
  <c r="D13" i="41"/>
  <c r="B2" i="41"/>
  <c r="A2" i="41"/>
  <c r="N2" i="41"/>
  <c r="L2" i="41"/>
  <c r="K2" i="41"/>
  <c r="J2" i="41"/>
  <c r="I2" i="41"/>
  <c r="H2" i="41"/>
  <c r="G2" i="41"/>
  <c r="F2" i="41"/>
  <c r="E2" i="41"/>
  <c r="D2" i="41"/>
  <c r="B24" i="41"/>
  <c r="A24" i="41"/>
  <c r="B23" i="41"/>
  <c r="A23" i="41"/>
  <c r="B22" i="41"/>
  <c r="A22" i="41"/>
  <c r="B21" i="41"/>
  <c r="A21" i="41"/>
  <c r="B20" i="41"/>
  <c r="A20" i="41"/>
  <c r="B19" i="41"/>
  <c r="A19" i="41"/>
  <c r="B12" i="41"/>
  <c r="A12" i="41"/>
  <c r="B11" i="41"/>
  <c r="A11" i="41"/>
  <c r="B10" i="41"/>
  <c r="A10" i="41"/>
  <c r="B9" i="41"/>
  <c r="A9" i="41"/>
  <c r="B8" i="41"/>
  <c r="A8" i="41"/>
  <c r="B7" i="41"/>
  <c r="A7" i="41"/>
  <c r="B6" i="41"/>
  <c r="A6" i="41"/>
  <c r="B5" i="41"/>
  <c r="A5" i="41"/>
  <c r="B46" i="41"/>
  <c r="A46" i="41"/>
  <c r="B45" i="41"/>
  <c r="A45" i="41"/>
  <c r="B44" i="41"/>
  <c r="A44" i="41"/>
  <c r="B43" i="41"/>
  <c r="A43" i="41"/>
  <c r="B4" i="41"/>
  <c r="A4" i="41"/>
  <c r="B3" i="41"/>
  <c r="A3" i="41"/>
  <c r="N24" i="41"/>
  <c r="L24" i="41"/>
  <c r="K24" i="41"/>
  <c r="J24" i="41"/>
  <c r="I24" i="41"/>
  <c r="O24" i="41" s="1"/>
  <c r="H24" i="41"/>
  <c r="G24" i="41"/>
  <c r="F24" i="41"/>
  <c r="E24" i="41"/>
  <c r="D24" i="41"/>
  <c r="N23" i="41"/>
  <c r="L23" i="41"/>
  <c r="K23" i="41"/>
  <c r="J23" i="41"/>
  <c r="I23" i="41"/>
  <c r="H23" i="41"/>
  <c r="G23" i="41"/>
  <c r="F23" i="41"/>
  <c r="E23" i="41"/>
  <c r="D23" i="41"/>
  <c r="N22" i="41"/>
  <c r="L22" i="41"/>
  <c r="K22" i="41"/>
  <c r="J22" i="41"/>
  <c r="I22" i="41"/>
  <c r="H22" i="41"/>
  <c r="G22" i="41"/>
  <c r="F22" i="41"/>
  <c r="E22" i="41"/>
  <c r="D22" i="41"/>
  <c r="N21" i="41"/>
  <c r="L21" i="41"/>
  <c r="K21" i="41"/>
  <c r="J21" i="41"/>
  <c r="I21" i="41"/>
  <c r="H21" i="41"/>
  <c r="G21" i="41"/>
  <c r="F21" i="41"/>
  <c r="E21" i="41"/>
  <c r="D21" i="41"/>
  <c r="N20" i="41"/>
  <c r="L20" i="41"/>
  <c r="K20" i="41"/>
  <c r="J20" i="41"/>
  <c r="I20" i="41"/>
  <c r="H20" i="41"/>
  <c r="G20" i="41"/>
  <c r="F20" i="41"/>
  <c r="E20" i="41"/>
  <c r="D20" i="41"/>
  <c r="N19" i="41"/>
  <c r="L19" i="41"/>
  <c r="K19" i="41"/>
  <c r="J19" i="41"/>
  <c r="I19" i="41"/>
  <c r="H19" i="41"/>
  <c r="G19" i="41"/>
  <c r="F19" i="41"/>
  <c r="E19" i="41"/>
  <c r="D19" i="41"/>
  <c r="N12" i="41"/>
  <c r="L12" i="41"/>
  <c r="K12" i="41"/>
  <c r="J12" i="41"/>
  <c r="I12" i="41"/>
  <c r="H12" i="41"/>
  <c r="G12" i="41"/>
  <c r="F12" i="41"/>
  <c r="E12" i="41"/>
  <c r="D12" i="41"/>
  <c r="N11" i="41"/>
  <c r="L11" i="41"/>
  <c r="K11" i="41"/>
  <c r="J11" i="41"/>
  <c r="I11" i="41"/>
  <c r="H11" i="41"/>
  <c r="G11" i="41"/>
  <c r="F11" i="41"/>
  <c r="E11" i="41"/>
  <c r="D11" i="41"/>
  <c r="N10" i="41"/>
  <c r="L10" i="41"/>
  <c r="K10" i="41"/>
  <c r="J10" i="41"/>
  <c r="I10" i="41"/>
  <c r="H10" i="41"/>
  <c r="G10" i="41"/>
  <c r="F10" i="41"/>
  <c r="E10" i="41"/>
  <c r="D10" i="41"/>
  <c r="N9" i="41"/>
  <c r="L9" i="41"/>
  <c r="K9" i="41"/>
  <c r="J9" i="41"/>
  <c r="I9" i="41"/>
  <c r="H9" i="41"/>
  <c r="G9" i="41"/>
  <c r="F9" i="41"/>
  <c r="E9" i="41"/>
  <c r="D9" i="41"/>
  <c r="N8" i="41"/>
  <c r="L8" i="41"/>
  <c r="K8" i="41"/>
  <c r="J8" i="41"/>
  <c r="I8" i="41"/>
  <c r="H8" i="41"/>
  <c r="G8" i="41"/>
  <c r="F8" i="41"/>
  <c r="E8" i="41"/>
  <c r="D8" i="41"/>
  <c r="N7" i="41"/>
  <c r="L7" i="41"/>
  <c r="K7" i="41"/>
  <c r="J7" i="41"/>
  <c r="I7" i="41"/>
  <c r="H7" i="41"/>
  <c r="G7" i="41"/>
  <c r="F7" i="41"/>
  <c r="E7" i="41"/>
  <c r="D7" i="41"/>
  <c r="N6" i="41"/>
  <c r="L6" i="41"/>
  <c r="K6" i="41"/>
  <c r="J6" i="41"/>
  <c r="I6" i="41"/>
  <c r="H6" i="41"/>
  <c r="G6" i="41"/>
  <c r="F6" i="41"/>
  <c r="E6" i="41"/>
  <c r="D6" i="41"/>
  <c r="N5" i="41"/>
  <c r="L5" i="41"/>
  <c r="K5" i="41"/>
  <c r="J5" i="41"/>
  <c r="I5" i="41"/>
  <c r="H5" i="41"/>
  <c r="G5" i="41"/>
  <c r="F5" i="41"/>
  <c r="E5" i="41"/>
  <c r="D5" i="41"/>
  <c r="N46" i="41"/>
  <c r="J46" i="41"/>
  <c r="N45" i="41"/>
  <c r="J45" i="41"/>
  <c r="N44" i="41"/>
  <c r="J44" i="41"/>
  <c r="N43" i="41"/>
  <c r="J43" i="41"/>
  <c r="N4" i="41"/>
  <c r="L4" i="41"/>
  <c r="K4" i="41"/>
  <c r="J4" i="41"/>
  <c r="I4" i="41"/>
  <c r="H4" i="41"/>
  <c r="G4" i="41"/>
  <c r="F4" i="41"/>
  <c r="E4" i="41"/>
  <c r="D4" i="41"/>
  <c r="N3" i="41"/>
  <c r="L3" i="41"/>
  <c r="K3" i="41"/>
  <c r="J3" i="41"/>
  <c r="I3" i="41"/>
  <c r="H3" i="41"/>
  <c r="G3" i="41"/>
  <c r="F3" i="41"/>
  <c r="E3" i="41"/>
  <c r="D3" i="41"/>
  <c r="E13" i="32" l="1"/>
  <c r="C13" i="32"/>
  <c r="H12" i="32"/>
  <c r="D12" i="32"/>
  <c r="B12" i="32"/>
  <c r="H13" i="32"/>
  <c r="D13" i="32"/>
  <c r="B13" i="32"/>
  <c r="E12" i="32"/>
  <c r="C12" i="32"/>
  <c r="I6" i="32"/>
  <c r="I4" i="32"/>
  <c r="I2" i="32"/>
  <c r="D5" i="32"/>
  <c r="B5" i="32"/>
  <c r="I5" i="32"/>
  <c r="I3" i="32"/>
  <c r="H5" i="32"/>
  <c r="E5" i="32"/>
  <c r="C5" i="32"/>
  <c r="D47" i="41"/>
  <c r="L47" i="41"/>
  <c r="I47" i="41"/>
  <c r="G4" i="31" s="1"/>
  <c r="F47" i="41"/>
  <c r="J47" i="41"/>
  <c r="H47" i="41"/>
  <c r="E47" i="41"/>
  <c r="N47" i="41"/>
  <c r="G47" i="41"/>
  <c r="E4" i="31" s="1"/>
  <c r="K47" i="41"/>
  <c r="H2" i="32"/>
  <c r="H3" i="32"/>
  <c r="H4" i="32"/>
  <c r="H6" i="32"/>
  <c r="O21" i="41"/>
  <c r="O11" i="41"/>
  <c r="D16" i="42"/>
  <c r="H16" i="42"/>
  <c r="L16" i="42"/>
  <c r="B11" i="32"/>
  <c r="B14" i="32"/>
  <c r="C11" i="32"/>
  <c r="E11" i="32"/>
  <c r="O19" i="41"/>
  <c r="C14" i="32"/>
  <c r="E14" i="32"/>
  <c r="E16" i="42"/>
  <c r="I16" i="42"/>
  <c r="N16" i="42"/>
  <c r="D11" i="32"/>
  <c r="D14" i="32"/>
  <c r="P4" i="41"/>
  <c r="Q4" i="41" s="1"/>
  <c r="R4" i="41" s="1"/>
  <c r="P5" i="41"/>
  <c r="Q5" i="41" s="1"/>
  <c r="R5" i="41" s="1"/>
  <c r="P7" i="41"/>
  <c r="Q7" i="41" s="1"/>
  <c r="R7" i="41" s="1"/>
  <c r="P9" i="41"/>
  <c r="Q9" i="41" s="1"/>
  <c r="R9" i="41" s="1"/>
  <c r="P11" i="41"/>
  <c r="Q11" i="41" s="1"/>
  <c r="R11" i="41" s="1"/>
  <c r="P19" i="41"/>
  <c r="Q19" i="41" s="1"/>
  <c r="R19" i="41" s="1"/>
  <c r="P21" i="41"/>
  <c r="Q21" i="41" s="1"/>
  <c r="R21" i="41" s="1"/>
  <c r="P24" i="41"/>
  <c r="Q24" i="41" s="1"/>
  <c r="R24" i="41" s="1"/>
  <c r="P2" i="41"/>
  <c r="Q2" i="41" s="1"/>
  <c r="R2" i="41" s="1"/>
  <c r="P13" i="41"/>
  <c r="Q13" i="41" s="1"/>
  <c r="R13" i="41" s="1"/>
  <c r="P3" i="41"/>
  <c r="Q3" i="41" s="1"/>
  <c r="R3" i="41" s="1"/>
  <c r="P6" i="41"/>
  <c r="Q6" i="41" s="1"/>
  <c r="R6" i="41" s="1"/>
  <c r="P8" i="41"/>
  <c r="Q8" i="41" s="1"/>
  <c r="R8" i="41" s="1"/>
  <c r="P10" i="41"/>
  <c r="Q10" i="41" s="1"/>
  <c r="R10" i="41" s="1"/>
  <c r="P12" i="41"/>
  <c r="Q12" i="41" s="1"/>
  <c r="R12" i="41" s="1"/>
  <c r="P20" i="41"/>
  <c r="Q20" i="41" s="1"/>
  <c r="R20" i="41" s="1"/>
  <c r="P22" i="41"/>
  <c r="Q22" i="41" s="1"/>
  <c r="R22" i="41" s="1"/>
  <c r="P23" i="41"/>
  <c r="Q23" i="41" s="1"/>
  <c r="R23" i="41" s="1"/>
  <c r="P14" i="41"/>
  <c r="Q14" i="41" s="1"/>
  <c r="R14" i="41" s="1"/>
  <c r="G16" i="42"/>
  <c r="K16" i="42"/>
  <c r="B6" i="32"/>
  <c r="B4" i="32"/>
  <c r="B3" i="32"/>
  <c r="B2" i="32"/>
  <c r="E6" i="32"/>
  <c r="E4" i="32"/>
  <c r="E3" i="32"/>
  <c r="E2" i="32"/>
  <c r="D6" i="32"/>
  <c r="D4" i="32"/>
  <c r="D3" i="32"/>
  <c r="D2" i="32"/>
  <c r="C6" i="32"/>
  <c r="C4" i="32"/>
  <c r="C3" i="32"/>
  <c r="C2" i="32"/>
  <c r="F16" i="42"/>
  <c r="J16" i="42"/>
  <c r="O10" i="41"/>
  <c r="O9" i="41"/>
  <c r="O22" i="41"/>
  <c r="O12" i="41"/>
  <c r="H14" i="32"/>
  <c r="H11" i="32"/>
  <c r="O20" i="41"/>
  <c r="O23" i="41"/>
  <c r="E7" i="31"/>
  <c r="M15" i="42"/>
  <c r="D18" i="43"/>
  <c r="L18" i="43"/>
  <c r="M2" i="42"/>
  <c r="M4" i="42"/>
  <c r="M6" i="42"/>
  <c r="M8" i="42"/>
  <c r="M10" i="42"/>
  <c r="M12" i="42"/>
  <c r="M14" i="42"/>
  <c r="E18" i="43"/>
  <c r="N18" i="43"/>
  <c r="H18" i="43"/>
  <c r="I18" i="43"/>
  <c r="G8" i="51" s="1"/>
  <c r="G19" i="51" s="1"/>
  <c r="M4" i="43"/>
  <c r="M6" i="43"/>
  <c r="F18" i="43"/>
  <c r="J18" i="43"/>
  <c r="H8" i="51" s="1"/>
  <c r="H19" i="51" s="1"/>
  <c r="M5" i="43"/>
  <c r="M7" i="43"/>
  <c r="M14" i="43"/>
  <c r="G18" i="43"/>
  <c r="E8" i="51" s="1"/>
  <c r="E19" i="51" s="1"/>
  <c r="K18" i="43"/>
  <c r="M16" i="43"/>
  <c r="O4" i="42"/>
  <c r="O8" i="42"/>
  <c r="O12" i="42"/>
  <c r="O14" i="42"/>
  <c r="O7" i="43"/>
  <c r="O16" i="43"/>
  <c r="O2" i="42"/>
  <c r="O6" i="42"/>
  <c r="O10" i="42"/>
  <c r="O5" i="43"/>
  <c r="O14" i="43"/>
  <c r="M3" i="42"/>
  <c r="O3" i="42"/>
  <c r="M5" i="42"/>
  <c r="O5" i="42"/>
  <c r="M7" i="42"/>
  <c r="O7" i="42"/>
  <c r="M9" i="42"/>
  <c r="O9" i="42"/>
  <c r="M11" i="42"/>
  <c r="O11" i="42"/>
  <c r="M13" i="42"/>
  <c r="O13" i="42"/>
  <c r="O15" i="42"/>
  <c r="M2" i="43"/>
  <c r="O2" i="43"/>
  <c r="M3" i="43"/>
  <c r="O3" i="43"/>
  <c r="O4" i="43"/>
  <c r="O6" i="43"/>
  <c r="M15" i="43"/>
  <c r="O15" i="43"/>
  <c r="M17" i="43"/>
  <c r="O17" i="43"/>
  <c r="M3" i="41"/>
  <c r="M6" i="41"/>
  <c r="M8" i="41"/>
  <c r="M2" i="41"/>
  <c r="M13" i="41"/>
  <c r="M14" i="41"/>
  <c r="O14" i="41"/>
  <c r="O13" i="41"/>
  <c r="O2" i="41"/>
  <c r="O3" i="41"/>
  <c r="O6" i="41"/>
  <c r="O8" i="41"/>
  <c r="M4" i="41"/>
  <c r="O4" i="41"/>
  <c r="M5" i="41"/>
  <c r="O5" i="41"/>
  <c r="M7" i="41"/>
  <c r="O7" i="41"/>
  <c r="M12" i="41"/>
  <c r="M19" i="41"/>
  <c r="M20" i="41"/>
  <c r="M21" i="41"/>
  <c r="M22" i="41"/>
  <c r="M9" i="41"/>
  <c r="M10" i="41"/>
  <c r="M11" i="41"/>
  <c r="M23" i="41"/>
  <c r="M24" i="41"/>
  <c r="F12" i="32" l="1"/>
  <c r="G13" i="32"/>
  <c r="F13" i="32"/>
  <c r="G12" i="32"/>
  <c r="G5" i="32"/>
  <c r="F5" i="32"/>
  <c r="I7" i="32"/>
  <c r="F8" i="31"/>
  <c r="F8" i="51"/>
  <c r="F19" i="51" s="1"/>
  <c r="I7" i="31"/>
  <c r="I7" i="51"/>
  <c r="I18" i="51" s="1"/>
  <c r="I17" i="42"/>
  <c r="G7" i="51"/>
  <c r="G18" i="51" s="1"/>
  <c r="L8" i="31"/>
  <c r="L8" i="51"/>
  <c r="L19" i="51" s="1"/>
  <c r="G17" i="42"/>
  <c r="E7" i="51"/>
  <c r="E18" i="51" s="1"/>
  <c r="C7" i="31"/>
  <c r="C7" i="51"/>
  <c r="C18" i="51" s="1"/>
  <c r="J7" i="31"/>
  <c r="J7" i="51"/>
  <c r="J18" i="51" s="1"/>
  <c r="C8" i="31"/>
  <c r="C8" i="51"/>
  <c r="C19" i="51" s="1"/>
  <c r="J8" i="31"/>
  <c r="J8" i="51"/>
  <c r="J19" i="51" s="1"/>
  <c r="H7" i="31"/>
  <c r="H7" i="51"/>
  <c r="H18" i="51" s="1"/>
  <c r="F7" i="31"/>
  <c r="F7" i="51"/>
  <c r="F18" i="51" s="1"/>
  <c r="I8" i="31"/>
  <c r="I8" i="51"/>
  <c r="I19" i="51" s="1"/>
  <c r="D8" i="31"/>
  <c r="D8" i="51"/>
  <c r="D19" i="51" s="1"/>
  <c r="B8" i="31"/>
  <c r="B8" i="51"/>
  <c r="B19" i="51" s="1"/>
  <c r="D7" i="31"/>
  <c r="D7" i="51"/>
  <c r="D18" i="51" s="1"/>
  <c r="L7" i="31"/>
  <c r="L7" i="51"/>
  <c r="L18" i="51" s="1"/>
  <c r="B7" i="31"/>
  <c r="B7" i="51"/>
  <c r="B18" i="51" s="1"/>
  <c r="H7" i="32"/>
  <c r="G14" i="32"/>
  <c r="P47" i="41"/>
  <c r="Q47" i="41" s="1"/>
  <c r="G8" i="31"/>
  <c r="I19" i="43"/>
  <c r="G2" i="32"/>
  <c r="E8" i="31"/>
  <c r="G19" i="43"/>
  <c r="G6" i="32"/>
  <c r="F14" i="32"/>
  <c r="F6" i="32"/>
  <c r="H15" i="32"/>
  <c r="F2" i="32"/>
  <c r="G11" i="32"/>
  <c r="G4" i="32"/>
  <c r="F4" i="32"/>
  <c r="F11" i="32"/>
  <c r="G3" i="32"/>
  <c r="F3" i="32"/>
  <c r="D48" i="41"/>
  <c r="D49" i="41" s="1"/>
  <c r="B4" i="31"/>
  <c r="H4" i="31"/>
  <c r="J48" i="41"/>
  <c r="O47" i="41"/>
  <c r="I48" i="41"/>
  <c r="I49" i="41" s="1"/>
  <c r="K48" i="41"/>
  <c r="K49" i="41" s="1"/>
  <c r="I4" i="31"/>
  <c r="H48" i="41"/>
  <c r="F4" i="31"/>
  <c r="L4" i="31"/>
  <c r="N48" i="41"/>
  <c r="N52" i="41" s="1"/>
  <c r="M16" i="42"/>
  <c r="G7" i="31"/>
  <c r="M18" i="43"/>
  <c r="H8" i="31"/>
  <c r="O18" i="43"/>
  <c r="C4" i="31"/>
  <c r="E48" i="41"/>
  <c r="E49" i="41" s="1"/>
  <c r="F48" i="41"/>
  <c r="F49" i="41" s="1"/>
  <c r="D4" i="31"/>
  <c r="G48" i="41"/>
  <c r="G49" i="41" s="1"/>
  <c r="L48" i="41"/>
  <c r="L49" i="41" s="1"/>
  <c r="J4" i="31"/>
  <c r="O16" i="42"/>
  <c r="M47" i="41"/>
  <c r="K8" i="31" l="1"/>
  <c r="K19" i="31" s="1"/>
  <c r="K8" i="51"/>
  <c r="K19" i="51" s="1"/>
  <c r="M8" i="31"/>
  <c r="M19" i="31" s="1"/>
  <c r="M8" i="51"/>
  <c r="M19" i="51" s="1"/>
  <c r="K18" i="31"/>
  <c r="K7" i="51"/>
  <c r="K18" i="51" s="1"/>
  <c r="M18" i="31"/>
  <c r="M7" i="51"/>
  <c r="M18" i="51" s="1"/>
  <c r="M4" i="31"/>
  <c r="K4" i="31"/>
  <c r="H49" i="41"/>
  <c r="P49" i="41" s="1"/>
  <c r="P48" i="41"/>
  <c r="R47" i="41"/>
  <c r="R48" i="41" s="1"/>
  <c r="R49" i="41" s="1"/>
  <c r="Q48" i="41"/>
  <c r="Q49" i="41" s="1"/>
  <c r="J49" i="41"/>
  <c r="M49" i="41" s="1"/>
  <c r="M48" i="41"/>
  <c r="N49" i="41"/>
  <c r="O49" i="41" s="1"/>
  <c r="O48" i="41"/>
  <c r="A2" i="30" l="1"/>
  <c r="A3" i="30"/>
  <c r="D2" i="30"/>
  <c r="D3" i="30"/>
  <c r="E2" i="30"/>
  <c r="E3" i="30"/>
  <c r="F2" i="30"/>
  <c r="F3" i="30"/>
  <c r="G2" i="30"/>
  <c r="G3" i="30"/>
  <c r="H2" i="30"/>
  <c r="H3" i="30"/>
  <c r="I2" i="30"/>
  <c r="I3" i="30"/>
  <c r="J2" i="30"/>
  <c r="J3" i="30"/>
  <c r="K2" i="30"/>
  <c r="K3" i="30"/>
  <c r="L2" i="30"/>
  <c r="L3" i="30"/>
  <c r="N2" i="30"/>
  <c r="N3" i="30"/>
  <c r="B2" i="30"/>
  <c r="B3" i="30"/>
  <c r="O18" i="30" l="1"/>
  <c r="J9" i="30"/>
  <c r="H5" i="51" s="1"/>
  <c r="F9" i="30"/>
  <c r="D5" i="51" s="1"/>
  <c r="N9" i="30"/>
  <c r="L5" i="51" s="1"/>
  <c r="I9" i="30"/>
  <c r="G5" i="51" s="1"/>
  <c r="E9" i="30"/>
  <c r="C5" i="51" s="1"/>
  <c r="L9" i="30"/>
  <c r="J5" i="51" s="1"/>
  <c r="H9" i="30"/>
  <c r="F5" i="51" s="1"/>
  <c r="D9" i="30"/>
  <c r="B5" i="51" s="1"/>
  <c r="K9" i="30"/>
  <c r="I5" i="51" s="1"/>
  <c r="G9" i="30"/>
  <c r="E5" i="51" s="1"/>
  <c r="M3" i="30"/>
  <c r="O3" i="30"/>
  <c r="M2" i="30"/>
  <c r="O2" i="30"/>
  <c r="O15" i="30"/>
  <c r="O17" i="30"/>
  <c r="O24" i="30" s="1"/>
  <c r="O16" i="30"/>
  <c r="O23" i="30" s="1"/>
  <c r="G7" i="39"/>
  <c r="F6" i="31"/>
  <c r="J6" i="31"/>
  <c r="C6" i="31"/>
  <c r="I7" i="39"/>
  <c r="D6" i="31"/>
  <c r="H6" i="31"/>
  <c r="E6" i="31"/>
  <c r="I6" i="31"/>
  <c r="O22" i="30" l="1"/>
  <c r="C5" i="31"/>
  <c r="I5" i="31"/>
  <c r="B5" i="31"/>
  <c r="D5" i="31"/>
  <c r="J5" i="31"/>
  <c r="F16" i="51"/>
  <c r="F20" i="51" s="1"/>
  <c r="F21" i="51" s="1"/>
  <c r="F22" i="51" s="1"/>
  <c r="F9" i="51"/>
  <c r="E16" i="51"/>
  <c r="E20" i="51" s="1"/>
  <c r="E21" i="51" s="1"/>
  <c r="E22" i="51" s="1"/>
  <c r="E9" i="51"/>
  <c r="D16" i="51"/>
  <c r="D20" i="51" s="1"/>
  <c r="D21" i="51" s="1"/>
  <c r="D22" i="51" s="1"/>
  <c r="D9" i="51"/>
  <c r="F5" i="31"/>
  <c r="B16" i="51"/>
  <c r="B20" i="51" s="1"/>
  <c r="B21" i="51" s="1"/>
  <c r="B22" i="51" s="1"/>
  <c r="B9" i="51"/>
  <c r="G16" i="51"/>
  <c r="G20" i="51" s="1"/>
  <c r="G21" i="51" s="1"/>
  <c r="G22" i="51" s="1"/>
  <c r="G9" i="51"/>
  <c r="L16" i="51"/>
  <c r="L20" i="51" s="1"/>
  <c r="L9" i="51"/>
  <c r="J16" i="51"/>
  <c r="J20" i="51" s="1"/>
  <c r="J21" i="51" s="1"/>
  <c r="J22" i="51" s="1"/>
  <c r="J9" i="51"/>
  <c r="I16" i="51"/>
  <c r="I20" i="51" s="1"/>
  <c r="I21" i="51" s="1"/>
  <c r="I22" i="51" s="1"/>
  <c r="I9" i="51"/>
  <c r="C16" i="51"/>
  <c r="C20" i="51" s="1"/>
  <c r="C21" i="51" s="1"/>
  <c r="C22" i="51" s="1"/>
  <c r="C9" i="51"/>
  <c r="H16" i="51"/>
  <c r="H20" i="51" s="1"/>
  <c r="H9" i="51"/>
  <c r="E5" i="31"/>
  <c r="G10" i="30"/>
  <c r="G5" i="31"/>
  <c r="I10" i="30"/>
  <c r="G6" i="31"/>
  <c r="M9" i="30"/>
  <c r="H5" i="31"/>
  <c r="M6" i="31"/>
  <c r="L6" i="31"/>
  <c r="O9" i="30"/>
  <c r="L5" i="31"/>
  <c r="DU62" i="1"/>
  <c r="DT62" i="1"/>
  <c r="DS62" i="1"/>
  <c r="DR62" i="1"/>
  <c r="DQ62" i="1"/>
  <c r="DL62" i="1"/>
  <c r="CZ62" i="1"/>
  <c r="CY62" i="1"/>
  <c r="CX62" i="1"/>
  <c r="CS62" i="1"/>
  <c r="DU61" i="1"/>
  <c r="DT61" i="1"/>
  <c r="DS61" i="1"/>
  <c r="DR61" i="1"/>
  <c r="DQ61" i="1"/>
  <c r="DL61" i="1"/>
  <c r="CZ61" i="1"/>
  <c r="CY61" i="1"/>
  <c r="CX61" i="1"/>
  <c r="CS61" i="1"/>
  <c r="CP61" i="1"/>
  <c r="DU64" i="1"/>
  <c r="DT64" i="1"/>
  <c r="DS64" i="1"/>
  <c r="DR64" i="1"/>
  <c r="DQ64" i="1"/>
  <c r="CZ64" i="1"/>
  <c r="CY64" i="1"/>
  <c r="CX64" i="1"/>
  <c r="CS64" i="1"/>
  <c r="CP64" i="1"/>
  <c r="DU63" i="1"/>
  <c r="DT63" i="1"/>
  <c r="DS63" i="1"/>
  <c r="DR63" i="1"/>
  <c r="DQ63" i="1"/>
  <c r="DL63" i="1"/>
  <c r="CZ63" i="1"/>
  <c r="CY63" i="1"/>
  <c r="CX63" i="1"/>
  <c r="CS63" i="1"/>
  <c r="M5" i="51" l="1"/>
  <c r="M16" i="51" s="1"/>
  <c r="K5" i="51"/>
  <c r="K16" i="51" s="1"/>
  <c r="M6" i="51"/>
  <c r="M17" i="51" s="1"/>
  <c r="K6" i="51"/>
  <c r="K17" i="51" s="1"/>
  <c r="D27" i="51"/>
  <c r="D28" i="51" s="1"/>
  <c r="D29" i="51" s="1"/>
  <c r="D10" i="51"/>
  <c r="D11" i="51" s="1"/>
  <c r="F10" i="51"/>
  <c r="F11" i="51" s="1"/>
  <c r="F27" i="51"/>
  <c r="F28" i="51" s="1"/>
  <c r="F29" i="51" s="1"/>
  <c r="K20" i="51"/>
  <c r="H21" i="51"/>
  <c r="M20" i="51"/>
  <c r="L21" i="51"/>
  <c r="E10" i="51"/>
  <c r="E11" i="51" s="1"/>
  <c r="E27" i="51"/>
  <c r="E28" i="51" s="1"/>
  <c r="E29" i="51" s="1"/>
  <c r="C27" i="51"/>
  <c r="C28" i="51" s="1"/>
  <c r="C29" i="51" s="1"/>
  <c r="C10" i="51"/>
  <c r="C11" i="51" s="1"/>
  <c r="J27" i="51"/>
  <c r="J28" i="51" s="1"/>
  <c r="J29" i="51" s="1"/>
  <c r="J10" i="51"/>
  <c r="J11" i="51" s="1"/>
  <c r="G10" i="51"/>
  <c r="G11" i="51" s="1"/>
  <c r="G27" i="51"/>
  <c r="G28" i="51" s="1"/>
  <c r="G29" i="51" s="1"/>
  <c r="H27" i="51"/>
  <c r="K9" i="51"/>
  <c r="H10" i="51"/>
  <c r="I27" i="51"/>
  <c r="I28" i="51" s="1"/>
  <c r="I29" i="51" s="1"/>
  <c r="I10" i="51"/>
  <c r="I11" i="51" s="1"/>
  <c r="L10" i="51"/>
  <c r="L27" i="51"/>
  <c r="M9" i="51"/>
  <c r="B27" i="51"/>
  <c r="B28" i="51" s="1"/>
  <c r="B29" i="51" s="1"/>
  <c r="B10" i="51"/>
  <c r="B11" i="51" s="1"/>
  <c r="K6" i="31"/>
  <c r="K17" i="31" s="1"/>
  <c r="M17" i="31"/>
  <c r="M5" i="31"/>
  <c r="M16" i="31" s="1"/>
  <c r="K5" i="31"/>
  <c r="K16" i="31" s="1"/>
  <c r="DW62" i="1"/>
  <c r="EA62" i="1"/>
  <c r="DV61" i="1"/>
  <c r="DW61" i="1"/>
  <c r="DB62" i="1"/>
  <c r="DC62" i="1" s="1"/>
  <c r="DB61" i="1"/>
  <c r="DC61" i="1" s="1"/>
  <c r="EA61" i="1"/>
  <c r="DV62" i="1"/>
  <c r="DV63" i="1"/>
  <c r="DV64" i="1"/>
  <c r="DW64" i="1"/>
  <c r="DB63" i="1"/>
  <c r="DC63" i="1" s="1"/>
  <c r="DW63" i="1"/>
  <c r="DB64" i="1"/>
  <c r="DC64" i="1" s="1"/>
  <c r="EA63" i="1"/>
  <c r="EA64" i="1"/>
  <c r="L11" i="51" l="1"/>
  <c r="M11" i="51" s="1"/>
  <c r="M10" i="51"/>
  <c r="H22" i="51"/>
  <c r="K22" i="51" s="1"/>
  <c r="K21" i="51"/>
  <c r="M21" i="51"/>
  <c r="L22" i="51"/>
  <c r="M22" i="51" s="1"/>
  <c r="L28" i="51"/>
  <c r="M27" i="51"/>
  <c r="K10" i="51"/>
  <c r="H11" i="51"/>
  <c r="K11" i="51" s="1"/>
  <c r="H28" i="51"/>
  <c r="K27" i="51"/>
  <c r="R5" i="37"/>
  <c r="T5" i="37"/>
  <c r="U5" i="37"/>
  <c r="V5" i="37"/>
  <c r="W5" i="37"/>
  <c r="X5" i="37" s="1"/>
  <c r="Y5" i="37" s="1"/>
  <c r="W6" i="37"/>
  <c r="X6" i="37" s="1"/>
  <c r="Y6" i="37" s="1"/>
  <c r="W7" i="37"/>
  <c r="X7" i="37" s="1"/>
  <c r="Y7" i="37" s="1"/>
  <c r="W8" i="37"/>
  <c r="X8" i="37" s="1"/>
  <c r="Y8" i="37" s="1"/>
  <c r="W9" i="37"/>
  <c r="X9" i="37" s="1"/>
  <c r="Y9" i="37" s="1"/>
  <c r="W10" i="37"/>
  <c r="X10" i="37" s="1"/>
  <c r="Y10" i="37" s="1"/>
  <c r="W11" i="37"/>
  <c r="X11" i="37" s="1"/>
  <c r="Y11" i="37" s="1"/>
  <c r="W12" i="37"/>
  <c r="X12" i="37" s="1"/>
  <c r="Y12" i="37" s="1"/>
  <c r="W13" i="37"/>
  <c r="X13" i="37" s="1"/>
  <c r="Y13" i="37" s="1"/>
  <c r="W14" i="37"/>
  <c r="X14" i="37" s="1"/>
  <c r="Y14" i="37" s="1"/>
  <c r="W15" i="37"/>
  <c r="X15" i="37" s="1"/>
  <c r="Y15" i="37" s="1"/>
  <c r="W16" i="37"/>
  <c r="X16" i="37" s="1"/>
  <c r="Y16" i="37" s="1"/>
  <c r="W17" i="37"/>
  <c r="X17" i="37" s="1"/>
  <c r="Y17" i="37" s="1"/>
  <c r="W18" i="37"/>
  <c r="X18" i="37" s="1"/>
  <c r="Y18" i="37" s="1"/>
  <c r="W19" i="37"/>
  <c r="X19" i="37" s="1"/>
  <c r="Y19" i="37" s="1"/>
  <c r="W20" i="37"/>
  <c r="X20" i="37" s="1"/>
  <c r="Y20" i="37" s="1"/>
  <c r="W21" i="37"/>
  <c r="X21" i="37" s="1"/>
  <c r="Y21" i="37" s="1"/>
  <c r="W22" i="37"/>
  <c r="X22" i="37" s="1"/>
  <c r="Y22" i="37" s="1"/>
  <c r="W23" i="37"/>
  <c r="X23" i="37" s="1"/>
  <c r="Y23" i="37" s="1"/>
  <c r="W24" i="37"/>
  <c r="X24" i="37" s="1"/>
  <c r="Y24" i="37" s="1"/>
  <c r="W25" i="37"/>
  <c r="X25" i="37" s="1"/>
  <c r="Y25" i="37" s="1"/>
  <c r="W26" i="37"/>
  <c r="X26" i="37" s="1"/>
  <c r="Y26" i="37" s="1"/>
  <c r="W27" i="37"/>
  <c r="X27" i="37" s="1"/>
  <c r="Y27" i="37" s="1"/>
  <c r="W28" i="37"/>
  <c r="X28" i="37" s="1"/>
  <c r="Y28" i="37" s="1"/>
  <c r="H29" i="51" l="1"/>
  <c r="K29" i="51" s="1"/>
  <c r="K28" i="51"/>
  <c r="L29" i="51"/>
  <c r="M29" i="51" s="1"/>
  <c r="M28" i="51"/>
  <c r="CZ20" i="1"/>
  <c r="CZ7" i="1"/>
  <c r="CZ6" i="1"/>
  <c r="CZ14" i="1" l="1"/>
  <c r="CZ13" i="1"/>
  <c r="J19" i="31" l="1"/>
  <c r="G19" i="31"/>
  <c r="F19" i="31"/>
  <c r="C19" i="31"/>
  <c r="B19" i="31"/>
  <c r="L19" i="31"/>
  <c r="I19" i="31"/>
  <c r="H19" i="31"/>
  <c r="E19" i="31"/>
  <c r="D19" i="31"/>
  <c r="CR31" i="1"/>
  <c r="CR30" i="1"/>
  <c r="CR29" i="1"/>
  <c r="CR28" i="1"/>
  <c r="CR27" i="1"/>
  <c r="CR26" i="1"/>
  <c r="CR25" i="1"/>
  <c r="W29" i="37"/>
  <c r="W30" i="37"/>
  <c r="W31" i="37"/>
  <c r="W32" i="37"/>
  <c r="W33" i="37"/>
  <c r="W34" i="37"/>
  <c r="W35" i="37"/>
  <c r="W36" i="37"/>
  <c r="W37" i="37"/>
  <c r="W38" i="37"/>
  <c r="W39" i="37"/>
  <c r="W40" i="37"/>
  <c r="W41" i="37"/>
  <c r="W42" i="37"/>
  <c r="W43" i="37"/>
  <c r="W44" i="37"/>
  <c r="W45" i="37"/>
  <c r="W46" i="37"/>
  <c r="W47" i="37"/>
  <c r="W48" i="37"/>
  <c r="W49" i="37"/>
  <c r="W50" i="37"/>
  <c r="W51" i="37"/>
  <c r="W52" i="37"/>
  <c r="W53" i="37"/>
  <c r="W54" i="37"/>
  <c r="W55" i="37"/>
  <c r="W56" i="37"/>
  <c r="W57" i="37"/>
  <c r="W58" i="37"/>
  <c r="W59" i="37"/>
  <c r="W60" i="37"/>
  <c r="W61" i="37"/>
  <c r="W62" i="37"/>
  <c r="W63" i="37"/>
  <c r="W64" i="37"/>
  <c r="W65" i="37"/>
  <c r="W66" i="37"/>
  <c r="W67" i="37"/>
  <c r="W68" i="37"/>
  <c r="W69" i="37"/>
  <c r="W70" i="37"/>
  <c r="W71" i="37"/>
  <c r="W72" i="37"/>
  <c r="W73" i="37"/>
  <c r="W74" i="37"/>
  <c r="W75" i="37"/>
  <c r="W76" i="37"/>
  <c r="W77" i="37"/>
  <c r="W78" i="37"/>
  <c r="W79" i="37"/>
  <c r="CX35" i="1"/>
  <c r="DC35" i="1" s="1"/>
  <c r="CX34" i="1"/>
  <c r="DC34" i="1" s="1"/>
  <c r="DU21" i="1"/>
  <c r="DU20" i="1"/>
  <c r="DU19" i="1"/>
  <c r="DU18" i="1"/>
  <c r="DU17" i="1"/>
  <c r="DU16" i="1"/>
  <c r="DU15" i="1"/>
  <c r="DU14" i="1"/>
  <c r="DU13" i="1"/>
  <c r="DU12" i="1"/>
  <c r="DU11" i="1"/>
  <c r="DU10" i="1"/>
  <c r="DU9" i="1"/>
  <c r="DU8" i="1"/>
  <c r="DU7" i="1"/>
  <c r="DT21" i="1"/>
  <c r="DT20" i="1"/>
  <c r="DT19" i="1"/>
  <c r="DT18" i="1"/>
  <c r="DT17" i="1"/>
  <c r="DT16" i="1"/>
  <c r="DT15" i="1"/>
  <c r="DT14" i="1"/>
  <c r="DT13" i="1"/>
  <c r="DT12" i="1"/>
  <c r="DT11" i="1"/>
  <c r="DT10" i="1"/>
  <c r="DT9" i="1"/>
  <c r="DT8" i="1"/>
  <c r="DT7" i="1"/>
  <c r="DU6" i="1"/>
  <c r="DT6" i="1"/>
  <c r="CZ21" i="1"/>
  <c r="CZ19" i="1"/>
  <c r="CZ18" i="1"/>
  <c r="CZ17" i="1"/>
  <c r="CZ16" i="1"/>
  <c r="CZ15" i="1"/>
  <c r="CZ12" i="1"/>
  <c r="CZ11" i="1"/>
  <c r="CZ10" i="1"/>
  <c r="CZ9" i="1"/>
  <c r="CZ8" i="1"/>
  <c r="DA19" i="1"/>
  <c r="DA17" i="1"/>
  <c r="DA11" i="1"/>
  <c r="DA18" i="1"/>
  <c r="DA16" i="1"/>
  <c r="DA15" i="1"/>
  <c r="DA12" i="1"/>
  <c r="DA10" i="1"/>
  <c r="DQ21" i="1"/>
  <c r="DQ20" i="1"/>
  <c r="DQ19" i="1"/>
  <c r="DQ18" i="1"/>
  <c r="DQ17" i="1"/>
  <c r="DQ16" i="1"/>
  <c r="DQ15" i="1"/>
  <c r="DQ14" i="1"/>
  <c r="DQ13" i="1"/>
  <c r="DQ12" i="1"/>
  <c r="DQ11" i="1"/>
  <c r="DQ10" i="1"/>
  <c r="DQ9" i="1"/>
  <c r="DQ8" i="1"/>
  <c r="DQ7" i="1"/>
  <c r="DQ6" i="1"/>
  <c r="DL21" i="1"/>
  <c r="DL20" i="1"/>
  <c r="DL19" i="1"/>
  <c r="DL18" i="1"/>
  <c r="DL17" i="1"/>
  <c r="DL16" i="1"/>
  <c r="DL15" i="1"/>
  <c r="DL14" i="1"/>
  <c r="DL13" i="1"/>
  <c r="DL12" i="1"/>
  <c r="DL11" i="1"/>
  <c r="DL10" i="1"/>
  <c r="DL9" i="1"/>
  <c r="DL8" i="1"/>
  <c r="DL7" i="1"/>
  <c r="DL6" i="1"/>
  <c r="X38" i="37" l="1"/>
  <c r="Y38" i="37" s="1"/>
  <c r="X30" i="37"/>
  <c r="Y30" i="37" s="1"/>
  <c r="X60" i="37"/>
  <c r="Y60" i="37" s="1"/>
  <c r="X44" i="37"/>
  <c r="Y44" i="37" s="1"/>
  <c r="X76" i="37"/>
  <c r="Y76" i="37" s="1"/>
  <c r="X72" i="37"/>
  <c r="Y72" i="37" s="1"/>
  <c r="X56" i="37"/>
  <c r="Y56" i="37" s="1"/>
  <c r="X40" i="37"/>
  <c r="Y40" i="37" s="1"/>
  <c r="X68" i="37"/>
  <c r="Y68" i="37" s="1"/>
  <c r="X52" i="37"/>
  <c r="Y52" i="37" s="1"/>
  <c r="X36" i="37"/>
  <c r="Y36" i="37" s="1"/>
  <c r="X64" i="37"/>
  <c r="Y64" i="37" s="1"/>
  <c r="X48" i="37"/>
  <c r="Y48" i="37" s="1"/>
  <c r="X32" i="37"/>
  <c r="Y32" i="37" s="1"/>
  <c r="X73" i="37"/>
  <c r="Y73" i="37" s="1"/>
  <c r="X65" i="37"/>
  <c r="Y65" i="37" s="1"/>
  <c r="X57" i="37"/>
  <c r="Y57" i="37" s="1"/>
  <c r="X53" i="37"/>
  <c r="Y53" i="37" s="1"/>
  <c r="X45" i="37"/>
  <c r="Y45" i="37" s="1"/>
  <c r="X33" i="37"/>
  <c r="Y33" i="37" s="1"/>
  <c r="X77" i="37"/>
  <c r="Y77" i="37" s="1"/>
  <c r="X69" i="37"/>
  <c r="Y69" i="37" s="1"/>
  <c r="X61" i="37"/>
  <c r="Y61" i="37" s="1"/>
  <c r="X49" i="37"/>
  <c r="Y49" i="37" s="1"/>
  <c r="X41" i="37"/>
  <c r="Y41" i="37" s="1"/>
  <c r="X37" i="37"/>
  <c r="Y37" i="37" s="1"/>
  <c r="X29" i="37"/>
  <c r="Y29" i="37" s="1"/>
  <c r="X79" i="37"/>
  <c r="Y79" i="37" s="1"/>
  <c r="X75" i="37"/>
  <c r="Y75" i="37" s="1"/>
  <c r="X71" i="37"/>
  <c r="Y71" i="37" s="1"/>
  <c r="X67" i="37"/>
  <c r="Y67" i="37" s="1"/>
  <c r="X63" i="37"/>
  <c r="Y63" i="37" s="1"/>
  <c r="X59" i="37"/>
  <c r="Y59" i="37" s="1"/>
  <c r="X55" i="37"/>
  <c r="Y55" i="37" s="1"/>
  <c r="X51" i="37"/>
  <c r="Y51" i="37" s="1"/>
  <c r="X47" i="37"/>
  <c r="Y47" i="37" s="1"/>
  <c r="X43" i="37"/>
  <c r="Y43" i="37" s="1"/>
  <c r="X39" i="37"/>
  <c r="Y39" i="37" s="1"/>
  <c r="X35" i="37"/>
  <c r="Y35" i="37" s="1"/>
  <c r="X31" i="37"/>
  <c r="Y31" i="37" s="1"/>
  <c r="X46" i="37"/>
  <c r="Y46" i="37" s="1"/>
  <c r="X54" i="37"/>
  <c r="Y54" i="37" s="1"/>
  <c r="X62" i="37"/>
  <c r="Y62" i="37" s="1"/>
  <c r="X70" i="37"/>
  <c r="Y70" i="37" s="1"/>
  <c r="X78" i="37"/>
  <c r="Y78" i="37" s="1"/>
  <c r="X74" i="37"/>
  <c r="Y74" i="37" s="1"/>
  <c r="X58" i="37"/>
  <c r="Y58" i="37" s="1"/>
  <c r="X42" i="37"/>
  <c r="Y42" i="37" s="1"/>
  <c r="X66" i="37"/>
  <c r="Y66" i="37" s="1"/>
  <c r="X50" i="37"/>
  <c r="Y50" i="37" s="1"/>
  <c r="X34" i="37"/>
  <c r="Y34" i="37" s="1"/>
  <c r="CS6" i="1"/>
  <c r="CS7" i="1"/>
  <c r="CS8" i="1"/>
  <c r="CS9" i="1"/>
  <c r="CS10" i="1"/>
  <c r="CS11" i="1"/>
  <c r="CS12" i="1"/>
  <c r="CS13" i="1"/>
  <c r="CS14" i="1"/>
  <c r="CS15" i="1"/>
  <c r="CS16" i="1"/>
  <c r="CS17" i="1"/>
  <c r="CS18" i="1"/>
  <c r="CS19" i="1"/>
  <c r="CS20" i="1"/>
  <c r="CR50" i="1" l="1"/>
  <c r="CD50" i="1"/>
  <c r="BP50" i="1"/>
  <c r="BB56" i="1"/>
  <c r="CR56" i="1" s="1"/>
  <c r="CD56" i="1"/>
  <c r="CD55" i="1"/>
  <c r="CD53" i="1"/>
  <c r="CD52" i="1"/>
  <c r="CD51" i="1"/>
  <c r="BP56" i="1"/>
  <c r="BP55" i="1"/>
  <c r="BP53" i="1"/>
  <c r="BP52" i="1"/>
  <c r="BP51" i="1"/>
  <c r="CQ56" i="1"/>
  <c r="CQ55" i="1"/>
  <c r="CQ53" i="1"/>
  <c r="CQ52" i="1"/>
  <c r="CQ51" i="1"/>
  <c r="BB53" i="1"/>
  <c r="CR53" i="1" s="1"/>
  <c r="BB52" i="1"/>
  <c r="CR52" i="1" s="1"/>
  <c r="BB51" i="1"/>
  <c r="CR51" i="1" s="1"/>
  <c r="BB55" i="1"/>
  <c r="CR55" i="1" s="1"/>
  <c r="BA56" i="1"/>
  <c r="BA55" i="1"/>
  <c r="BA53" i="1"/>
  <c r="BA52" i="1"/>
  <c r="BA51" i="1"/>
  <c r="E7" i="32" l="1"/>
  <c r="C15" i="32"/>
  <c r="E15" i="32"/>
  <c r="B7" i="32"/>
  <c r="C7" i="32"/>
  <c r="D7" i="32"/>
  <c r="B15" i="32"/>
  <c r="D15" i="32"/>
  <c r="DQ23" i="1"/>
  <c r="DX23" i="1" s="1"/>
  <c r="DZ23" i="1" s="1"/>
  <c r="DL23" i="1"/>
  <c r="CS23" i="1"/>
  <c r="CK23" i="1"/>
  <c r="BV23" i="1"/>
  <c r="AU23" i="1"/>
  <c r="AF23" i="1"/>
  <c r="EA23" i="1" l="1"/>
  <c r="DV23" i="1"/>
  <c r="F7" i="32"/>
  <c r="G7" i="32"/>
  <c r="DC23" i="1"/>
  <c r="DW23" i="1"/>
  <c r="L17" i="31" l="1"/>
  <c r="J17" i="31"/>
  <c r="H17" i="31"/>
  <c r="G17" i="31"/>
  <c r="F17" i="31"/>
  <c r="E17" i="31"/>
  <c r="D17" i="31"/>
  <c r="C17" i="31"/>
  <c r="C16" i="31"/>
  <c r="D16" i="31"/>
  <c r="F16" i="31"/>
  <c r="G16" i="31"/>
  <c r="J16" i="31"/>
  <c r="B16" i="31"/>
  <c r="E16" i="31" l="1"/>
  <c r="H16" i="31"/>
  <c r="L16" i="31"/>
  <c r="I17" i="31"/>
  <c r="I16" i="31"/>
  <c r="DR6" i="1"/>
  <c r="DS6" i="1"/>
  <c r="DR7" i="1"/>
  <c r="DS7" i="1"/>
  <c r="DR8" i="1"/>
  <c r="DS8" i="1"/>
  <c r="DR9" i="1"/>
  <c r="DS9" i="1"/>
  <c r="DR10" i="1"/>
  <c r="DS10" i="1"/>
  <c r="DR11" i="1"/>
  <c r="DS11" i="1"/>
  <c r="DR12" i="1"/>
  <c r="DS12" i="1"/>
  <c r="DR13" i="1"/>
  <c r="DS13" i="1"/>
  <c r="DR14" i="1"/>
  <c r="DS14" i="1"/>
  <c r="DR15" i="1"/>
  <c r="DS15" i="1"/>
  <c r="DR16" i="1"/>
  <c r="DS16" i="1"/>
  <c r="DR17" i="1"/>
  <c r="DS17" i="1"/>
  <c r="DR18" i="1"/>
  <c r="DS18" i="1"/>
  <c r="DR19" i="1"/>
  <c r="DS19" i="1"/>
  <c r="DR20" i="1"/>
  <c r="DS20" i="1"/>
  <c r="DR21" i="1"/>
  <c r="DS21" i="1"/>
  <c r="CS38" i="1" l="1"/>
  <c r="CS39" i="1"/>
  <c r="CS42" i="1"/>
  <c r="CS43" i="1"/>
  <c r="CS47" i="1"/>
  <c r="CS50" i="1"/>
  <c r="CS60" i="1"/>
  <c r="CS40" i="1"/>
  <c r="CS45" i="1"/>
  <c r="CS48" i="1"/>
  <c r="CS51" i="1"/>
  <c r="CS56" i="1"/>
  <c r="CS58" i="1"/>
  <c r="CS49" i="1"/>
  <c r="CS41" i="1"/>
  <c r="CS37" i="1"/>
  <c r="CS36" i="1"/>
  <c r="CS44" i="1"/>
  <c r="CS46" i="1"/>
  <c r="CS52" i="1"/>
  <c r="CS53" i="1"/>
  <c r="CS55" i="1"/>
  <c r="CS57" i="1"/>
  <c r="CS59" i="1"/>
  <c r="DX60" i="1" l="1"/>
  <c r="DZ60" i="1" s="1"/>
  <c r="DQ59" i="1"/>
  <c r="DX59" i="1" s="1"/>
  <c r="DZ59" i="1" s="1"/>
  <c r="DX58" i="1"/>
  <c r="DZ58" i="1" s="1"/>
  <c r="DQ57" i="1"/>
  <c r="DX57" i="1" s="1"/>
  <c r="DZ57" i="1" s="1"/>
  <c r="DL57" i="1"/>
  <c r="DL58" i="1"/>
  <c r="DL59" i="1"/>
  <c r="DL60" i="1"/>
  <c r="DB57" i="1"/>
  <c r="DB58" i="1"/>
  <c r="DB59" i="1"/>
  <c r="DB60" i="1"/>
  <c r="DC57" i="1" l="1"/>
  <c r="DC60" i="1"/>
  <c r="EA60" i="1"/>
  <c r="EA59" i="1"/>
  <c r="EA58" i="1"/>
  <c r="EA57" i="1"/>
  <c r="DV58" i="1"/>
  <c r="DV60" i="1"/>
  <c r="DW59" i="1"/>
  <c r="DV57" i="1"/>
  <c r="DC58" i="1"/>
  <c r="DW58" i="1"/>
  <c r="DC59" i="1"/>
  <c r="DW57" i="1"/>
  <c r="DV59" i="1"/>
  <c r="DW60" i="1"/>
  <c r="EA52" i="1" l="1"/>
  <c r="DB50" i="1"/>
  <c r="DB51" i="1"/>
  <c r="DC51" i="1" s="1"/>
  <c r="DB52" i="1"/>
  <c r="DB53" i="1"/>
  <c r="DC53" i="1" s="1"/>
  <c r="DB55" i="1"/>
  <c r="DC55" i="1" s="1"/>
  <c r="DB56" i="1"/>
  <c r="DC56" i="1" s="1"/>
  <c r="DC50" i="1" l="1"/>
  <c r="DV55" i="1"/>
  <c r="EA55" i="1"/>
  <c r="DV53" i="1"/>
  <c r="EA53" i="1"/>
  <c r="DV56" i="1"/>
  <c r="EA56" i="1"/>
  <c r="DV51" i="1"/>
  <c r="EA51" i="1"/>
  <c r="DV50" i="1"/>
  <c r="EA50" i="1"/>
  <c r="DW55" i="1"/>
  <c r="DW51" i="1"/>
  <c r="DW53" i="1"/>
  <c r="DW56" i="1"/>
  <c r="DW52" i="1"/>
  <c r="DW50" i="1"/>
  <c r="DC52" i="1"/>
  <c r="DV52" i="1"/>
  <c r="DL36" i="1" l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CX36" i="1"/>
  <c r="DB36" i="1" s="1"/>
  <c r="CX37" i="1"/>
  <c r="DB37" i="1" s="1"/>
  <c r="CX38" i="1"/>
  <c r="DB38" i="1" s="1"/>
  <c r="CX39" i="1"/>
  <c r="DB39" i="1" s="1"/>
  <c r="CX40" i="1"/>
  <c r="DB40" i="1" s="1"/>
  <c r="CX41" i="1"/>
  <c r="DB41" i="1" s="1"/>
  <c r="CX42" i="1"/>
  <c r="DB42" i="1" s="1"/>
  <c r="CX43" i="1"/>
  <c r="DB43" i="1" s="1"/>
  <c r="CX44" i="1"/>
  <c r="DB44" i="1" s="1"/>
  <c r="CX45" i="1"/>
  <c r="DB45" i="1" s="1"/>
  <c r="CX46" i="1"/>
  <c r="DB46" i="1" s="1"/>
  <c r="CX47" i="1"/>
  <c r="DB47" i="1" s="1"/>
  <c r="CX48" i="1"/>
  <c r="DB48" i="1" s="1"/>
  <c r="CX49" i="1"/>
  <c r="DB49" i="1" s="1"/>
  <c r="DL22" i="1"/>
  <c r="DL24" i="1"/>
  <c r="DL25" i="1"/>
  <c r="DL26" i="1"/>
  <c r="DL27" i="1"/>
  <c r="DL28" i="1"/>
  <c r="DL29" i="1"/>
  <c r="DL30" i="1"/>
  <c r="DL31" i="1"/>
  <c r="DL32" i="1"/>
  <c r="DL33" i="1"/>
  <c r="CK24" i="1"/>
  <c r="BV24" i="1"/>
  <c r="CS35" i="1"/>
  <c r="CS34" i="1"/>
  <c r="DB35" i="1"/>
  <c r="DH35" i="1" s="1"/>
  <c r="DL35" i="1" s="1"/>
  <c r="DB34" i="1"/>
  <c r="DH34" i="1" s="1"/>
  <c r="DL34" i="1" s="1"/>
  <c r="DQ33" i="1"/>
  <c r="DX33" i="1" s="1"/>
  <c r="DZ33" i="1" s="1"/>
  <c r="DQ32" i="1"/>
  <c r="DX32" i="1" s="1"/>
  <c r="DZ32" i="1" s="1"/>
  <c r="DQ31" i="1"/>
  <c r="DX31" i="1" s="1"/>
  <c r="DZ31" i="1" s="1"/>
  <c r="DQ30" i="1"/>
  <c r="DX30" i="1" s="1"/>
  <c r="DZ30" i="1" s="1"/>
  <c r="DQ29" i="1"/>
  <c r="DX29" i="1" s="1"/>
  <c r="DZ29" i="1" s="1"/>
  <c r="DQ28" i="1"/>
  <c r="DX28" i="1" s="1"/>
  <c r="DZ28" i="1" s="1"/>
  <c r="DQ27" i="1"/>
  <c r="DX27" i="1" s="1"/>
  <c r="DZ27" i="1" s="1"/>
  <c r="DQ26" i="1"/>
  <c r="DX26" i="1" s="1"/>
  <c r="DZ26" i="1" s="1"/>
  <c r="DQ25" i="1"/>
  <c r="DX25" i="1" s="1"/>
  <c r="DZ25" i="1" s="1"/>
  <c r="DQ24" i="1"/>
  <c r="DX24" i="1" s="1"/>
  <c r="DZ24" i="1" s="1"/>
  <c r="DQ22" i="1"/>
  <c r="DX22" i="1" s="1"/>
  <c r="DZ22" i="1" s="1"/>
  <c r="CS33" i="1"/>
  <c r="CS32" i="1"/>
  <c r="CS31" i="1"/>
  <c r="CS30" i="1"/>
  <c r="CS29" i="1"/>
  <c r="CS28" i="1"/>
  <c r="CS27" i="1"/>
  <c r="CS26" i="1"/>
  <c r="CS25" i="1"/>
  <c r="CS24" i="1"/>
  <c r="CS22" i="1"/>
  <c r="AF24" i="1"/>
  <c r="CY7" i="1"/>
  <c r="CX7" i="1"/>
  <c r="CX19" i="1"/>
  <c r="CX18" i="1"/>
  <c r="CY6" i="1"/>
  <c r="CX6" i="1"/>
  <c r="CY19" i="1"/>
  <c r="CY18" i="1"/>
  <c r="CY17" i="1"/>
  <c r="CY16" i="1"/>
  <c r="CY15" i="1"/>
  <c r="CY14" i="1"/>
  <c r="CY13" i="1"/>
  <c r="CY12" i="1"/>
  <c r="CY11" i="1"/>
  <c r="CY10" i="1"/>
  <c r="CY9" i="1"/>
  <c r="CY8" i="1"/>
  <c r="CY21" i="1"/>
  <c r="CY20" i="1"/>
  <c r="CX17" i="1"/>
  <c r="CX16" i="1"/>
  <c r="CX15" i="1"/>
  <c r="CX14" i="1"/>
  <c r="CX13" i="1"/>
  <c r="CX12" i="1"/>
  <c r="CX11" i="1"/>
  <c r="CX10" i="1"/>
  <c r="CX9" i="1"/>
  <c r="CX8" i="1"/>
  <c r="CX20" i="1"/>
  <c r="CX21" i="1"/>
  <c r="EA19" i="1"/>
  <c r="EA18" i="1"/>
  <c r="EA17" i="1"/>
  <c r="EA16" i="1"/>
  <c r="EA15" i="1"/>
  <c r="EA14" i="1"/>
  <c r="EA13" i="1"/>
  <c r="EA12" i="1"/>
  <c r="EA11" i="1"/>
  <c r="EA10" i="1"/>
  <c r="EA9" i="1"/>
  <c r="EA8" i="1"/>
  <c r="EA7" i="1"/>
  <c r="EA21" i="1"/>
  <c r="EA20" i="1"/>
  <c r="CS21" i="1"/>
  <c r="AU24" i="1"/>
  <c r="EA24" i="1" l="1"/>
  <c r="EA33" i="1"/>
  <c r="EA29" i="1"/>
  <c r="EA25" i="1"/>
  <c r="EA27" i="1"/>
  <c r="EA22" i="1"/>
  <c r="EA30" i="1"/>
  <c r="EA26" i="1"/>
  <c r="DB11" i="1"/>
  <c r="DC11" i="1" s="1"/>
  <c r="DB15" i="1"/>
  <c r="DC15" i="1" s="1"/>
  <c r="DB7" i="1"/>
  <c r="DC7" i="1" s="1"/>
  <c r="DB17" i="1"/>
  <c r="DC17" i="1" s="1"/>
  <c r="DB12" i="1"/>
  <c r="DC12" i="1" s="1"/>
  <c r="DB16" i="1"/>
  <c r="DC16" i="1" s="1"/>
  <c r="DB18" i="1"/>
  <c r="DC18" i="1" s="1"/>
  <c r="DB10" i="1"/>
  <c r="DC10" i="1" s="1"/>
  <c r="DB9" i="1"/>
  <c r="DC9" i="1" s="1"/>
  <c r="DB13" i="1"/>
  <c r="DC13" i="1" s="1"/>
  <c r="DB19" i="1"/>
  <c r="DC19" i="1" s="1"/>
  <c r="DB8" i="1"/>
  <c r="DC8" i="1" s="1"/>
  <c r="DB20" i="1"/>
  <c r="DC20" i="1" s="1"/>
  <c r="DB6" i="1"/>
  <c r="DB14" i="1"/>
  <c r="DC14" i="1" s="1"/>
  <c r="DC36" i="1"/>
  <c r="DC22" i="1"/>
  <c r="DW22" i="1"/>
  <c r="DW27" i="1"/>
  <c r="DW21" i="1"/>
  <c r="DW13" i="1"/>
  <c r="DM47" i="1"/>
  <c r="DQ47" i="1" s="1"/>
  <c r="DM39" i="1"/>
  <c r="DQ39" i="1" s="1"/>
  <c r="DM46" i="1"/>
  <c r="DQ46" i="1" s="1"/>
  <c r="DM42" i="1"/>
  <c r="DQ42" i="1" s="1"/>
  <c r="DM38" i="1"/>
  <c r="DQ38" i="1" s="1"/>
  <c r="DC30" i="1"/>
  <c r="DW25" i="1"/>
  <c r="DQ34" i="1"/>
  <c r="DX34" i="1" s="1"/>
  <c r="DC32" i="1"/>
  <c r="EA32" i="1"/>
  <c r="DC28" i="1"/>
  <c r="EA28" i="1"/>
  <c r="DM43" i="1"/>
  <c r="DQ43" i="1" s="1"/>
  <c r="DQ35" i="1"/>
  <c r="DC31" i="1"/>
  <c r="EA31" i="1"/>
  <c r="DC46" i="1"/>
  <c r="DC42" i="1"/>
  <c r="DC38" i="1"/>
  <c r="DV10" i="1"/>
  <c r="DV14" i="1"/>
  <c r="DV18" i="1"/>
  <c r="DW7" i="1"/>
  <c r="DW8" i="1"/>
  <c r="DW11" i="1"/>
  <c r="DW15" i="1"/>
  <c r="DW20" i="1"/>
  <c r="DW24" i="1"/>
  <c r="DV19" i="1"/>
  <c r="DW12" i="1"/>
  <c r="DW16" i="1"/>
  <c r="DW17" i="1"/>
  <c r="DC26" i="1"/>
  <c r="DV26" i="1"/>
  <c r="DV8" i="1"/>
  <c r="DV11" i="1"/>
  <c r="DV16" i="1"/>
  <c r="DV21" i="1"/>
  <c r="DV13" i="1"/>
  <c r="DV17" i="1"/>
  <c r="DW10" i="1"/>
  <c r="DW14" i="1"/>
  <c r="DW19" i="1"/>
  <c r="DC27" i="1"/>
  <c r="DV27" i="1"/>
  <c r="DV22" i="1"/>
  <c r="DV20" i="1"/>
  <c r="DV15" i="1"/>
  <c r="DV25" i="1"/>
  <c r="DV7" i="1"/>
  <c r="DV12" i="1"/>
  <c r="DW18" i="1"/>
  <c r="DW26" i="1"/>
  <c r="DC24" i="1"/>
  <c r="DV24" i="1"/>
  <c r="DC40" i="1"/>
  <c r="DC44" i="1"/>
  <c r="DC41" i="1"/>
  <c r="DC48" i="1"/>
  <c r="DC45" i="1"/>
  <c r="DC37" i="1"/>
  <c r="DB21" i="1"/>
  <c r="DC21" i="1" s="1"/>
  <c r="DV33" i="1"/>
  <c r="DV29" i="1"/>
  <c r="DC49" i="1"/>
  <c r="DM49" i="1"/>
  <c r="DQ49" i="1" s="1"/>
  <c r="DM45" i="1"/>
  <c r="DQ45" i="1" s="1"/>
  <c r="DM41" i="1"/>
  <c r="DQ41" i="1" s="1"/>
  <c r="DM37" i="1"/>
  <c r="DQ37" i="1" s="1"/>
  <c r="DM48" i="1"/>
  <c r="DQ48" i="1" s="1"/>
  <c r="DM44" i="1"/>
  <c r="DQ44" i="1" s="1"/>
  <c r="DM40" i="1"/>
  <c r="DQ40" i="1" s="1"/>
  <c r="DM36" i="1"/>
  <c r="DQ36" i="1" s="1"/>
  <c r="DC47" i="1"/>
  <c r="DC43" i="1"/>
  <c r="DC39" i="1"/>
  <c r="DV32" i="1"/>
  <c r="DW29" i="1"/>
  <c r="DW33" i="1"/>
  <c r="DW28" i="1"/>
  <c r="DV30" i="1"/>
  <c r="DW31" i="1"/>
  <c r="DW30" i="1"/>
  <c r="DV31" i="1"/>
  <c r="DV28" i="1"/>
  <c r="DW32" i="1"/>
  <c r="DC25" i="1"/>
  <c r="DC29" i="1"/>
  <c r="DC33" i="1"/>
  <c r="DY34" i="1" l="1"/>
  <c r="DZ34" i="1" s="1"/>
  <c r="EA34" i="1" s="1"/>
  <c r="DW36" i="1"/>
  <c r="DX36" i="1"/>
  <c r="DZ36" i="1" s="1"/>
  <c r="DW48" i="1"/>
  <c r="DX48" i="1"/>
  <c r="DZ48" i="1" s="1"/>
  <c r="DW49" i="1"/>
  <c r="DX49" i="1"/>
  <c r="DZ49" i="1" s="1"/>
  <c r="DV38" i="1"/>
  <c r="DX38" i="1"/>
  <c r="DZ38" i="1" s="1"/>
  <c r="DW46" i="1"/>
  <c r="DX46" i="1"/>
  <c r="DZ46" i="1" s="1"/>
  <c r="DW39" i="1"/>
  <c r="DX39" i="1"/>
  <c r="DZ39" i="1" s="1"/>
  <c r="DW43" i="1"/>
  <c r="DX43" i="1"/>
  <c r="DZ43" i="1" s="1"/>
  <c r="DW40" i="1"/>
  <c r="DX40" i="1"/>
  <c r="DZ40" i="1" s="1"/>
  <c r="DW41" i="1"/>
  <c r="DX41" i="1"/>
  <c r="DZ41" i="1" s="1"/>
  <c r="DV42" i="1"/>
  <c r="DX42" i="1"/>
  <c r="DZ42" i="1" s="1"/>
  <c r="DV47" i="1"/>
  <c r="DX47" i="1"/>
  <c r="DZ47" i="1" s="1"/>
  <c r="DW37" i="1"/>
  <c r="DX37" i="1"/>
  <c r="DZ37" i="1" s="1"/>
  <c r="DW44" i="1"/>
  <c r="DX44" i="1"/>
  <c r="DZ44" i="1" s="1"/>
  <c r="DW45" i="1"/>
  <c r="DX45" i="1"/>
  <c r="DZ45" i="1" s="1"/>
  <c r="DX35" i="1"/>
  <c r="DZ35" i="1" s="1"/>
  <c r="DV35" i="1"/>
  <c r="DW35" i="1"/>
  <c r="DW42" i="1"/>
  <c r="DV49" i="1"/>
  <c r="DV43" i="1"/>
  <c r="DW47" i="1"/>
  <c r="DV39" i="1"/>
  <c r="DW34" i="1"/>
  <c r="DV46" i="1"/>
  <c r="DW38" i="1"/>
  <c r="DV34" i="1"/>
  <c r="DV36" i="1"/>
  <c r="DV37" i="1"/>
  <c r="DV40" i="1"/>
  <c r="DV48" i="1"/>
  <c r="DV44" i="1"/>
  <c r="DV41" i="1"/>
  <c r="DV45" i="1"/>
  <c r="EA37" i="1" l="1"/>
  <c r="EA42" i="1"/>
  <c r="EA46" i="1"/>
  <c r="EA49" i="1"/>
  <c r="EA44" i="1"/>
  <c r="EA47" i="1"/>
  <c r="EA41" i="1"/>
  <c r="EA43" i="1"/>
  <c r="EA39" i="1"/>
  <c r="EA38" i="1"/>
  <c r="EA48" i="1"/>
  <c r="EA36" i="1"/>
  <c r="EA45" i="1"/>
  <c r="EA40" i="1"/>
  <c r="EA35" i="1"/>
  <c r="F15" i="32"/>
  <c r="G15" i="32"/>
  <c r="E9" i="31" l="1"/>
  <c r="C9" i="31"/>
  <c r="H9" i="31"/>
  <c r="G9" i="31"/>
  <c r="F9" i="31"/>
  <c r="D9" i="31"/>
  <c r="F10" i="31" l="1"/>
  <c r="F11" i="31" s="1"/>
  <c r="H10" i="31"/>
  <c r="H11" i="31" s="1"/>
  <c r="E10" i="31"/>
  <c r="E11" i="31" s="1"/>
  <c r="D10" i="31"/>
  <c r="D11" i="31" s="1"/>
  <c r="G10" i="31"/>
  <c r="G11" i="31" s="1"/>
  <c r="C10" i="31"/>
  <c r="C11" i="31" s="1"/>
  <c r="K9" i="31"/>
  <c r="J18" i="31"/>
  <c r="J20" i="31" s="1"/>
  <c r="J21" i="31" s="1"/>
  <c r="J22" i="31" s="1"/>
  <c r="J9" i="31"/>
  <c r="C18" i="31"/>
  <c r="C20" i="31" s="1"/>
  <c r="C21" i="31" s="1"/>
  <c r="C22" i="31" s="1"/>
  <c r="D18" i="31"/>
  <c r="D20" i="31" s="1"/>
  <c r="D21" i="31" s="1"/>
  <c r="D22" i="31" s="1"/>
  <c r="E18" i="31"/>
  <c r="E20" i="31" s="1"/>
  <c r="E21" i="31" s="1"/>
  <c r="E22" i="31" s="1"/>
  <c r="B18" i="31"/>
  <c r="H18" i="31"/>
  <c r="H20" i="31" s="1"/>
  <c r="H21" i="31" s="1"/>
  <c r="I9" i="31"/>
  <c r="G18" i="31"/>
  <c r="F18" i="31"/>
  <c r="K11" i="31" l="1"/>
  <c r="K10" i="31"/>
  <c r="I10" i="31"/>
  <c r="I11" i="31" s="1"/>
  <c r="C27" i="31"/>
  <c r="C28" i="31" s="1"/>
  <c r="C29" i="31" s="1"/>
  <c r="D27" i="31"/>
  <c r="D28" i="31" s="1"/>
  <c r="D29" i="31" s="1"/>
  <c r="E27" i="31"/>
  <c r="E28" i="31" s="1"/>
  <c r="E29" i="31" s="1"/>
  <c r="H27" i="31"/>
  <c r="J10" i="31"/>
  <c r="J11" i="31" s="1"/>
  <c r="J27" i="31"/>
  <c r="J28" i="31" s="1"/>
  <c r="J29" i="31" s="1"/>
  <c r="H22" i="31"/>
  <c r="G20" i="31"/>
  <c r="G27" i="31" s="1"/>
  <c r="G28" i="31" s="1"/>
  <c r="G29" i="31" s="1"/>
  <c r="L18" i="31"/>
  <c r="L20" i="31" s="1"/>
  <c r="L21" i="31" s="1"/>
  <c r="L9" i="31"/>
  <c r="F20" i="31"/>
  <c r="F27" i="31" s="1"/>
  <c r="F28" i="31" s="1"/>
  <c r="F29" i="31" s="1"/>
  <c r="I18" i="31"/>
  <c r="I20" i="31" s="1"/>
  <c r="I21" i="31" s="1"/>
  <c r="I22" i="31" s="1"/>
  <c r="L27" i="31" l="1"/>
  <c r="K27" i="31"/>
  <c r="H28" i="31"/>
  <c r="I27" i="31"/>
  <c r="I28" i="31" s="1"/>
  <c r="I29" i="31" s="1"/>
  <c r="L22" i="31"/>
  <c r="G21" i="31"/>
  <c r="F21" i="31"/>
  <c r="F22" i="31" s="1"/>
  <c r="M9" i="31"/>
  <c r="L10" i="31"/>
  <c r="M20" i="31"/>
  <c r="K20" i="31"/>
  <c r="EA6" i="1"/>
  <c r="DC6" i="1"/>
  <c r="DW6" i="1"/>
  <c r="DV6" i="1"/>
  <c r="DW9" i="1"/>
  <c r="DV9" i="1"/>
  <c r="M27" i="31" l="1"/>
  <c r="L28" i="31"/>
  <c r="K28" i="31"/>
  <c r="H29" i="31"/>
  <c r="K29" i="31" s="1"/>
  <c r="G22" i="31"/>
  <c r="K22" i="31" s="1"/>
  <c r="K21" i="31"/>
  <c r="M21" i="31"/>
  <c r="L11" i="31"/>
  <c r="M11" i="31" s="1"/>
  <c r="M10" i="31"/>
  <c r="M28" i="31" l="1"/>
  <c r="L29" i="31"/>
  <c r="M29" i="31" s="1"/>
  <c r="M22" i="31"/>
  <c r="B6" i="31"/>
  <c r="B9" i="31" s="1"/>
  <c r="B10" i="31" l="1"/>
  <c r="B11" i="31" s="1"/>
  <c r="B17" i="31"/>
  <c r="B20" i="31" s="1"/>
  <c r="B21" i="31" s="1"/>
  <c r="B22" i="31" s="1"/>
  <c r="B27" i="31" l="1"/>
  <c r="B28" i="31" s="1"/>
  <c r="B29" i="31" s="1"/>
  <c r="O19" i="30"/>
  <c r="O25" i="30" s="1"/>
</calcChain>
</file>

<file path=xl/sharedStrings.xml><?xml version="1.0" encoding="utf-8"?>
<sst xmlns="http://schemas.openxmlformats.org/spreadsheetml/2006/main" count="8934" uniqueCount="571">
  <si>
    <t>Sum of Size</t>
  </si>
  <si>
    <t>Row Labels</t>
  </si>
  <si>
    <t>Grand Total</t>
  </si>
  <si>
    <t>Count of Size</t>
  </si>
  <si>
    <t>Total Count</t>
  </si>
  <si>
    <t>Total Sum</t>
  </si>
  <si>
    <t>Disk</t>
  </si>
  <si>
    <t>Disk + Spare</t>
  </si>
  <si>
    <t>Spare</t>
  </si>
  <si>
    <t>Market Raw Standard (GB)</t>
  </si>
  <si>
    <t>Array</t>
  </si>
  <si>
    <t>Disk Format Lost (GB)</t>
  </si>
  <si>
    <t>RAID-6 (14+2)</t>
  </si>
  <si>
    <t>SSD</t>
  </si>
  <si>
    <t>SATA</t>
  </si>
  <si>
    <t>SAS</t>
  </si>
  <si>
    <t>Pool Used</t>
  </si>
  <si>
    <t>Pool Usable</t>
  </si>
  <si>
    <t>Pool Free</t>
  </si>
  <si>
    <t>Total Pool Usable</t>
  </si>
  <si>
    <t>Total Pool Used</t>
  </si>
  <si>
    <t>Total Pool Free</t>
  </si>
  <si>
    <t>0623_450_20</t>
  </si>
  <si>
    <t>0623_200_SSD</t>
  </si>
  <si>
    <t>0623_2TBSATA</t>
  </si>
  <si>
    <t>RAID-6(14+2)</t>
  </si>
  <si>
    <t>RAID-5(7+1)</t>
  </si>
  <si>
    <t>0377_450GB</t>
  </si>
  <si>
    <t>utilization %</t>
  </si>
  <si>
    <t>2262_450GB</t>
  </si>
  <si>
    <t xml:space="preserve"> RAID-6(14+2</t>
  </si>
  <si>
    <t>0745_300_10</t>
  </si>
  <si>
    <t>Raid Total</t>
  </si>
  <si>
    <t>Parity Loss</t>
  </si>
  <si>
    <t xml:space="preserve"> RAID-6(14+2)</t>
  </si>
  <si>
    <t>0552_300_10</t>
  </si>
  <si>
    <t>2-Way Mir</t>
  </si>
  <si>
    <t xml:space="preserve"> RAID-6(6+2)</t>
  </si>
  <si>
    <t xml:space="preserve"> RAID-5(3+1)</t>
  </si>
  <si>
    <t>0347_300GB</t>
  </si>
  <si>
    <t>0347_1TB</t>
  </si>
  <si>
    <t>0347_100_SSD</t>
  </si>
  <si>
    <t>0678_450_20</t>
  </si>
  <si>
    <t>3286_450GB</t>
  </si>
  <si>
    <t>4330_450GB</t>
  </si>
  <si>
    <t>0671_300GB</t>
  </si>
  <si>
    <t>0667_300GB</t>
  </si>
  <si>
    <t>2231_450_20</t>
  </si>
  <si>
    <t>2804_450GB</t>
  </si>
  <si>
    <t>3875_450GB</t>
  </si>
  <si>
    <t>Way Mir</t>
  </si>
  <si>
    <t>4652_450GB</t>
  </si>
  <si>
    <t>3073_450GB</t>
  </si>
  <si>
    <t>3073_2TBSATA</t>
  </si>
  <si>
    <t xml:space="preserve">RAID-5(7+1) </t>
  </si>
  <si>
    <t>0879_450_20</t>
  </si>
  <si>
    <t>3004_450GB</t>
  </si>
  <si>
    <t>3004_200_SSD</t>
  </si>
  <si>
    <t>RAID-6(6+2</t>
  </si>
  <si>
    <t>RAID-5(3+1)</t>
  </si>
  <si>
    <t>Site</t>
  </si>
  <si>
    <t>Array SN</t>
  </si>
  <si>
    <t>Array Name</t>
  </si>
  <si>
    <t>Array Type</t>
  </si>
  <si>
    <t>Array Model</t>
  </si>
  <si>
    <t>Array Vendor</t>
  </si>
  <si>
    <t>Array Label</t>
  </si>
  <si>
    <t>Business Use
(BAU/TR/Dedicate)</t>
  </si>
  <si>
    <t>SRDF Type</t>
  </si>
  <si>
    <t>FAST</t>
  </si>
  <si>
    <t>Thick/Thin</t>
  </si>
  <si>
    <t>CGC</t>
  </si>
  <si>
    <t>EMC</t>
  </si>
  <si>
    <t>EMC Symmetrix DMX</t>
  </si>
  <si>
    <t>BAU</t>
  </si>
  <si>
    <t>Symm/Sync</t>
  </si>
  <si>
    <t>Not FAST</t>
  </si>
  <si>
    <t>Thick</t>
  </si>
  <si>
    <t>VMAX-1</t>
  </si>
  <si>
    <t>EMC Symmetrix VMAX</t>
  </si>
  <si>
    <t>Thin</t>
  </si>
  <si>
    <t>000292600623</t>
  </si>
  <si>
    <t>0623</t>
  </si>
  <si>
    <t>Symm-NonSRDF</t>
  </si>
  <si>
    <t>RDC</t>
  </si>
  <si>
    <t>000292602230</t>
  </si>
  <si>
    <t>2230</t>
  </si>
  <si>
    <t>Symm/Async</t>
  </si>
  <si>
    <t>000292603286</t>
  </si>
  <si>
    <t>3286</t>
  </si>
  <si>
    <t>Rainbow</t>
  </si>
  <si>
    <t>000292603696</t>
  </si>
  <si>
    <t>3696</t>
  </si>
  <si>
    <t>000292604330</t>
  </si>
  <si>
    <t>4330</t>
  </si>
  <si>
    <t>VMAX20K</t>
  </si>
  <si>
    <t>TR</t>
  </si>
  <si>
    <t>000292600678</t>
  </si>
  <si>
    <t>0678</t>
  </si>
  <si>
    <t>000292603073</t>
  </si>
  <si>
    <t>3073</t>
  </si>
  <si>
    <t>000295700347</t>
  </si>
  <si>
    <t>0347</t>
  </si>
  <si>
    <t>VMAX40K</t>
  </si>
  <si>
    <t>FDC</t>
  </si>
  <si>
    <t>000292600879</t>
  </si>
  <si>
    <t>0879</t>
  </si>
  <si>
    <t>000292602231</t>
  </si>
  <si>
    <t>2231</t>
  </si>
  <si>
    <t>000292602804</t>
  </si>
  <si>
    <t>2804</t>
  </si>
  <si>
    <t>000292603004</t>
  </si>
  <si>
    <t>3004</t>
  </si>
  <si>
    <t>000292603875</t>
  </si>
  <si>
    <t>3875</t>
  </si>
  <si>
    <t>000292604652</t>
  </si>
  <si>
    <t>4652</t>
  </si>
  <si>
    <t>000295700349</t>
  </si>
  <si>
    <t>0349</t>
  </si>
  <si>
    <t>GBOKH010N0204</t>
  </si>
  <si>
    <t>RDCHDS10</t>
  </si>
  <si>
    <t>HDS</t>
  </si>
  <si>
    <t>HUSVM</t>
  </si>
  <si>
    <t>Hitachi HUSVM</t>
  </si>
  <si>
    <t>HDS-NonSRDF</t>
  </si>
  <si>
    <t>GBOQH010N0214</t>
  </si>
  <si>
    <t>CGCHDS10</t>
  </si>
  <si>
    <t>GBOKH002R8850</t>
  </si>
  <si>
    <t>GBOKH003R8378</t>
  </si>
  <si>
    <t>GBOKH004N8998</t>
  </si>
  <si>
    <t>GBOKH005N3518</t>
  </si>
  <si>
    <t>RDCHDS05</t>
  </si>
  <si>
    <t>VSP</t>
  </si>
  <si>
    <t>Hitachi VSP</t>
  </si>
  <si>
    <t>GBOKH006N5362</t>
  </si>
  <si>
    <t>RDCHDS06</t>
  </si>
  <si>
    <t>DEOLH010N0516</t>
  </si>
  <si>
    <t>FDCHDS10</t>
  </si>
  <si>
    <t>DEOLH002R8779</t>
  </si>
  <si>
    <t>DEOLH003R8398</t>
  </si>
  <si>
    <t>DEOLH004N7026</t>
  </si>
  <si>
    <t>FDCHDS04</t>
  </si>
  <si>
    <t>DEOLH005N0365</t>
  </si>
  <si>
    <t>FDCHDS05</t>
  </si>
  <si>
    <t>Clariion</t>
  </si>
  <si>
    <t>Clariion AX</t>
  </si>
  <si>
    <t>Exchange</t>
  </si>
  <si>
    <t>Clariion-NonSRDF</t>
  </si>
  <si>
    <t>FCNMM111100069</t>
  </si>
  <si>
    <t>fdc1a-ax4-0069</t>
  </si>
  <si>
    <t>AX4-5F8</t>
  </si>
  <si>
    <t>SL7EA101700033</t>
  </si>
  <si>
    <t>fdc1a-ax4-0033</t>
  </si>
  <si>
    <t>SL7EA101700039</t>
  </si>
  <si>
    <t>fdc1a-ax4-0039</t>
  </si>
  <si>
    <t>CX4-240</t>
  </si>
  <si>
    <t>CKM00101000576</t>
  </si>
  <si>
    <t>rdc4-ac4-0576</t>
  </si>
  <si>
    <t>FCNMM111600082</t>
  </si>
  <si>
    <t>rdc1-ax4-0082</t>
  </si>
  <si>
    <t>SL7EA102100006</t>
  </si>
  <si>
    <t>rdc4-ax4-0006</t>
  </si>
  <si>
    <t>SL7EA102100007</t>
  </si>
  <si>
    <t>rdc4-ax4-0007</t>
  </si>
  <si>
    <t>Poland</t>
  </si>
  <si>
    <t>APM00121102552</t>
  </si>
  <si>
    <t>centera_PL_01G</t>
  </si>
  <si>
    <t>Centera</t>
  </si>
  <si>
    <t>Centera/Replicated</t>
  </si>
  <si>
    <t>WORM</t>
  </si>
  <si>
    <t>APM00120503066</t>
  </si>
  <si>
    <t>centera_PL_02G</t>
  </si>
  <si>
    <t>APM00121204311</t>
  </si>
  <si>
    <t>centera_PL_01S</t>
  </si>
  <si>
    <t>APM00121204573</t>
  </si>
  <si>
    <t>centera_PL_02S</t>
  </si>
  <si>
    <t>Switzerland</t>
  </si>
  <si>
    <t>CK200053010120</t>
  </si>
  <si>
    <t>centera_CH_01E</t>
  </si>
  <si>
    <t>CK200054900163</t>
  </si>
  <si>
    <t>centera_CH_01R</t>
  </si>
  <si>
    <t>Turkey</t>
  </si>
  <si>
    <t>CK200054900292</t>
  </si>
  <si>
    <t>centera_TK_01T</t>
  </si>
  <si>
    <t>CK200054900294</t>
  </si>
  <si>
    <t>centera_TK_01Y</t>
  </si>
  <si>
    <t>CK200061900567</t>
  </si>
  <si>
    <t>centera_UK_01R</t>
  </si>
  <si>
    <t>CK200062000593</t>
  </si>
  <si>
    <t>centera_UK_02R</t>
  </si>
  <si>
    <t>CK200113804158</t>
  </si>
  <si>
    <t>rdccentera01</t>
  </si>
  <si>
    <t>Germany</t>
  </si>
  <si>
    <t>CK200061900265</t>
  </si>
  <si>
    <t>centera_DE_01F</t>
  </si>
  <si>
    <t>CK200062000592</t>
  </si>
  <si>
    <t>centera_DE_02F</t>
  </si>
  <si>
    <t>CK200113804159</t>
  </si>
  <si>
    <t>fdccentera01</t>
  </si>
  <si>
    <t xml:space="preserve"> VMAX-1 </t>
  </si>
  <si>
    <t>Swiss</t>
  </si>
  <si>
    <t>Riverdale DC</t>
  </si>
  <si>
    <t>RAID1/0</t>
  </si>
  <si>
    <t>Frankfurt DC</t>
  </si>
  <si>
    <t>fdc1b-ax4-0069</t>
  </si>
  <si>
    <t>rdc4-ax4-0082</t>
  </si>
  <si>
    <t>Russia DC</t>
  </si>
  <si>
    <t>pres-ax4-0062</t>
  </si>
  <si>
    <t>SL7E9101300062</t>
  </si>
  <si>
    <t>prof-ax4-0054</t>
  </si>
  <si>
    <t>SL7E9101300054</t>
  </si>
  <si>
    <t>prof-ax4-0127</t>
  </si>
  <si>
    <t>FCNMM113000127</t>
  </si>
  <si>
    <t>fdc1b-ax4-0033</t>
  </si>
  <si>
    <t>fdc1b-ax4-0039</t>
  </si>
  <si>
    <t>Turkey DC</t>
  </si>
  <si>
    <t>Turkey_AX4_Mailbox</t>
  </si>
  <si>
    <t>SL7E1093200048</t>
  </si>
  <si>
    <t>RAID-5 (7+1)</t>
  </si>
  <si>
    <t>centera_CH_01E CK200053010120</t>
  </si>
  <si>
    <t>centera_CH_01R CK200054900163</t>
  </si>
  <si>
    <t>centera_DE_01E CK200061900265</t>
  </si>
  <si>
    <t>centera_DE_02E CK200062000592</t>
  </si>
  <si>
    <t>centera_PL_01G CK200053810059</t>
  </si>
  <si>
    <t>centera_PL_01S CK200054900293</t>
  </si>
  <si>
    <t>centera_PL_02G CK200042100431</t>
  </si>
  <si>
    <t>centera_PL_02S CK200042100432</t>
  </si>
  <si>
    <t>centera_TK_01T CK200054900292</t>
  </si>
  <si>
    <t>centera_TK_01Y CK200054900294</t>
  </si>
  <si>
    <t>centera_UK_01R CK200061900567</t>
  </si>
  <si>
    <t>centera_UK_02R CK200062000593</t>
  </si>
  <si>
    <t>fdccentera01 CK200113804159</t>
  </si>
  <si>
    <t>rdccentera01 CK200113804158</t>
  </si>
  <si>
    <t>DMX4-24</t>
  </si>
  <si>
    <t>000290105373</t>
  </si>
  <si>
    <t>fdc</t>
  </si>
  <si>
    <t>Vmax</t>
  </si>
  <si>
    <t>DMX</t>
  </si>
  <si>
    <t>rdc</t>
  </si>
  <si>
    <t>RAID Type</t>
  </si>
  <si>
    <t>RAID GB</t>
  </si>
  <si>
    <t>Usable</t>
  </si>
  <si>
    <t>Used</t>
  </si>
  <si>
    <t>Formatted</t>
  </si>
  <si>
    <t>BAU/TR</t>
  </si>
  <si>
    <t>formatted Disk (GB)</t>
  </si>
  <si>
    <t>Senatorska DC</t>
  </si>
  <si>
    <t>HP/HDS</t>
  </si>
  <si>
    <t>Goleszowska DC</t>
  </si>
  <si>
    <t>CKM00121201737</t>
  </si>
  <si>
    <t>GBOKC001N1737</t>
  </si>
  <si>
    <t>VNX</t>
  </si>
  <si>
    <t>CKM00121300390</t>
  </si>
  <si>
    <t>GBOKC002N0390</t>
  </si>
  <si>
    <t>CKM00121400374</t>
  </si>
  <si>
    <t>DEOLC001N0374</t>
  </si>
  <si>
    <t>CKM00121400375</t>
  </si>
  <si>
    <t>DEOLC002N0375</t>
  </si>
  <si>
    <t>Market</t>
  </si>
  <si>
    <t>format Lost</t>
  </si>
  <si>
    <t>Parity Lost</t>
  </si>
  <si>
    <t>Physical total</t>
  </si>
  <si>
    <t>raid6 (14d+2p)</t>
  </si>
  <si>
    <t>Raid6(6d+2p)</t>
  </si>
  <si>
    <t>Type</t>
  </si>
  <si>
    <t>Host Allocated</t>
  </si>
  <si>
    <t>Total Host Allocated + R2-BCV</t>
  </si>
  <si>
    <t>Total</t>
  </si>
  <si>
    <t>R2-Bcv</t>
  </si>
  <si>
    <t>Host Allocations</t>
  </si>
  <si>
    <t>vmax</t>
  </si>
  <si>
    <t>Market Standard</t>
  </si>
  <si>
    <t>cgc</t>
  </si>
  <si>
    <t>Location</t>
  </si>
  <si>
    <t xml:space="preserve">FCNMM113000103 </t>
  </si>
  <si>
    <t>Tech-Refresh</t>
  </si>
  <si>
    <t>Final MOR</t>
  </si>
  <si>
    <t>New Installs</t>
  </si>
  <si>
    <t>Unable to Report</t>
  </si>
  <si>
    <t>Exclude the below Sheets from the final MOR Report</t>
  </si>
  <si>
    <t>Final MOR Report</t>
  </si>
  <si>
    <t>All Sheets</t>
  </si>
  <si>
    <t>Sheet Name</t>
  </si>
  <si>
    <t>prof-ax4-0103</t>
  </si>
  <si>
    <t>Raw installed (TB)</t>
  </si>
  <si>
    <t>Usable Installed (TB)</t>
  </si>
  <si>
    <t>Percent Allocated (Allocated Usable)</t>
  </si>
  <si>
    <t>Percent Used (Used/Usable</t>
  </si>
  <si>
    <t>Used Installed (TB)</t>
  </si>
  <si>
    <t>Allocated (TB)</t>
  </si>
  <si>
    <t>Sum of Physical total</t>
  </si>
  <si>
    <t>Sum of Pool Usable</t>
  </si>
  <si>
    <t>Sum of Pool Used</t>
  </si>
  <si>
    <t>Sum of Host Allocations</t>
  </si>
  <si>
    <t>%Used</t>
  </si>
  <si>
    <t>%Allocated</t>
  </si>
  <si>
    <t>UnCarved</t>
  </si>
  <si>
    <t>%format</t>
  </si>
  <si>
    <t>%spare</t>
  </si>
  <si>
    <t>%parity</t>
  </si>
  <si>
    <t>sum(all)</t>
  </si>
  <si>
    <t>diff</t>
  </si>
  <si>
    <t>%diff</t>
  </si>
  <si>
    <t>Market Raw</t>
  </si>
  <si>
    <t>Installed Raw = Market - format lost - spare lost</t>
  </si>
  <si>
    <t>Install usable = Market - format lost - spare lost - parity</t>
  </si>
  <si>
    <t>DSE</t>
  </si>
  <si>
    <t>DSE/Save pool</t>
  </si>
  <si>
    <t>physical/Raid Total</t>
  </si>
  <si>
    <t>free</t>
  </si>
  <si>
    <t>Allocated</t>
  </si>
  <si>
    <t>%allocated</t>
  </si>
  <si>
    <t>spare formatted</t>
  </si>
  <si>
    <t>formatted(S+D)</t>
  </si>
  <si>
    <t>format lost</t>
  </si>
  <si>
    <t>Not in Pool</t>
  </si>
  <si>
    <t>Not in pool</t>
  </si>
  <si>
    <t>No of Frames</t>
  </si>
  <si>
    <t>ARRAY</t>
  </si>
  <si>
    <t>Usable GBs</t>
  </si>
  <si>
    <t>Free GBs</t>
  </si>
  <si>
    <t>Used GBs</t>
  </si>
  <si>
    <t>Configured Devices</t>
  </si>
  <si>
    <t>Available Devices</t>
  </si>
  <si>
    <t>Mapped Storage Total</t>
  </si>
  <si>
    <t>(All)</t>
  </si>
  <si>
    <t>Loc</t>
  </si>
  <si>
    <t>(Multiple Items)</t>
  </si>
  <si>
    <t>Serial No</t>
  </si>
  <si>
    <t>Alias name</t>
  </si>
  <si>
    <t>000295700689</t>
  </si>
  <si>
    <t>000295700671</t>
  </si>
  <si>
    <t>000295700710</t>
  </si>
  <si>
    <t>000295700667</t>
  </si>
  <si>
    <t>710</t>
  </si>
  <si>
    <t>689</t>
  </si>
  <si>
    <t>0710_300GB</t>
  </si>
  <si>
    <t>0689_300GB</t>
  </si>
  <si>
    <t>TotalTB</t>
  </si>
  <si>
    <t>TotalPB</t>
  </si>
  <si>
    <t>XIV</t>
  </si>
  <si>
    <t>IBM</t>
  </si>
  <si>
    <t>61188</t>
  </si>
  <si>
    <t>61239</t>
  </si>
  <si>
    <t xml:space="preserve">7861188 </t>
  </si>
  <si>
    <t>7861239</t>
  </si>
  <si>
    <t>No of Arrays</t>
  </si>
  <si>
    <t>Total(TB)</t>
  </si>
  <si>
    <t>Total(PB)</t>
  </si>
  <si>
    <t>Total(GB)</t>
  </si>
  <si>
    <t>%Parity</t>
  </si>
  <si>
    <t>ParityGB</t>
  </si>
  <si>
    <t>Allocated RAW</t>
  </si>
  <si>
    <t>000295700712</t>
  </si>
  <si>
    <t>706</t>
  </si>
  <si>
    <t>712</t>
  </si>
  <si>
    <t>000295700706</t>
  </si>
  <si>
    <t>0712_300GB</t>
  </si>
  <si>
    <t>0706_300GB</t>
  </si>
  <si>
    <t>SID</t>
  </si>
  <si>
    <t>PoolID</t>
  </si>
  <si>
    <t>Used(GB)</t>
  </si>
  <si>
    <t>Unused(GB)</t>
  </si>
  <si>
    <t>BoundDevices</t>
  </si>
  <si>
    <t>FreeDevices</t>
  </si>
  <si>
    <t>FDCNEW</t>
  </si>
  <si>
    <t>3004_2TBSATA</t>
  </si>
  <si>
    <t>0349_300GB</t>
  </si>
  <si>
    <t>0349_1TB</t>
  </si>
  <si>
    <t>0349_100_SSD</t>
  </si>
  <si>
    <t>RDCNEW</t>
  </si>
  <si>
    <t>2230_450GB</t>
  </si>
  <si>
    <t>3073_200_SSD</t>
  </si>
  <si>
    <t>3696_450GB</t>
  </si>
  <si>
    <t>ZDCBLW</t>
  </si>
  <si>
    <t>ZDCCOLT</t>
  </si>
  <si>
    <t xml:space="preserve"> May 14</t>
  </si>
  <si>
    <t>Month</t>
  </si>
  <si>
    <t xml:space="preserve"> June 14</t>
  </si>
  <si>
    <t>0709_300GB</t>
  </si>
  <si>
    <t>0709_1TB</t>
  </si>
  <si>
    <t>0709_100_SSD</t>
  </si>
  <si>
    <t>0713_300GB</t>
  </si>
  <si>
    <t>0713_100_SSD</t>
  </si>
  <si>
    <t>PoolName</t>
  </si>
  <si>
    <t>000295700709</t>
  </si>
  <si>
    <t>000295700713</t>
  </si>
  <si>
    <t>0709</t>
  </si>
  <si>
    <t>0713</t>
  </si>
  <si>
    <t>RAID-6(6+2)</t>
  </si>
  <si>
    <t>VND</t>
  </si>
  <si>
    <t>Array Serial Number</t>
  </si>
  <si>
    <t>Tier</t>
  </si>
  <si>
    <t>Virtual Pool</t>
  </si>
  <si>
    <t>Physical Pool Size (GB)</t>
  </si>
  <si>
    <t>Physical Pool Used (GB)</t>
  </si>
  <si>
    <t>Physical Pool Free (GB)</t>
  </si>
  <si>
    <t>Physical Pool Percent Used</t>
  </si>
  <si>
    <t>Virtual Luns Over % Total</t>
  </si>
  <si>
    <t>Virtual Luns Total (GB)</t>
  </si>
  <si>
    <t>Virtual Luns Not Used (GB)</t>
  </si>
  <si>
    <t>Virtual Luns Over % Assigned</t>
  </si>
  <si>
    <t>Virtual Luns Assigned Host (GB)</t>
  </si>
  <si>
    <t>Virtual Luns Used Host (GB)</t>
  </si>
  <si>
    <t>Virtual Luns Free Host (GB)</t>
  </si>
  <si>
    <t>Virtual Luns Saved % Host</t>
  </si>
  <si>
    <t>Tier4</t>
  </si>
  <si>
    <t>Tier2</t>
  </si>
  <si>
    <t>210214_POOL:50</t>
  </si>
  <si>
    <t>18779_POOL:1</t>
  </si>
  <si>
    <t>18779_POOL:2</t>
  </si>
  <si>
    <t>78398_POOL:1</t>
  </si>
  <si>
    <t>78398_POOL:2</t>
  </si>
  <si>
    <t>78398_POOL:22</t>
  </si>
  <si>
    <t>78398_POOL:3</t>
  </si>
  <si>
    <t>97026_POOL:20</t>
  </si>
  <si>
    <t>90365_POOL:20</t>
  </si>
  <si>
    <t>210516_POOL:0</t>
  </si>
  <si>
    <t>18850_POOL:1</t>
  </si>
  <si>
    <t>18850_POOL:2</t>
  </si>
  <si>
    <t>18850_POOL:22</t>
  </si>
  <si>
    <t>18850_POOL:3</t>
  </si>
  <si>
    <t>78378_POOL:1</t>
  </si>
  <si>
    <t>78378_POOL:2</t>
  </si>
  <si>
    <t>78998_POOL:20</t>
  </si>
  <si>
    <t>53518_POOL:20</t>
  </si>
  <si>
    <t>53518_POOL:50</t>
  </si>
  <si>
    <t>55362_POOL:20</t>
  </si>
  <si>
    <t>210204_POOL:0</t>
  </si>
  <si>
    <t>Sum of Market</t>
  </si>
  <si>
    <t>Sum of formatted(S+D)</t>
  </si>
  <si>
    <t>Sum of format lost</t>
  </si>
  <si>
    <t>Sum of physical/Raid Total</t>
  </si>
  <si>
    <t>Sum of Parity Lost</t>
  </si>
  <si>
    <t>Sum of Usable</t>
  </si>
  <si>
    <t>Sum of Used</t>
  </si>
  <si>
    <t>Sum of free</t>
  </si>
  <si>
    <t>Sum of spare formatted</t>
  </si>
  <si>
    <t>Sum of Allocated</t>
  </si>
  <si>
    <t>Count of Array</t>
  </si>
  <si>
    <t>0704</t>
  </si>
  <si>
    <t>000295700704</t>
  </si>
  <si>
    <t>0704_300GB</t>
  </si>
  <si>
    <t>0704_1TB</t>
  </si>
  <si>
    <t>0704_100_SSD</t>
  </si>
  <si>
    <t>used</t>
  </si>
  <si>
    <t>Array Report</t>
  </si>
  <si>
    <t>allocation Report</t>
  </si>
  <si>
    <t>dmx</t>
  </si>
  <si>
    <t>BCVs</t>
  </si>
  <si>
    <t>000295700703</t>
  </si>
  <si>
    <t>000295700705</t>
  </si>
  <si>
    <t>000295700688</t>
  </si>
  <si>
    <t>0688</t>
  </si>
  <si>
    <t>0703</t>
  </si>
  <si>
    <t>0705</t>
  </si>
  <si>
    <t>0703_300GB</t>
  </si>
  <si>
    <t>0703_100_SSD</t>
  </si>
  <si>
    <t>0703_1TB</t>
  </si>
  <si>
    <t>0705_300GB</t>
  </si>
  <si>
    <t>0688_300GB</t>
  </si>
  <si>
    <t>Rep/Non-Rep</t>
  </si>
  <si>
    <t>Replication</t>
  </si>
  <si>
    <t>Non-Replication</t>
  </si>
  <si>
    <t xml:space="preserve"> July 14</t>
  </si>
  <si>
    <t>formatted(S+D) (GB)</t>
  </si>
  <si>
    <t>physical/Raid Total (GB)</t>
  </si>
  <si>
    <t>Usable (GB)</t>
  </si>
  <si>
    <t>Used (GB)</t>
  </si>
  <si>
    <t>free (GB)</t>
  </si>
  <si>
    <t>Allocated (GB)</t>
  </si>
  <si>
    <t>formatted(S+D) (TB)</t>
  </si>
  <si>
    <t>physical/Raid Total (TB)</t>
  </si>
  <si>
    <t>Usable (TB)</t>
  </si>
  <si>
    <t>Used (TB)</t>
  </si>
  <si>
    <t>free (TB)</t>
  </si>
  <si>
    <t>Market Standard (TB)</t>
  </si>
  <si>
    <t>Market Standard (GB)</t>
  </si>
  <si>
    <t>% Allocated</t>
  </si>
  <si>
    <t>% Used</t>
  </si>
  <si>
    <t xml:space="preserve"> </t>
  </si>
  <si>
    <t>Column Labels</t>
  </si>
  <si>
    <t>location</t>
  </si>
  <si>
    <t xml:space="preserve"> Aug 14</t>
  </si>
  <si>
    <t>0699</t>
  </si>
  <si>
    <t>0699_300GB</t>
  </si>
  <si>
    <t>000295700699</t>
  </si>
  <si>
    <t>0699_100_SSD</t>
  </si>
  <si>
    <t>0699_1TB</t>
  </si>
  <si>
    <t>Sheet</t>
  </si>
  <si>
    <t>%</t>
  </si>
  <si>
    <t>Used(TB)</t>
  </si>
  <si>
    <t>2055.9</t>
  </si>
  <si>
    <t>1015.2</t>
  </si>
  <si>
    <t>113755</t>
  </si>
  <si>
    <t>85982.3</t>
  </si>
  <si>
    <t>28847.2</t>
  </si>
  <si>
    <t>7058.7</t>
  </si>
  <si>
    <t>104615</t>
  </si>
  <si>
    <t>63315.1</t>
  </si>
  <si>
    <t>115740</t>
  </si>
  <si>
    <t>57779.2</t>
  </si>
  <si>
    <t>58873.9</t>
  </si>
  <si>
    <t>25656.7</t>
  </si>
  <si>
    <t>64214.3</t>
  </si>
  <si>
    <t>15369</t>
  </si>
  <si>
    <t>52172</t>
  </si>
  <si>
    <t>25509.6</t>
  </si>
  <si>
    <t>51369.3</t>
  </si>
  <si>
    <t>7085.6</t>
  </si>
  <si>
    <t>R2+BCV Used</t>
  </si>
  <si>
    <t>R2 only Used</t>
  </si>
  <si>
    <t>missing</t>
  </si>
  <si>
    <t>%used Vs alloc</t>
  </si>
  <si>
    <t>BCVs-All</t>
  </si>
  <si>
    <t>BCVs- Only Association</t>
  </si>
  <si>
    <t>Final Cap GB</t>
  </si>
  <si>
    <t>Sum of Allocated RAW</t>
  </si>
  <si>
    <t>Sum of Market Standard</t>
  </si>
  <si>
    <t xml:space="preserve"> Sept 14</t>
  </si>
  <si>
    <t>DMX Report</t>
  </si>
  <si>
    <t>Fianl CAP TB</t>
  </si>
  <si>
    <t>Bcvs</t>
  </si>
  <si>
    <t>host alloc</t>
  </si>
  <si>
    <t>3tb disks</t>
  </si>
  <si>
    <t>600gb disk</t>
  </si>
  <si>
    <t>000298701383</t>
  </si>
  <si>
    <t>1383</t>
  </si>
  <si>
    <t>VMAX10K</t>
  </si>
  <si>
    <t xml:space="preserve"> Oct 14</t>
  </si>
  <si>
    <t>000295700485</t>
  </si>
  <si>
    <t>0485</t>
  </si>
  <si>
    <t>0485_300GB</t>
  </si>
  <si>
    <t>0485_100_SSD</t>
  </si>
  <si>
    <t>1383_300GB</t>
  </si>
  <si>
    <t xml:space="preserve">  Nov 14</t>
  </si>
  <si>
    <t xml:space="preserve"> Nov 14</t>
  </si>
  <si>
    <t xml:space="preserve"> Dec 14</t>
  </si>
  <si>
    <t xml:space="preserve"> Dec 15</t>
  </si>
  <si>
    <t>Jan 15</t>
  </si>
  <si>
    <t xml:space="preserve"> Feb 15</t>
  </si>
  <si>
    <t xml:space="preserve"> Mar 15</t>
  </si>
  <si>
    <t xml:space="preserve"> April 15</t>
  </si>
  <si>
    <t>1144_300GB</t>
  </si>
  <si>
    <t xml:space="preserve"> May 15</t>
  </si>
  <si>
    <t>1124_300GB</t>
  </si>
  <si>
    <t>1144</t>
  </si>
  <si>
    <t>000295701144</t>
  </si>
  <si>
    <t>000295701124</t>
  </si>
  <si>
    <t>1124</t>
  </si>
  <si>
    <t xml:space="preserve"> June 15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</si>
  <si>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</si>
  <si>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</si>
  <si>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</si>
  <si>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</si>
  <si>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</si>
  <si>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</si>
  <si>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</si>
  <si>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</si>
  <si>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</si>
  <si>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</si>
  <si>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</si>
  <si>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XIV_61188</t>
  </si>
  <si>
    <t>XIV_61239</t>
  </si>
  <si>
    <t>294900877</t>
  </si>
  <si>
    <t>877</t>
  </si>
  <si>
    <t>VMAX-1SE</t>
  </si>
  <si>
    <t>877_150GB</t>
  </si>
  <si>
    <t>Well</t>
  </si>
  <si>
    <t>welle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</si>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</sst>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1010409]m/d/yyyy"/>
    <numFmt numFmtId="166" formatCode="&quot;$&quot;#,##0\ ;\(&quot;$&quot;#,##0\);"/>
    <numFmt numFmtId="167" formatCode="&quot;£&quot;#,##0.00;[Red]\-&quot;&quot;\£&quot;&quot;#,##0.00"/>
    <numFmt numFmtId="168" formatCode="0000\-0000"/>
    <numFmt numFmtId="169" formatCode="0000\-00\-00"/>
    <numFmt numFmtId="170" formatCode="m/dd/yy\ \-\ h:mm\ AM/PM"/>
    <numFmt numFmtId="171" formatCode="#,##0_);\(#,##0\);\-"/>
    <numFmt numFmtId="172" formatCode="0.0%;[Red]\(0.0%\);\-\ "/>
    <numFmt numFmtId="173" formatCode="#,###.0;\(#,###.0\);\-"/>
    <numFmt numFmtId="174" formatCode="0.000_)"/>
    <numFmt numFmtId="175" formatCode="#,##0_-;[Red]\(#,##0\);&quot;-  &quot;"/>
    <numFmt numFmtId="176" formatCode="#,##0_-;\(#,##0\);&quot; - &quot;"/>
    <numFmt numFmtId="177" formatCode="General_)"/>
    <numFmt numFmtId="178" formatCode="0.0000000000000000%"/>
    <numFmt numFmtId="179" formatCode="#,##0,,_-;[Red]\(#,##0,,\);&quot;-  &quot;"/>
    <numFmt numFmtId="180" formatCode="#,##0.0;\(#,##0.0\);&quot;- &quot;"/>
    <numFmt numFmtId="181" formatCode="#,##0.0,,_-;[Red]\(#,##0.0,,\);&quot;-  &quot;"/>
    <numFmt numFmtId="182" formatCode="_-[$€-2]* #,##0.00_-;\-[$€-2]* #,##0.00_-;_-[$€-2]* &quot;-&quot;??_-"/>
    <numFmt numFmtId="183" formatCode="#,##0.0000;\(#,##0.0000\);&quot;- &quot;"/>
    <numFmt numFmtId="184" formatCode="#,##0.0_-;\(#,##0.0\);&quot;-  &quot;"/>
    <numFmt numFmtId="185" formatCode="0.00_)"/>
    <numFmt numFmtId="186" formatCode="#,##0.00%;[Red]\(#,##0.00%\)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  <numFmt numFmtId="194" formatCode="_(* #,##0_);_(* \(#,##0\);_(* &quot;-&quot;??_);_(@_)"/>
    <numFmt numFmtId="195" formatCode="#,##0;[Red]#,##0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2"/>
    </font>
    <font>
      <b/>
      <sz val="11"/>
      <color rgb="FF000000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  <charset val="238"/>
      <scheme val="minor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name val="新細明體"/>
      <charset val="136"/>
    </font>
    <font>
      <sz val="11"/>
      <name val="ＭＳ Ｐゴシック"/>
      <family val="3"/>
      <charset val="128"/>
    </font>
    <font>
      <b/>
      <sz val="11"/>
      <color theme="0"/>
      <name val="Calibri"/>
      <family val="2"/>
      <scheme val="minor"/>
    </font>
    <font>
      <b/>
      <sz val="8"/>
      <color rgb="FFFFFFFF"/>
      <name val="Arial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C33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1F497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42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3" fillId="6" borderId="0" applyNumberFormat="0" applyBorder="0" applyAlignment="0" applyProtection="0"/>
    <xf numFmtId="165" fontId="1" fillId="0" borderId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5" fillId="0" borderId="0"/>
    <xf numFmtId="0" fontId="9" fillId="0" borderId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165" fontId="1" fillId="0" borderId="0"/>
    <xf numFmtId="0" fontId="4" fillId="0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164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10" fillId="0" borderId="0"/>
    <xf numFmtId="0" fontId="1" fillId="0" borderId="0" applyBorder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166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9" fillId="0" borderId="0"/>
    <xf numFmtId="0" fontId="10" fillId="0" borderId="0"/>
    <xf numFmtId="0" fontId="10" fillId="0" borderId="0"/>
    <xf numFmtId="0" fontId="3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29" fillId="0" borderId="0"/>
    <xf numFmtId="0" fontId="30" fillId="0" borderId="0"/>
    <xf numFmtId="0" fontId="30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35" fillId="23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23" borderId="0" applyNumberFormat="0" applyBorder="0" applyAlignment="0" applyProtection="0"/>
    <xf numFmtId="0" fontId="35" fillId="35" borderId="0" applyNumberFormat="0" applyBorder="0" applyAlignment="0" applyProtection="0"/>
    <xf numFmtId="42" fontId="36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5" fillId="23" borderId="0" applyNumberFormat="0" applyBorder="0" applyAlignment="0" applyProtection="0"/>
    <xf numFmtId="0" fontId="35" fillId="33" borderId="0" applyNumberFormat="0" applyBorder="0" applyAlignment="0" applyProtection="0"/>
    <xf numFmtId="0" fontId="35" fillId="23" borderId="0" applyNumberFormat="0" applyBorder="0" applyAlignment="0" applyProtection="0"/>
    <xf numFmtId="0" fontId="35" fillId="11" borderId="0" applyNumberFormat="0" applyBorder="0" applyAlignment="0" applyProtection="0"/>
    <xf numFmtId="0" fontId="35" fillId="25" borderId="0" applyNumberFormat="0" applyBorder="0" applyAlignment="0" applyProtection="0"/>
    <xf numFmtId="0" fontId="37" fillId="17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23" borderId="0" applyNumberFormat="0" applyBorder="0" applyAlignment="0" applyProtection="0"/>
    <xf numFmtId="0" fontId="37" fillId="17" borderId="0" applyNumberFormat="0" applyBorder="0" applyAlignment="0" applyProtection="0"/>
    <xf numFmtId="0" fontId="37" fillId="36" borderId="0" applyNumberFormat="0" applyBorder="0" applyAlignment="0" applyProtection="0"/>
    <xf numFmtId="0" fontId="38" fillId="0" borderId="40" applyBorder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34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horizontal="center" wrapText="1"/>
      <protection locked="0"/>
    </xf>
    <xf numFmtId="37" fontId="41" fillId="0" borderId="0"/>
    <xf numFmtId="0" fontId="42" fillId="6" borderId="0" applyNumberFormat="0" applyBorder="0" applyAlignment="0" applyProtection="0"/>
    <xf numFmtId="0" fontId="43" fillId="0" borderId="0" applyNumberFormat="0" applyFill="0" applyBorder="0" applyAlignment="0" applyProtection="0"/>
    <xf numFmtId="5" fontId="44" fillId="0" borderId="41" applyAlignment="0" applyProtection="0"/>
    <xf numFmtId="0" fontId="4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7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46" fillId="29" borderId="37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164" fontId="5" fillId="0" borderId="0" applyBorder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43" fontId="48" fillId="0" borderId="0" applyFont="0" applyFill="0" applyBorder="0" applyAlignment="0" applyProtection="0"/>
    <xf numFmtId="177" fontId="49" fillId="0" borderId="42"/>
    <xf numFmtId="3" fontId="50" fillId="0" borderId="0" applyFont="0" applyFill="0" applyBorder="0" applyAlignment="0" applyProtection="0"/>
    <xf numFmtId="0" fontId="51" fillId="0" borderId="0" applyNumberFormat="0" applyAlignment="0">
      <alignment horizontal="lef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8" fontId="5" fillId="0" borderId="0" applyFont="0" applyFill="0" applyBorder="0" applyAlignment="0" applyProtection="0">
      <alignment horizontal="right"/>
    </xf>
    <xf numFmtId="179" fontId="5" fillId="0" borderId="0" applyFont="0" applyFill="0" applyBorder="0" applyAlignment="0" applyProtection="0">
      <alignment horizontal="right"/>
    </xf>
    <xf numFmtId="0" fontId="50" fillId="0" borderId="0" applyFont="0" applyFill="0" applyBorder="0" applyAlignment="0" applyProtection="0"/>
    <xf numFmtId="49" fontId="52" fillId="0" borderId="0" applyNumberFormat="0" applyFill="0" applyBorder="0" applyAlignment="0" applyProtection="0">
      <alignment horizontal="left"/>
    </xf>
    <xf numFmtId="0" fontId="50" fillId="0" borderId="0" applyFont="0" applyFill="0" applyBorder="0" applyAlignment="0" applyProtection="0"/>
    <xf numFmtId="180" fontId="5" fillId="0" borderId="0" applyFont="0" applyFill="0" applyBorder="0" applyAlignment="0" applyProtection="0"/>
    <xf numFmtId="14" fontId="8" fillId="0" borderId="0" applyFill="0" applyBorder="0" applyAlignment="0"/>
    <xf numFmtId="0" fontId="53" fillId="0" borderId="0" applyNumberFormat="0" applyFont="0" applyFill="0" applyBorder="0" applyAlignment="0" applyProtection="0"/>
    <xf numFmtId="2" fontId="54" fillId="0" borderId="0"/>
    <xf numFmtId="181" fontId="5" fillId="0" borderId="43" applyNumberFormat="0" applyFont="0" applyFill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5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2" fontId="50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0" fillId="0" borderId="0" applyFill="0" applyBorder="0" applyProtection="0">
      <alignment horizontal="left"/>
    </xf>
    <xf numFmtId="0" fontId="57" fillId="7" borderId="0" applyNumberFormat="0" applyBorder="0" applyAlignment="0" applyProtection="0"/>
    <xf numFmtId="38" fontId="52" fillId="38" borderId="0" applyNumberFormat="0" applyBorder="0" applyAlignment="0" applyProtection="0"/>
    <xf numFmtId="183" fontId="5" fillId="0" borderId="0" applyFont="0" applyFill="0" applyBorder="0" applyAlignment="0" applyProtection="0">
      <alignment horizontal="right"/>
    </xf>
    <xf numFmtId="0" fontId="5" fillId="0" borderId="0" applyProtection="0">
      <alignment horizontal="right"/>
    </xf>
    <xf numFmtId="0" fontId="58" fillId="0" borderId="44" applyNumberFormat="0" applyAlignment="0" applyProtection="0">
      <alignment horizontal="left" vertical="center"/>
    </xf>
    <xf numFmtId="0" fontId="58" fillId="0" borderId="45">
      <alignment horizontal="left" vertical="center"/>
    </xf>
    <xf numFmtId="0" fontId="59" fillId="0" borderId="46" applyNumberFormat="0" applyFill="0" applyAlignment="0" applyProtection="0"/>
    <xf numFmtId="0" fontId="60" fillId="0" borderId="25" applyNumberFormat="0" applyFill="0" applyAlignment="0" applyProtection="0"/>
    <xf numFmtId="0" fontId="61" fillId="0" borderId="4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48">
      <alignment horizontal="center"/>
    </xf>
    <xf numFmtId="0" fontId="62" fillId="0" borderId="0">
      <alignment horizontal="center"/>
    </xf>
    <xf numFmtId="10" fontId="52" fillId="39" borderId="1" applyNumberFormat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63" fillId="28" borderId="37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64" fillId="0" borderId="27" applyNumberFormat="0" applyFill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>
      <alignment horizontal="right"/>
    </xf>
    <xf numFmtId="0" fontId="65" fillId="27" borderId="0" applyNumberFormat="0" applyBorder="0" applyAlignment="0" applyProtection="0"/>
    <xf numFmtId="185" fontId="66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>
      <alignment vertical="top"/>
    </xf>
    <xf numFmtId="0" fontId="3" fillId="0" borderId="0"/>
    <xf numFmtId="0" fontId="3" fillId="0" borderId="0"/>
    <xf numFmtId="0" fontId="2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69" fillId="30" borderId="39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40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70" fillId="29" borderId="38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1" fontId="5" fillId="0" borderId="0" applyProtection="0">
      <alignment horizontal="right" vertical="center"/>
    </xf>
    <xf numFmtId="14" fontId="40" fillId="0" borderId="0">
      <alignment horizontal="center" wrapText="1"/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4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4" fillId="0" borderId="0" applyFont="0" applyFill="0" applyBorder="0" applyAlignment="0" applyProtection="0"/>
    <xf numFmtId="0" fontId="44" fillId="0" borderId="48">
      <alignment horizontal="center"/>
    </xf>
    <xf numFmtId="188" fontId="71" fillId="40" borderId="0" applyBorder="0" applyAlignment="0" applyProtection="0"/>
    <xf numFmtId="0" fontId="72" fillId="41" borderId="0" applyNumberFormat="0" applyFont="0" applyBorder="0" applyAlignment="0">
      <alignment horizontal="center"/>
    </xf>
    <xf numFmtId="0" fontId="73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189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5" fillId="39" borderId="49"/>
    <xf numFmtId="0" fontId="72" fillId="1" borderId="45" applyNumberFormat="0" applyFont="0" applyAlignment="0">
      <alignment horizontal="center"/>
    </xf>
    <xf numFmtId="0" fontId="5" fillId="0" borderId="0"/>
    <xf numFmtId="0" fontId="75" fillId="0" borderId="0" applyNumberFormat="0" applyFill="0" applyBorder="0" applyAlignment="0">
      <alignment horizont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>
      <alignment vertical="top"/>
    </xf>
    <xf numFmtId="0" fontId="76" fillId="23" borderId="0">
      <alignment horizontal="centerContinuous"/>
    </xf>
    <xf numFmtId="0" fontId="77" fillId="23" borderId="0">
      <alignment horizontal="centerContinuous"/>
    </xf>
    <xf numFmtId="40" fontId="78" fillId="0" borderId="0" applyBorder="0">
      <alignment horizontal="right"/>
    </xf>
    <xf numFmtId="0" fontId="5" fillId="0" borderId="0" applyBorder="0" applyProtection="0">
      <alignment vertical="center"/>
    </xf>
    <xf numFmtId="181" fontId="5" fillId="0" borderId="40" applyBorder="0" applyProtection="0">
      <alignment horizontal="right" vertical="center"/>
    </xf>
    <xf numFmtId="0" fontId="5" fillId="42" borderId="0" applyBorder="0" applyProtection="0">
      <alignment horizontal="centerContinuous" vertical="center"/>
    </xf>
    <xf numFmtId="0" fontId="5" fillId="43" borderId="40" applyBorder="0" applyProtection="0">
      <alignment horizontal="centerContinuous" vertical="center"/>
    </xf>
    <xf numFmtId="0" fontId="5" fillId="0" borderId="0" applyBorder="0" applyProtection="0">
      <alignment vertical="center"/>
    </xf>
    <xf numFmtId="0" fontId="54" fillId="0" borderId="0" applyBorder="0" applyProtection="0">
      <alignment horizontal="left"/>
    </xf>
    <xf numFmtId="0" fontId="79" fillId="0" borderId="0" applyFill="0" applyBorder="0" applyProtection="0">
      <alignment horizontal="left"/>
    </xf>
    <xf numFmtId="0" fontId="52" fillId="0" borderId="50" applyFill="0" applyBorder="0" applyProtection="0">
      <alignment horizontal="left" vertical="top"/>
    </xf>
    <xf numFmtId="49" fontId="8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" fillId="0" borderId="0"/>
    <xf numFmtId="0" fontId="80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5" fillId="0" borderId="0"/>
    <xf numFmtId="0" fontId="5" fillId="0" borderId="0" applyFont="0" applyFill="0" applyBorder="0" applyAlignment="0" applyProtection="0"/>
    <xf numFmtId="0" fontId="82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83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83" fillId="0" borderId="0" applyFont="0" applyFill="0" applyBorder="0" applyAlignment="0" applyProtection="0"/>
    <xf numFmtId="193" fontId="8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5" fillId="0" borderId="0"/>
    <xf numFmtId="165" fontId="6" fillId="0" borderId="0"/>
    <xf numFmtId="9" fontId="5" fillId="0" borderId="0" applyFont="0" applyFill="0" applyBorder="0" applyAlignment="0" applyProtection="0"/>
    <xf numFmtId="0" fontId="10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0" fontId="5" fillId="0" borderId="0"/>
    <xf numFmtId="165" fontId="6" fillId="0" borderId="0"/>
    <xf numFmtId="0" fontId="5" fillId="0" borderId="0"/>
    <xf numFmtId="165" fontId="1" fillId="0" borderId="0"/>
    <xf numFmtId="0" fontId="5" fillId="0" borderId="0"/>
    <xf numFmtId="165" fontId="1" fillId="0" borderId="0"/>
    <xf numFmtId="0" fontId="5" fillId="0" borderId="0"/>
    <xf numFmtId="165" fontId="1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165" fontId="1" fillId="0" borderId="0"/>
    <xf numFmtId="0" fontId="5" fillId="0" borderId="0"/>
    <xf numFmtId="0" fontId="5" fillId="0" borderId="0"/>
    <xf numFmtId="0" fontId="4" fillId="0" borderId="0"/>
    <xf numFmtId="165" fontId="1" fillId="0" borderId="0"/>
    <xf numFmtId="0" fontId="1" fillId="0" borderId="0"/>
    <xf numFmtId="0" fontId="1" fillId="0" borderId="0"/>
    <xf numFmtId="0" fontId="68" fillId="0" borderId="0">
      <alignment vertical="top"/>
    </xf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165" fontId="6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165" fontId="1" fillId="0" borderId="0"/>
    <xf numFmtId="0" fontId="5" fillId="0" borderId="0"/>
    <xf numFmtId="0" fontId="9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165" fontId="1" fillId="0" borderId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22" borderId="0" applyNumberFormat="0" applyBorder="0" applyAlignment="0" applyProtection="0"/>
    <xf numFmtId="0" fontId="12" fillId="6" borderId="0" applyNumberFormat="0" applyBorder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164" fontId="4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0" borderId="24" applyNumberFormat="0" applyFill="0" applyAlignment="0" applyProtection="0"/>
    <xf numFmtId="0" fontId="18" fillId="0" borderId="25" applyNumberFormat="0" applyFill="0" applyAlignment="0" applyProtection="0"/>
    <xf numFmtId="0" fontId="19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1" fillId="0" borderId="27" applyNumberFormat="0" applyFill="0" applyAlignment="0" applyProtection="0"/>
    <xf numFmtId="0" fontId="22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10" fillId="0" borderId="0"/>
    <xf numFmtId="0" fontId="1" fillId="0" borderId="0" applyBorder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5" fontId="44" fillId="0" borderId="41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5" fillId="39" borderId="49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5" fontId="44" fillId="0" borderId="41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5" fillId="39" borderId="49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0" fontId="4" fillId="0" borderId="0"/>
    <xf numFmtId="165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165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5" fillId="43" borderId="63" applyBorder="0" applyProtection="0">
      <alignment horizontal="centerContinuous" vertical="center"/>
    </xf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165" fontId="4" fillId="0" borderId="0"/>
    <xf numFmtId="0" fontId="36" fillId="0" borderId="0"/>
    <xf numFmtId="165" fontId="5" fillId="0" borderId="0"/>
    <xf numFmtId="165" fontId="6" fillId="0" borderId="0"/>
    <xf numFmtId="165" fontId="1" fillId="0" borderId="0"/>
    <xf numFmtId="9" fontId="5" fillId="0" borderId="0" applyFont="0" applyFill="0" applyBorder="0" applyAlignment="0" applyProtection="0"/>
    <xf numFmtId="165" fontId="6" fillId="0" borderId="0"/>
    <xf numFmtId="165" fontId="1" fillId="0" borderId="0"/>
    <xf numFmtId="165" fontId="1" fillId="0" borderId="0"/>
    <xf numFmtId="181" fontId="5" fillId="0" borderId="63" applyBorder="0" applyProtection="0">
      <alignment horizontal="right" vertical="center"/>
    </xf>
    <xf numFmtId="0" fontId="38" fillId="0" borderId="63" applyBorder="0"/>
    <xf numFmtId="165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5" fillId="0" borderId="0"/>
    <xf numFmtId="165" fontId="90" fillId="0" borderId="0" applyNumberFormat="0" applyFill="0" applyBorder="0" applyAlignment="0" applyProtection="0"/>
    <xf numFmtId="0" fontId="1" fillId="0" borderId="0"/>
    <xf numFmtId="0" fontId="1" fillId="0" borderId="0"/>
    <xf numFmtId="165" fontId="1" fillId="0" borderId="0"/>
    <xf numFmtId="0" fontId="1" fillId="0" borderId="0"/>
    <xf numFmtId="165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165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63" applyBorder="0"/>
    <xf numFmtId="5" fontId="44" fillId="0" borderId="41" applyAlignment="0" applyProtection="0"/>
    <xf numFmtId="0" fontId="58" fillId="0" borderId="45">
      <alignment horizontal="left" vertical="center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72" fillId="1" borderId="45" applyNumberFormat="0" applyFont="0" applyAlignment="0">
      <alignment horizontal="center"/>
    </xf>
    <xf numFmtId="181" fontId="5" fillId="0" borderId="63" applyBorder="0" applyProtection="0">
      <alignment horizontal="right" vertical="center"/>
    </xf>
    <xf numFmtId="0" fontId="5" fillId="43" borderId="63" applyBorder="0" applyProtection="0">
      <alignment horizontal="centerContinuous" vertical="center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1" fontId="5" fillId="0" borderId="40" applyBorder="0" applyProtection="0">
      <alignment horizontal="right" vertical="center"/>
    </xf>
    <xf numFmtId="0" fontId="5" fillId="43" borderId="40" applyBorder="0" applyProtection="0">
      <alignment horizontal="centerContinuous" vertical="center"/>
    </xf>
    <xf numFmtId="0" fontId="38" fillId="0" borderId="40" applyBorder="0"/>
    <xf numFmtId="177" fontId="49" fillId="0" borderId="42"/>
    <xf numFmtId="0" fontId="4" fillId="0" borderId="0"/>
    <xf numFmtId="9" fontId="6" fillId="0" borderId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43" borderId="63" applyBorder="0" applyProtection="0">
      <alignment horizontal="centerContinuous" vertical="center"/>
    </xf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9" fontId="5" fillId="0" borderId="0" applyFont="0" applyFill="0" applyBorder="0" applyAlignment="0" applyProtection="0"/>
    <xf numFmtId="181" fontId="5" fillId="0" borderId="63" applyBorder="0" applyProtection="0">
      <alignment horizontal="right" vertical="center"/>
    </xf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5" fillId="39" borderId="49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5" fillId="0" borderId="0"/>
    <xf numFmtId="0" fontId="38" fillId="0" borderId="63" applyBorder="0"/>
    <xf numFmtId="0" fontId="4" fillId="0" borderId="0"/>
    <xf numFmtId="9" fontId="6" fillId="0" borderId="0" applyFont="0" applyFill="0" applyBorder="0" applyAlignment="0" applyProtection="0"/>
    <xf numFmtId="0" fontId="1" fillId="0" borderId="0"/>
    <xf numFmtId="0" fontId="5" fillId="43" borderId="40" applyBorder="0" applyProtection="0">
      <alignment horizontal="centerContinuous" vertical="center"/>
    </xf>
    <xf numFmtId="181" fontId="5" fillId="0" borderId="40" applyBorder="0" applyProtection="0">
      <alignment horizontal="right" vertical="center"/>
    </xf>
    <xf numFmtId="0" fontId="38" fillId="0" borderId="40" applyBorder="0"/>
    <xf numFmtId="0" fontId="38" fillId="0" borderId="40" applyBorder="0"/>
    <xf numFmtId="181" fontId="5" fillId="0" borderId="40" applyBorder="0" applyProtection="0">
      <alignment horizontal="right" vertical="center"/>
    </xf>
    <xf numFmtId="0" fontId="5" fillId="43" borderId="40" applyBorder="0" applyProtection="0">
      <alignment horizontal="centerContinuous" vertical="center"/>
    </xf>
    <xf numFmtId="0" fontId="5" fillId="43" borderId="40" applyBorder="0" applyProtection="0">
      <alignment horizontal="centerContinuous" vertical="center"/>
    </xf>
    <xf numFmtId="181" fontId="5" fillId="0" borderId="40" applyBorder="0" applyProtection="0">
      <alignment horizontal="right" vertical="center"/>
    </xf>
    <xf numFmtId="0" fontId="38" fillId="0" borderId="40" applyBorder="0"/>
    <xf numFmtId="0" fontId="5" fillId="43" borderId="40" applyBorder="0" applyProtection="0">
      <alignment horizontal="centerContinuous" vertical="center"/>
    </xf>
    <xf numFmtId="181" fontId="5" fillId="0" borderId="40" applyBorder="0" applyProtection="0">
      <alignment horizontal="right" vertical="center"/>
    </xf>
    <xf numFmtId="0" fontId="38" fillId="0" borderId="40" applyBorder="0"/>
    <xf numFmtId="0" fontId="38" fillId="0" borderId="40" applyBorder="0"/>
    <xf numFmtId="181" fontId="5" fillId="0" borderId="40" applyBorder="0" applyProtection="0">
      <alignment horizontal="right" vertical="center"/>
    </xf>
    <xf numFmtId="0" fontId="5" fillId="43" borderId="40" applyBorder="0" applyProtection="0">
      <alignment horizontal="centerContinuous" vertical="center"/>
    </xf>
    <xf numFmtId="0" fontId="5" fillId="43" borderId="40" applyBorder="0" applyProtection="0">
      <alignment horizontal="centerContinuous" vertical="center"/>
    </xf>
    <xf numFmtId="181" fontId="5" fillId="0" borderId="40" applyBorder="0" applyProtection="0">
      <alignment horizontal="right" vertical="center"/>
    </xf>
    <xf numFmtId="0" fontId="38" fillId="0" borderId="40" applyBorder="0"/>
    <xf numFmtId="0" fontId="5" fillId="43" borderId="63" applyBorder="0" applyProtection="0">
      <alignment horizontal="centerContinuous" vertical="center"/>
    </xf>
    <xf numFmtId="181" fontId="5" fillId="0" borderId="63" applyBorder="0" applyProtection="0">
      <alignment horizontal="right" vertical="center"/>
    </xf>
    <xf numFmtId="0" fontId="38" fillId="0" borderId="63" applyBorder="0"/>
    <xf numFmtId="0" fontId="38" fillId="0" borderId="63" applyBorder="0"/>
    <xf numFmtId="181" fontId="5" fillId="0" borderId="63" applyBorder="0" applyProtection="0">
      <alignment horizontal="right" vertical="center"/>
    </xf>
    <xf numFmtId="0" fontId="5" fillId="43" borderId="63" applyBorder="0" applyProtection="0">
      <alignment horizontal="centerContinuous" vertical="center"/>
    </xf>
    <xf numFmtId="0" fontId="5" fillId="43" borderId="63" applyBorder="0" applyProtection="0">
      <alignment horizontal="centerContinuous" vertical="center"/>
    </xf>
    <xf numFmtId="181" fontId="5" fillId="0" borderId="63" applyBorder="0" applyProtection="0">
      <alignment horizontal="right" vertical="center"/>
    </xf>
    <xf numFmtId="0" fontId="38" fillId="0" borderId="63" applyBorder="0"/>
    <xf numFmtId="0" fontId="5" fillId="43" borderId="63" applyBorder="0" applyProtection="0">
      <alignment horizontal="centerContinuous" vertical="center"/>
    </xf>
    <xf numFmtId="181" fontId="5" fillId="0" borderId="63" applyBorder="0" applyProtection="0">
      <alignment horizontal="right" vertical="center"/>
    </xf>
    <xf numFmtId="0" fontId="38" fillId="0" borderId="63" applyBorder="0"/>
    <xf numFmtId="0" fontId="38" fillId="0" borderId="63" applyBorder="0"/>
    <xf numFmtId="181" fontId="5" fillId="0" borderId="63" applyBorder="0" applyProtection="0">
      <alignment horizontal="right" vertical="center"/>
    </xf>
    <xf numFmtId="0" fontId="5" fillId="43" borderId="63" applyBorder="0" applyProtection="0">
      <alignment horizontal="centerContinuous" vertical="center"/>
    </xf>
    <xf numFmtId="0" fontId="5" fillId="43" borderId="63" applyBorder="0" applyProtection="0">
      <alignment horizontal="centerContinuous" vertical="center"/>
    </xf>
    <xf numFmtId="181" fontId="5" fillId="0" borderId="63" applyBorder="0" applyProtection="0">
      <alignment horizontal="right" vertical="center"/>
    </xf>
    <xf numFmtId="0" fontId="38" fillId="0" borderId="63" applyBorder="0"/>
    <xf numFmtId="0" fontId="4" fillId="0" borderId="0"/>
    <xf numFmtId="0" fontId="8" fillId="0" borderId="0"/>
  </cellStyleXfs>
  <cellXfs count="480"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0" xfId="0"/>
    <xf numFmtId="9" fontId="0" fillId="0" borderId="1" xfId="2" applyFont="1" applyBorder="1"/>
    <xf numFmtId="3" fontId="0" fillId="4" borderId="6" xfId="0" applyNumberFormat="1" applyFill="1" applyBorder="1"/>
    <xf numFmtId="0" fontId="7" fillId="0" borderId="0" xfId="0" applyFont="1" applyBorder="1" applyAlignment="1"/>
    <xf numFmtId="3" fontId="0" fillId="0" borderId="1" xfId="0" applyNumberFormat="1" applyFont="1" applyBorder="1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3" fontId="0" fillId="2" borderId="10" xfId="0" applyNumberFormat="1" applyFill="1" applyBorder="1"/>
    <xf numFmtId="3" fontId="0" fillId="2" borderId="11" xfId="0" applyNumberFormat="1" applyFill="1" applyBorder="1"/>
    <xf numFmtId="3" fontId="0" fillId="2" borderId="12" xfId="0" applyNumberFormat="1" applyFill="1" applyBorder="1"/>
    <xf numFmtId="3" fontId="0" fillId="2" borderId="4" xfId="0" applyNumberFormat="1" applyFill="1" applyBorder="1"/>
    <xf numFmtId="3" fontId="0" fillId="2" borderId="1" xfId="0" applyNumberFormat="1" applyFill="1" applyBorder="1"/>
    <xf numFmtId="3" fontId="0" fillId="2" borderId="5" xfId="0" applyNumberFormat="1" applyFill="1" applyBorder="1"/>
    <xf numFmtId="3" fontId="0" fillId="3" borderId="10" xfId="0" applyNumberFormat="1" applyFill="1" applyBorder="1"/>
    <xf numFmtId="3" fontId="0" fillId="3" borderId="11" xfId="0" applyNumberFormat="1" applyFill="1" applyBorder="1"/>
    <xf numFmtId="3" fontId="0" fillId="3" borderId="12" xfId="0" applyNumberFormat="1" applyFill="1" applyBorder="1"/>
    <xf numFmtId="3" fontId="0" fillId="3" borderId="4" xfId="0" applyNumberFormat="1" applyFill="1" applyBorder="1"/>
    <xf numFmtId="3" fontId="0" fillId="3" borderId="1" xfId="0" applyNumberFormat="1" applyFill="1" applyBorder="1"/>
    <xf numFmtId="3" fontId="0" fillId="3" borderId="5" xfId="0" applyNumberFormat="1" applyFill="1" applyBorder="1"/>
    <xf numFmtId="3" fontId="0" fillId="3" borderId="13" xfId="0" applyNumberFormat="1" applyFill="1" applyBorder="1"/>
    <xf numFmtId="3" fontId="0" fillId="3" borderId="14" xfId="0" applyNumberFormat="1" applyFill="1" applyBorder="1"/>
    <xf numFmtId="3" fontId="0" fillId="3" borderId="9" xfId="0" applyNumberFormat="1" applyFill="1" applyBorder="1"/>
    <xf numFmtId="3" fontId="0" fillId="3" borderId="8" xfId="0" applyNumberFormat="1" applyFill="1" applyBorder="1"/>
    <xf numFmtId="3" fontId="0" fillId="4" borderId="10" xfId="0" applyNumberFormat="1" applyFill="1" applyBorder="1"/>
    <xf numFmtId="3" fontId="0" fillId="4" borderId="11" xfId="0" applyNumberFormat="1" applyFill="1" applyBorder="1"/>
    <xf numFmtId="3" fontId="0" fillId="4" borderId="12" xfId="0" applyNumberFormat="1" applyFill="1" applyBorder="1"/>
    <xf numFmtId="3" fontId="0" fillId="4" borderId="13" xfId="0" applyNumberFormat="1" applyFill="1" applyBorder="1"/>
    <xf numFmtId="3" fontId="0" fillId="4" borderId="4" xfId="0" applyNumberFormat="1" applyFill="1" applyBorder="1"/>
    <xf numFmtId="3" fontId="0" fillId="4" borderId="1" xfId="0" applyNumberFormat="1" applyFill="1" applyBorder="1"/>
    <xf numFmtId="3" fontId="0" fillId="4" borderId="5" xfId="0" applyNumberFormat="1" applyFill="1" applyBorder="1"/>
    <xf numFmtId="3" fontId="0" fillId="4" borderId="9" xfId="0" applyNumberFormat="1" applyFill="1" applyBorder="1"/>
    <xf numFmtId="3" fontId="0" fillId="2" borderId="17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4" borderId="17" xfId="0" applyNumberFormat="1" applyFill="1" applyBorder="1"/>
    <xf numFmtId="3" fontId="0" fillId="4" borderId="3" xfId="0" applyNumberFormat="1" applyFill="1" applyBorder="1"/>
    <xf numFmtId="3" fontId="0" fillId="4" borderId="18" xfId="0" applyNumberFormat="1" applyFill="1" applyBorder="1"/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3" fontId="0" fillId="2" borderId="7" xfId="0" applyNumberFormat="1" applyFill="1" applyBorder="1"/>
    <xf numFmtId="3" fontId="0" fillId="2" borderId="2" xfId="0" applyNumberFormat="1" applyFill="1" applyBorder="1"/>
    <xf numFmtId="3" fontId="0" fillId="2" borderId="20" xfId="0" applyNumberFormat="1" applyFill="1" applyBorder="1"/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7" fillId="0" borderId="11" xfId="0" applyFont="1" applyBorder="1" applyAlignment="1">
      <alignment horizontal="left"/>
    </xf>
    <xf numFmtId="49" fontId="7" fillId="0" borderId="11" xfId="0" applyNumberFormat="1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3" fontId="0" fillId="0" borderId="11" xfId="0" applyNumberFormat="1" applyBorder="1"/>
    <xf numFmtId="3" fontId="0" fillId="0" borderId="11" xfId="0" applyNumberFormat="1" applyBorder="1" applyAlignment="1">
      <alignment wrapText="1"/>
    </xf>
    <xf numFmtId="9" fontId="0" fillId="0" borderId="11" xfId="2" applyFont="1" applyBorder="1"/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3" xfId="0" applyFont="1" applyBorder="1"/>
    <xf numFmtId="3" fontId="2" fillId="2" borderId="35" xfId="0" applyNumberFormat="1" applyFont="1" applyFill="1" applyBorder="1"/>
    <xf numFmtId="3" fontId="2" fillId="3" borderId="35" xfId="0" applyNumberFormat="1" applyFont="1" applyFill="1" applyBorder="1"/>
    <xf numFmtId="3" fontId="2" fillId="4" borderId="35" xfId="0" applyNumberFormat="1" applyFont="1" applyFill="1" applyBorder="1"/>
    <xf numFmtId="3" fontId="2" fillId="3" borderId="35" xfId="0" applyNumberFormat="1" applyFont="1" applyFill="1" applyBorder="1" applyAlignment="1">
      <alignment vertical="center" wrapText="1"/>
    </xf>
    <xf numFmtId="3" fontId="2" fillId="4" borderId="35" xfId="0" applyNumberFormat="1" applyFont="1" applyFill="1" applyBorder="1" applyAlignment="1">
      <alignment vertical="center" wrapText="1"/>
    </xf>
    <xf numFmtId="0" fontId="0" fillId="0" borderId="4" xfId="0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/>
    <xf numFmtId="0" fontId="7" fillId="0" borderId="3" xfId="0" applyFont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3" fontId="0" fillId="0" borderId="3" xfId="0" applyNumberFormat="1" applyBorder="1"/>
    <xf numFmtId="3" fontId="0" fillId="0" borderId="3" xfId="0" applyNumberFormat="1" applyBorder="1" applyAlignment="1">
      <alignment wrapText="1"/>
    </xf>
    <xf numFmtId="9" fontId="0" fillId="0" borderId="3" xfId="2" applyFont="1" applyBorder="1"/>
    <xf numFmtId="0" fontId="0" fillId="0" borderId="0" xfId="0"/>
    <xf numFmtId="0" fontId="0" fillId="0" borderId="1" xfId="0" applyBorder="1"/>
    <xf numFmtId="1" fontId="0" fillId="0" borderId="1" xfId="0" applyNumberFormat="1" applyFill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1" fontId="0" fillId="0" borderId="1" xfId="0" applyNumberFormat="1" applyBorder="1"/>
    <xf numFmtId="3" fontId="0" fillId="0" borderId="1" xfId="0" applyNumberFormat="1" applyBorder="1"/>
    <xf numFmtId="0" fontId="84" fillId="44" borderId="1" xfId="0" applyFont="1" applyFill="1" applyBorder="1"/>
    <xf numFmtId="3" fontId="2" fillId="0" borderId="1" xfId="0" applyNumberFormat="1" applyFont="1" applyBorder="1"/>
    <xf numFmtId="9" fontId="2" fillId="0" borderId="1" xfId="2" applyFont="1" applyBorder="1"/>
    <xf numFmtId="3" fontId="84" fillId="44" borderId="1" xfId="0" applyNumberFormat="1" applyFont="1" applyFill="1" applyBorder="1"/>
    <xf numFmtId="0" fontId="2" fillId="0" borderId="1" xfId="0" applyFont="1" applyFill="1" applyBorder="1"/>
    <xf numFmtId="3" fontId="0" fillId="0" borderId="2" xfId="0" applyNumberFormat="1" applyBorder="1"/>
    <xf numFmtId="0" fontId="84" fillId="44" borderId="20" xfId="0" applyFont="1" applyFill="1" applyBorder="1"/>
    <xf numFmtId="0" fontId="84" fillId="44" borderId="11" xfId="0" applyFont="1" applyFill="1" applyBorder="1"/>
    <xf numFmtId="3" fontId="84" fillId="44" borderId="11" xfId="0" applyNumberFormat="1" applyFont="1" applyFill="1" applyBorder="1"/>
    <xf numFmtId="0" fontId="85" fillId="4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85" fillId="45" borderId="1" xfId="0" applyNumberFormat="1" applyFont="1" applyFill="1" applyBorder="1" applyAlignment="1">
      <alignment horizontal="center" vertical="center" wrapText="1"/>
    </xf>
    <xf numFmtId="0" fontId="0" fillId="0" borderId="0" xfId="0"/>
    <xf numFmtId="3" fontId="0" fillId="4" borderId="3" xfId="0" applyNumberFormat="1" applyFill="1" applyBorder="1"/>
    <xf numFmtId="3" fontId="0" fillId="4" borderId="3" xfId="0" applyNumberFormat="1" applyFill="1" applyBorder="1"/>
    <xf numFmtId="3" fontId="0" fillId="4" borderId="6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4" borderId="6" xfId="0" applyNumberFormat="1" applyFill="1" applyBorder="1"/>
    <xf numFmtId="3" fontId="0" fillId="2" borderId="18" xfId="0" applyNumberFormat="1" applyFill="1" applyBorder="1"/>
    <xf numFmtId="3" fontId="0" fillId="3" borderId="3" xfId="0" applyNumberFormat="1" applyFill="1" applyBorder="1"/>
    <xf numFmtId="3" fontId="0" fillId="3" borderId="19" xfId="0" applyNumberFormat="1" applyFill="1" applyBorder="1"/>
    <xf numFmtId="3" fontId="0" fillId="4" borderId="3" xfId="0" applyNumberFormat="1" applyFill="1" applyBorder="1"/>
    <xf numFmtId="0" fontId="0" fillId="0" borderId="0" xfId="0"/>
    <xf numFmtId="49" fontId="0" fillId="0" borderId="0" xfId="0" applyNumberFormat="1"/>
    <xf numFmtId="0" fontId="0" fillId="0" borderId="0" xfId="0"/>
    <xf numFmtId="9" fontId="0" fillId="0" borderId="1" xfId="2" applyNumberFormat="1" applyFont="1" applyBorder="1"/>
    <xf numFmtId="3" fontId="0" fillId="46" borderId="15" xfId="0" applyNumberFormat="1" applyFill="1" applyBorder="1"/>
    <xf numFmtId="3" fontId="0" fillId="46" borderId="21" xfId="0" applyNumberFormat="1" applyFill="1" applyBorder="1"/>
    <xf numFmtId="3" fontId="0" fillId="46" borderId="6" xfId="0" applyNumberFormat="1" applyFill="1" applyBorder="1"/>
    <xf numFmtId="3" fontId="0" fillId="46" borderId="1" xfId="0" applyNumberFormat="1" applyFill="1" applyBorder="1"/>
    <xf numFmtId="3" fontId="0" fillId="47" borderId="21" xfId="0" applyNumberFormat="1" applyFill="1" applyBorder="1"/>
    <xf numFmtId="9" fontId="86" fillId="0" borderId="1" xfId="2" applyFont="1" applyFill="1" applyBorder="1"/>
    <xf numFmtId="194" fontId="86" fillId="0" borderId="1" xfId="1" applyNumberFormat="1" applyFont="1" applyFill="1" applyBorder="1"/>
    <xf numFmtId="9" fontId="0" fillId="0" borderId="1" xfId="2" applyFont="1" applyBorder="1"/>
    <xf numFmtId="0" fontId="0" fillId="0" borderId="0" xfId="0"/>
    <xf numFmtId="3" fontId="0" fillId="0" borderId="0" xfId="0" applyNumberFormat="1"/>
    <xf numFmtId="3" fontId="0" fillId="0" borderId="3" xfId="0" applyNumberFormat="1" applyBorder="1"/>
    <xf numFmtId="9" fontId="0" fillId="0" borderId="1" xfId="2" applyFont="1" applyBorder="1"/>
    <xf numFmtId="3" fontId="0" fillId="0" borderId="1" xfId="0" applyNumberFormat="1" applyBorder="1"/>
    <xf numFmtId="0" fontId="0" fillId="0" borderId="1" xfId="0" applyFont="1" applyBorder="1"/>
    <xf numFmtId="3" fontId="2" fillId="0" borderId="1" xfId="0" applyNumberFormat="1" applyFont="1" applyBorder="1"/>
    <xf numFmtId="0" fontId="86" fillId="0" borderId="0" xfId="0" applyFont="1"/>
    <xf numFmtId="9" fontId="86" fillId="0" borderId="1" xfId="2" applyFont="1" applyBorder="1"/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3" fontId="0" fillId="0" borderId="0" xfId="0" applyNumberFormat="1"/>
    <xf numFmtId="0" fontId="0" fillId="0" borderId="0" xfId="0" applyAlignment="1">
      <alignment horizontal="left"/>
    </xf>
    <xf numFmtId="3" fontId="0" fillId="0" borderId="11" xfId="0" applyNumberFormat="1" applyBorder="1"/>
    <xf numFmtId="3" fontId="0" fillId="0" borderId="3" xfId="0" applyNumberFormat="1" applyBorder="1"/>
    <xf numFmtId="1" fontId="0" fillId="0" borderId="1" xfId="0" applyNumberFormat="1" applyBorder="1"/>
    <xf numFmtId="0" fontId="2" fillId="37" borderId="1" xfId="0" applyFont="1" applyFill="1" applyBorder="1"/>
    <xf numFmtId="1" fontId="0" fillId="46" borderId="1" xfId="0" applyNumberFormat="1" applyFill="1" applyBorder="1"/>
    <xf numFmtId="194" fontId="88" fillId="0" borderId="1" xfId="1" applyNumberFormat="1" applyFont="1" applyFill="1" applyBorder="1"/>
    <xf numFmtId="0" fontId="87" fillId="0" borderId="0" xfId="0" applyFont="1"/>
    <xf numFmtId="0" fontId="84" fillId="44" borderId="62" xfId="0" applyFont="1" applyFill="1" applyBorder="1"/>
    <xf numFmtId="0" fontId="2" fillId="0" borderId="1" xfId="0" applyFont="1" applyBorder="1" applyAlignment="1">
      <alignment wrapText="1"/>
    </xf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0" borderId="0" xfId="0"/>
    <xf numFmtId="4" fontId="0" fillId="0" borderId="1" xfId="0" applyNumberFormat="1" applyBorder="1" applyAlignment="1">
      <alignment wrapText="1"/>
    </xf>
    <xf numFmtId="0" fontId="2" fillId="37" borderId="61" xfId="0" applyFont="1" applyFill="1" applyBorder="1" applyAlignment="1">
      <alignment horizontal="left"/>
    </xf>
    <xf numFmtId="0" fontId="0" fillId="47" borderId="0" xfId="0" applyFill="1" applyAlignment="1">
      <alignment horizontal="left"/>
    </xf>
    <xf numFmtId="3" fontId="0" fillId="47" borderId="11" xfId="0" applyNumberFormat="1" applyFill="1" applyBorder="1"/>
    <xf numFmtId="3" fontId="0" fillId="47" borderId="1" xfId="0" applyNumberFormat="1" applyFill="1" applyBorder="1"/>
    <xf numFmtId="3" fontId="0" fillId="47" borderId="3" xfId="0" applyNumberFormat="1" applyFill="1" applyBorder="1"/>
    <xf numFmtId="3" fontId="0" fillId="47" borderId="0" xfId="0" applyNumberFormat="1" applyFill="1"/>
    <xf numFmtId="0" fontId="0" fillId="47" borderId="0" xfId="0" applyFill="1"/>
    <xf numFmtId="49" fontId="0" fillId="47" borderId="0" xfId="0" applyNumberFormat="1" applyFill="1"/>
    <xf numFmtId="0" fontId="0" fillId="37" borderId="1" xfId="0" applyFont="1" applyFill="1" applyBorder="1" applyAlignment="1">
      <alignment horizontal="left"/>
    </xf>
    <xf numFmtId="9" fontId="0" fillId="37" borderId="1" xfId="2" applyNumberFormat="1" applyFont="1" applyFill="1" applyBorder="1"/>
    <xf numFmtId="9" fontId="0" fillId="37" borderId="60" xfId="2" applyNumberFormat="1" applyFont="1" applyFill="1" applyBorder="1"/>
    <xf numFmtId="9" fontId="0" fillId="0" borderId="60" xfId="2" applyNumberFormat="1" applyFont="1" applyBorder="1"/>
    <xf numFmtId="3" fontId="2" fillId="46" borderId="1" xfId="0" applyNumberFormat="1" applyFont="1" applyFill="1" applyBorder="1"/>
    <xf numFmtId="3" fontId="0" fillId="37" borderId="1" xfId="0" applyNumberFormat="1" applyFont="1" applyFill="1" applyBorder="1" applyAlignment="1">
      <alignment horizontal="left"/>
    </xf>
    <xf numFmtId="3" fontId="0" fillId="0" borderId="1" xfId="0" applyNumberFormat="1" applyFont="1" applyBorder="1" applyAlignment="1">
      <alignment horizontal="left"/>
    </xf>
    <xf numFmtId="9" fontId="2" fillId="0" borderId="1" xfId="2" applyNumberFormat="1" applyFont="1" applyBorder="1"/>
    <xf numFmtId="9" fontId="2" fillId="37" borderId="1" xfId="2" applyNumberFormat="1" applyFont="1" applyFill="1" applyBorder="1"/>
    <xf numFmtId="3" fontId="0" fillId="37" borderId="2" xfId="0" applyNumberFormat="1" applyFont="1" applyFill="1" applyBorder="1"/>
    <xf numFmtId="3" fontId="2" fillId="0" borderId="0" xfId="0" applyNumberFormat="1" applyFont="1"/>
    <xf numFmtId="0" fontId="84" fillId="44" borderId="60" xfId="0" applyFont="1" applyFill="1" applyBorder="1"/>
    <xf numFmtId="9" fontId="2" fillId="0" borderId="6" xfId="2" applyNumberFormat="1" applyFont="1" applyBorder="1"/>
    <xf numFmtId="9" fontId="2" fillId="37" borderId="60" xfId="2" applyNumberFormat="1" applyFont="1" applyFill="1" applyBorder="1"/>
    <xf numFmtId="4" fontId="2" fillId="0" borderId="0" xfId="0" applyNumberFormat="1" applyFont="1"/>
    <xf numFmtId="4" fontId="2" fillId="0" borderId="1" xfId="0" applyNumberFormat="1" applyFont="1" applyBorder="1"/>
    <xf numFmtId="4" fontId="2" fillId="46" borderId="1" xfId="0" applyNumberFormat="1" applyFont="1" applyFill="1" applyBorder="1"/>
    <xf numFmtId="0" fontId="0" fillId="0" borderId="1" xfId="0" applyFill="1" applyBorder="1"/>
    <xf numFmtId="9" fontId="0" fillId="37" borderId="6" xfId="2" applyNumberFormat="1" applyFont="1" applyFill="1" applyBorder="1"/>
    <xf numFmtId="0" fontId="0" fillId="37" borderId="6" xfId="0" applyFont="1" applyFill="1" applyBorder="1" applyAlignment="1">
      <alignment horizontal="left"/>
    </xf>
    <xf numFmtId="0" fontId="0" fillId="37" borderId="6" xfId="0" applyFont="1" applyFill="1" applyBorder="1"/>
    <xf numFmtId="3" fontId="0" fillId="37" borderId="6" xfId="0" applyNumberFormat="1" applyFont="1" applyFill="1" applyBorder="1"/>
    <xf numFmtId="3" fontId="2" fillId="0" borderId="6" xfId="0" applyNumberFormat="1" applyFont="1" applyBorder="1"/>
    <xf numFmtId="3" fontId="0" fillId="0" borderId="1" xfId="0" applyNumberFormat="1" applyFont="1" applyFill="1" applyBorder="1"/>
    <xf numFmtId="4" fontId="2" fillId="0" borderId="0" xfId="0" applyNumberFormat="1" applyFont="1" applyBorder="1"/>
    <xf numFmtId="0" fontId="0" fillId="0" borderId="6" xfId="0" applyFont="1" applyBorder="1" applyAlignment="1">
      <alignment horizontal="left"/>
    </xf>
    <xf numFmtId="3" fontId="0" fillId="0" borderId="2" xfId="0" applyNumberFormat="1" applyFill="1" applyBorder="1"/>
    <xf numFmtId="3" fontId="0" fillId="0" borderId="2" xfId="0" applyNumberFormat="1" applyFont="1" applyFill="1" applyBorder="1"/>
    <xf numFmtId="3" fontId="2" fillId="37" borderId="1" xfId="0" applyNumberFormat="1" applyFont="1" applyFill="1" applyBorder="1"/>
    <xf numFmtId="0" fontId="2" fillId="37" borderId="1" xfId="0" applyFont="1" applyFill="1" applyBorder="1" applyAlignment="1">
      <alignment horizontal="left"/>
    </xf>
    <xf numFmtId="3" fontId="2" fillId="0" borderId="2" xfId="0" applyNumberFormat="1" applyFont="1" applyBorder="1"/>
    <xf numFmtId="9" fontId="2" fillId="0" borderId="60" xfId="2" applyNumberFormat="1" applyFont="1" applyBorder="1"/>
    <xf numFmtId="3" fontId="0" fillId="46" borderId="0" xfId="0" applyNumberFormat="1" applyFill="1"/>
    <xf numFmtId="4" fontId="2" fillId="0" borderId="0" xfId="2" applyNumberFormat="1" applyFont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/>
    <xf numFmtId="3" fontId="89" fillId="46" borderId="3" xfId="0" applyNumberFormat="1" applyFont="1" applyFill="1" applyBorder="1"/>
    <xf numFmtId="3" fontId="89" fillId="37" borderId="7" xfId="0" applyNumberFormat="1" applyFont="1" applyFill="1" applyBorder="1"/>
    <xf numFmtId="3" fontId="0" fillId="0" borderId="1" xfId="0" applyNumberFormat="1" applyFont="1" applyFill="1" applyBorder="1" applyAlignment="1">
      <alignment horizontal="left"/>
    </xf>
    <xf numFmtId="9" fontId="89" fillId="0" borderId="6" xfId="2" applyNumberFormat="1" applyFont="1" applyBorder="1"/>
    <xf numFmtId="9" fontId="89" fillId="0" borderId="3" xfId="2" applyNumberFormat="1" applyFont="1" applyBorder="1"/>
    <xf numFmtId="3" fontId="89" fillId="0" borderId="3" xfId="0" applyNumberFormat="1" applyFont="1" applyBorder="1" applyAlignment="1">
      <alignment horizontal="left"/>
    </xf>
    <xf numFmtId="3" fontId="89" fillId="0" borderId="3" xfId="0" applyNumberFormat="1" applyFont="1" applyBorder="1"/>
    <xf numFmtId="0" fontId="2" fillId="0" borderId="41" xfId="0" applyFont="1" applyBorder="1" applyAlignment="1">
      <alignment horizontal="left"/>
    </xf>
    <xf numFmtId="3" fontId="2" fillId="37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3" fontId="2" fillId="37" borderId="2" xfId="0" applyNumberFormat="1" applyFont="1" applyFill="1" applyBorder="1"/>
    <xf numFmtId="9" fontId="0" fillId="0" borderId="60" xfId="2" applyNumberFormat="1" applyFont="1" applyFill="1" applyBorder="1"/>
    <xf numFmtId="9" fontId="0" fillId="0" borderId="1" xfId="2" applyNumberFormat="1" applyFont="1" applyFill="1" applyBorder="1"/>
    <xf numFmtId="0" fontId="2" fillId="0" borderId="6" xfId="0" applyFont="1" applyBorder="1" applyAlignment="1">
      <alignment horizontal="left"/>
    </xf>
    <xf numFmtId="3" fontId="84" fillId="44" borderId="50" xfId="0" applyNumberFormat="1" applyFont="1" applyFill="1" applyBorder="1"/>
    <xf numFmtId="0" fontId="84" fillId="44" borderId="50" xfId="0" applyFont="1" applyFill="1" applyBorder="1"/>
    <xf numFmtId="0" fontId="84" fillId="44" borderId="0" xfId="0" applyFont="1" applyFill="1" applyBorder="1"/>
    <xf numFmtId="0" fontId="0" fillId="37" borderId="41" xfId="0" applyFont="1" applyFill="1" applyBorder="1"/>
    <xf numFmtId="3" fontId="0" fillId="37" borderId="6" xfId="0" applyNumberFormat="1" applyFont="1" applyFill="1" applyBorder="1" applyAlignment="1">
      <alignment horizontal="left"/>
    </xf>
    <xf numFmtId="3" fontId="0" fillId="47" borderId="1" xfId="0" applyNumberFormat="1" applyFill="1" applyBorder="1" applyAlignment="1">
      <alignment wrapText="1"/>
    </xf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3" fontId="0" fillId="0" borderId="1" xfId="0" applyNumberFormat="1" applyFont="1" applyBorder="1"/>
    <xf numFmtId="3" fontId="0" fillId="0" borderId="0" xfId="0" applyNumberFormat="1"/>
    <xf numFmtId="0" fontId="2" fillId="0" borderId="0" xfId="0" applyFont="1"/>
    <xf numFmtId="3" fontId="0" fillId="3" borderId="8" xfId="0" applyNumberFormat="1" applyFill="1" applyBorder="1"/>
    <xf numFmtId="0" fontId="0" fillId="0" borderId="1" xfId="0" applyFont="1" applyBorder="1" applyAlignment="1">
      <alignment horizontal="left"/>
    </xf>
    <xf numFmtId="3" fontId="0" fillId="0" borderId="3" xfId="0" applyNumberFormat="1" applyBorder="1"/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9" fontId="2" fillId="0" borderId="1" xfId="2" applyFont="1" applyBorder="1"/>
    <xf numFmtId="3" fontId="0" fillId="0" borderId="2" xfId="0" applyNumberFormat="1" applyBorder="1"/>
    <xf numFmtId="9" fontId="0" fillId="0" borderId="1" xfId="2" applyNumberFormat="1" applyFont="1" applyBorder="1"/>
    <xf numFmtId="3" fontId="0" fillId="46" borderId="21" xfId="0" applyNumberFormat="1" applyFill="1" applyBorder="1"/>
    <xf numFmtId="3" fontId="0" fillId="46" borderId="1" xfId="0" applyNumberFormat="1" applyFill="1" applyBorder="1"/>
    <xf numFmtId="3" fontId="0" fillId="0" borderId="11" xfId="0" applyNumberFormat="1" applyBorder="1"/>
    <xf numFmtId="3" fontId="0" fillId="37" borderId="1" xfId="0" applyNumberFormat="1" applyFont="1" applyFill="1" applyBorder="1"/>
    <xf numFmtId="3" fontId="0" fillId="0" borderId="0" xfId="0" applyNumberFormat="1" applyAlignment="1">
      <alignment horizontal="left"/>
    </xf>
    <xf numFmtId="3" fontId="0" fillId="47" borderId="1" xfId="0" applyNumberFormat="1" applyFill="1" applyBorder="1"/>
    <xf numFmtId="4" fontId="0" fillId="48" borderId="1" xfId="0" applyNumberFormat="1" applyFill="1" applyBorder="1"/>
    <xf numFmtId="3" fontId="2" fillId="0" borderId="1" xfId="0" applyNumberFormat="1" applyFont="1" applyFill="1" applyBorder="1"/>
    <xf numFmtId="0" fontId="0" fillId="46" borderId="1" xfId="0" applyFont="1" applyFill="1" applyBorder="1" applyAlignment="1">
      <alignment horizontal="left"/>
    </xf>
    <xf numFmtId="0" fontId="0" fillId="47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3" fontId="89" fillId="0" borderId="1" xfId="0" applyNumberFormat="1" applyFont="1" applyBorder="1"/>
    <xf numFmtId="9" fontId="89" fillId="0" borderId="1" xfId="2" applyFont="1" applyBorder="1"/>
    <xf numFmtId="16" fontId="2" fillId="0" borderId="1" xfId="0" applyNumberFormat="1" applyFont="1" applyFill="1" applyBorder="1"/>
    <xf numFmtId="0" fontId="0" fillId="0" borderId="1" xfId="0" applyBorder="1" applyAlignment="1">
      <alignment vertical="center"/>
    </xf>
    <xf numFmtId="4" fontId="0" fillId="0" borderId="0" xfId="0" applyNumberFormat="1"/>
    <xf numFmtId="9" fontId="0" fillId="46" borderId="1" xfId="2" applyFont="1" applyFill="1" applyBorder="1"/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3" fontId="0" fillId="46" borderId="0" xfId="0" applyNumberFormat="1" applyFill="1"/>
    <xf numFmtId="3" fontId="0" fillId="0" borderId="1" xfId="0" applyNumberFormat="1" applyFont="1" applyBorder="1"/>
    <xf numFmtId="9" fontId="0" fillId="0" borderId="1" xfId="2" applyNumberFormat="1" applyFont="1" applyBorder="1"/>
    <xf numFmtId="9" fontId="0" fillId="0" borderId="60" xfId="2" applyNumberFormat="1" applyFont="1" applyBorder="1"/>
    <xf numFmtId="3" fontId="0" fillId="0" borderId="1" xfId="0" applyNumberFormat="1" applyFont="1" applyBorder="1" applyAlignment="1">
      <alignment horizontal="left"/>
    </xf>
    <xf numFmtId="3" fontId="0" fillId="0" borderId="1" xfId="0" applyNumberFormat="1" applyBorder="1"/>
    <xf numFmtId="3" fontId="2" fillId="46" borderId="1" xfId="0" applyNumberFormat="1" applyFont="1" applyFill="1" applyBorder="1"/>
    <xf numFmtId="3" fontId="0" fillId="0" borderId="2" xfId="0" applyNumberFormat="1" applyFont="1" applyFill="1" applyBorder="1"/>
    <xf numFmtId="0" fontId="0" fillId="0" borderId="1" xfId="0" applyFill="1" applyBorder="1" applyAlignment="1">
      <alignment horizontal="left"/>
    </xf>
    <xf numFmtId="0" fontId="0" fillId="0" borderId="0" xfId="0" applyFill="1" applyBorder="1"/>
    <xf numFmtId="0" fontId="86" fillId="0" borderId="1" xfId="0" applyFont="1" applyFill="1" applyBorder="1"/>
    <xf numFmtId="0" fontId="87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3" fontId="86" fillId="0" borderId="1" xfId="1" applyNumberFormat="1" applyFont="1" applyBorder="1"/>
    <xf numFmtId="3" fontId="88" fillId="0" borderId="1" xfId="1" applyNumberFormat="1" applyFont="1" applyBorder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4" xfId="0" applyBorder="1" applyAlignment="1">
      <alignment horizontal="left"/>
    </xf>
    <xf numFmtId="9" fontId="0" fillId="0" borderId="5" xfId="2" applyFont="1" applyBorder="1"/>
    <xf numFmtId="0" fontId="0" fillId="0" borderId="34" xfId="0" applyBorder="1" applyAlignment="1">
      <alignment horizontal="left"/>
    </xf>
    <xf numFmtId="3" fontId="0" fillId="0" borderId="35" xfId="0" applyNumberFormat="1" applyBorder="1"/>
    <xf numFmtId="9" fontId="2" fillId="37" borderId="35" xfId="2" applyFont="1" applyFill="1" applyBorder="1"/>
    <xf numFmtId="9" fontId="2" fillId="37" borderId="64" xfId="2" applyFont="1" applyFill="1" applyBorder="1"/>
    <xf numFmtId="0" fontId="2" fillId="37" borderId="34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9" fontId="0" fillId="0" borderId="12" xfId="2" applyFont="1" applyBorder="1"/>
    <xf numFmtId="0" fontId="0" fillId="0" borderId="65" xfId="0" pivotButton="1" applyBorder="1"/>
    <xf numFmtId="3" fontId="0" fillId="0" borderId="66" xfId="0" applyNumberFormat="1" applyBorder="1"/>
    <xf numFmtId="3" fontId="2" fillId="37" borderId="66" xfId="0" applyNumberFormat="1" applyFont="1" applyFill="1" applyBorder="1"/>
    <xf numFmtId="3" fontId="2" fillId="37" borderId="67" xfId="0" applyNumberFormat="1" applyFont="1" applyFill="1" applyBorder="1"/>
    <xf numFmtId="0" fontId="0" fillId="0" borderId="4" xfId="0" applyBorder="1"/>
    <xf numFmtId="0" fontId="0" fillId="0" borderId="10" xfId="0" applyBorder="1"/>
    <xf numFmtId="0" fontId="2" fillId="37" borderId="65" xfId="0" applyFont="1" applyFill="1" applyBorder="1"/>
    <xf numFmtId="3" fontId="0" fillId="0" borderId="67" xfId="0" applyNumberFormat="1" applyBorder="1"/>
    <xf numFmtId="3" fontId="0" fillId="0" borderId="5" xfId="0" applyNumberFormat="1" applyBorder="1"/>
    <xf numFmtId="3" fontId="0" fillId="0" borderId="64" xfId="0" applyNumberFormat="1" applyBorder="1"/>
    <xf numFmtId="3" fontId="0" fillId="0" borderId="0" xfId="0" applyNumberFormat="1"/>
    <xf numFmtId="3" fontId="0" fillId="46" borderId="1" xfId="0" applyNumberFormat="1" applyFill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3" fontId="2" fillId="50" borderId="1" xfId="0" applyNumberFormat="1" applyFont="1" applyFill="1" applyBorder="1"/>
    <xf numFmtId="3" fontId="2" fillId="51" borderId="1" xfId="0" applyNumberFormat="1" applyFont="1" applyFill="1" applyBorder="1"/>
    <xf numFmtId="3" fontId="2" fillId="51" borderId="32" xfId="0" applyNumberFormat="1" applyFont="1" applyFill="1" applyBorder="1"/>
    <xf numFmtId="3" fontId="2" fillId="51" borderId="33" xfId="0" applyNumberFormat="1" applyFont="1" applyFill="1" applyBorder="1"/>
    <xf numFmtId="3" fontId="2" fillId="51" borderId="68" xfId="0" applyNumberFormat="1" applyFont="1" applyFill="1" applyBorder="1"/>
    <xf numFmtId="3" fontId="0" fillId="0" borderId="4" xfId="0" applyNumberFormat="1" applyBorder="1"/>
    <xf numFmtId="3" fontId="0" fillId="0" borderId="10" xfId="0" applyNumberFormat="1" applyBorder="1"/>
    <xf numFmtId="3" fontId="2" fillId="51" borderId="65" xfId="0" applyNumberFormat="1" applyFont="1" applyFill="1" applyBorder="1"/>
    <xf numFmtId="3" fontId="2" fillId="51" borderId="66" xfId="0" applyNumberFormat="1" applyFont="1" applyFill="1" applyBorder="1"/>
    <xf numFmtId="3" fontId="2" fillId="51" borderId="67" xfId="0" applyNumberFormat="1" applyFont="1" applyFill="1" applyBorder="1"/>
    <xf numFmtId="0" fontId="0" fillId="0" borderId="0" xfId="0"/>
    <xf numFmtId="0" fontId="0" fillId="0" borderId="0" xfId="0"/>
    <xf numFmtId="9" fontId="2" fillId="37" borderId="1" xfId="2" applyFont="1" applyFill="1" applyBorder="1"/>
    <xf numFmtId="14" fontId="0" fillId="0" borderId="0" xfId="0" applyNumberFormat="1"/>
    <xf numFmtId="14" fontId="0" fillId="0" borderId="1" xfId="0" applyNumberFormat="1" applyBorder="1"/>
    <xf numFmtId="49" fontId="0" fillId="0" borderId="1" xfId="0" applyNumberFormat="1" applyBorder="1"/>
    <xf numFmtId="49" fontId="2" fillId="0" borderId="1" xfId="0" applyNumberFormat="1" applyFont="1" applyBorder="1"/>
    <xf numFmtId="0" fontId="0" fillId="0" borderId="0" xfId="0"/>
    <xf numFmtId="9" fontId="0" fillId="0" borderId="1" xfId="0" applyNumberFormat="1" applyBorder="1"/>
    <xf numFmtId="4" fontId="0" fillId="0" borderId="0" xfId="0" applyNumberFormat="1" applyBorder="1"/>
    <xf numFmtId="16" fontId="2" fillId="0" borderId="0" xfId="0" applyNumberFormat="1" applyFont="1" applyFill="1" applyBorder="1"/>
    <xf numFmtId="9" fontId="0" fillId="0" borderId="0" xfId="2" applyFont="1" applyBorder="1"/>
    <xf numFmtId="49" fontId="0" fillId="0" borderId="0" xfId="0" applyNumberFormat="1" applyBorder="1"/>
    <xf numFmtId="0" fontId="0" fillId="0" borderId="0" xfId="0"/>
    <xf numFmtId="0" fontId="2" fillId="0" borderId="1" xfId="0" applyFont="1" applyBorder="1"/>
    <xf numFmtId="0" fontId="0" fillId="0" borderId="1" xfId="0" applyBorder="1"/>
    <xf numFmtId="16" fontId="2" fillId="0" borderId="1" xfId="0" applyNumberFormat="1" applyFont="1" applyFill="1" applyBorder="1"/>
    <xf numFmtId="49" fontId="2" fillId="0" borderId="1" xfId="0" applyNumberFormat="1" applyFont="1" applyFill="1" applyBorder="1"/>
    <xf numFmtId="0" fontId="4" fillId="0" borderId="0" xfId="2427" applyNumberFormat="1"/>
    <xf numFmtId="4" fontId="4" fillId="0" borderId="1" xfId="2427" applyNumberFormat="1" applyBorder="1"/>
    <xf numFmtId="0" fontId="4" fillId="0" borderId="1" xfId="2427" applyNumberFormat="1" applyBorder="1"/>
    <xf numFmtId="0" fontId="0" fillId="0" borderId="0" xfId="0" applyNumberFormat="1"/>
    <xf numFmtId="0" fontId="0" fillId="0" borderId="0" xfId="0"/>
    <xf numFmtId="3" fontId="0" fillId="0" borderId="1" xfId="0" applyNumberFormat="1" applyBorder="1"/>
    <xf numFmtId="0" fontId="0" fillId="0" borderId="1" xfId="0" applyBorder="1" applyAlignment="1">
      <alignment horizontal="left"/>
    </xf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0" fillId="0" borderId="3" xfId="0" applyBorder="1" applyAlignment="1">
      <alignment horizontal="left"/>
    </xf>
    <xf numFmtId="0" fontId="0" fillId="0" borderId="1" xfId="0" applyBorder="1"/>
    <xf numFmtId="3" fontId="0" fillId="0" borderId="2" xfId="0" applyNumberFormat="1" applyBorder="1"/>
    <xf numFmtId="3" fontId="0" fillId="46" borderId="1" xfId="0" applyNumberFormat="1" applyFill="1" applyBorder="1"/>
    <xf numFmtId="4" fontId="0" fillId="0" borderId="1" xfId="0" applyNumberFormat="1" applyBorder="1" applyAlignment="1">
      <alignment wrapText="1"/>
    </xf>
    <xf numFmtId="3" fontId="0" fillId="37" borderId="1" xfId="0" applyNumberFormat="1" applyFont="1" applyFill="1" applyBorder="1"/>
    <xf numFmtId="9" fontId="0" fillId="37" borderId="1" xfId="2" applyNumberFormat="1" applyFont="1" applyFill="1" applyBorder="1"/>
    <xf numFmtId="9" fontId="0" fillId="37" borderId="60" xfId="2" applyNumberFormat="1" applyFont="1" applyFill="1" applyBorder="1"/>
    <xf numFmtId="3" fontId="0" fillId="37" borderId="1" xfId="0" applyNumberFormat="1" applyFont="1" applyFill="1" applyBorder="1" applyAlignment="1">
      <alignment horizontal="left"/>
    </xf>
    <xf numFmtId="3" fontId="2" fillId="0" borderId="0" xfId="0" applyNumberFormat="1" applyFont="1"/>
    <xf numFmtId="3" fontId="0" fillId="0" borderId="7" xfId="0" applyNumberFormat="1" applyBorder="1"/>
    <xf numFmtId="0" fontId="0" fillId="46" borderId="1" xfId="0" applyFill="1" applyBorder="1"/>
    <xf numFmtId="0" fontId="0" fillId="0" borderId="1" xfId="0" pivotButton="1" applyBorder="1"/>
    <xf numFmtId="3" fontId="0" fillId="0" borderId="0" xfId="0" pivotButton="1" applyNumberFormat="1"/>
    <xf numFmtId="3" fontId="0" fillId="0" borderId="0" xfId="0" applyNumberFormat="1" applyAlignment="1">
      <alignment horizontal="left"/>
    </xf>
    <xf numFmtId="0" fontId="0" fillId="0" borderId="0" xfId="0" pivotButton="1"/>
    <xf numFmtId="3" fontId="0" fillId="0" borderId="1" xfId="0" applyNumberFormat="1" applyBorder="1" applyAlignment="1">
      <alignment horizontal="left"/>
    </xf>
    <xf numFmtId="3" fontId="0" fillId="50" borderId="1" xfId="0" applyNumberFormat="1" applyFill="1" applyBorder="1"/>
    <xf numFmtId="3" fontId="0" fillId="50" borderId="1" xfId="0" applyNumberFormat="1" applyFill="1" applyBorder="1" applyAlignment="1">
      <alignment horizontal="left"/>
    </xf>
    <xf numFmtId="3" fontId="2" fillId="37" borderId="69" xfId="0" applyNumberFormat="1" applyFont="1" applyFill="1" applyBorder="1"/>
    <xf numFmtId="3" fontId="2" fillId="37" borderId="35" xfId="0" applyNumberFormat="1" applyFont="1" applyFill="1" applyBorder="1"/>
    <xf numFmtId="9" fontId="2" fillId="37" borderId="34" xfId="2" applyFont="1" applyFill="1" applyBorder="1" applyAlignment="1">
      <alignment horizontal="left"/>
    </xf>
    <xf numFmtId="3" fontId="2" fillId="37" borderId="35" xfId="0" applyNumberFormat="1" applyFont="1" applyFill="1" applyBorder="1" applyAlignment="1">
      <alignment horizontal="right"/>
    </xf>
    <xf numFmtId="0" fontId="3" fillId="0" borderId="1" xfId="2428" applyFont="1" applyFill="1" applyBorder="1" applyAlignment="1">
      <alignment wrapText="1"/>
    </xf>
    <xf numFmtId="0" fontId="3" fillId="0" borderId="1" xfId="2428" applyFont="1" applyFill="1" applyBorder="1" applyAlignment="1">
      <alignment horizontal="right" wrapText="1"/>
    </xf>
    <xf numFmtId="3" fontId="0" fillId="0" borderId="1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2" fillId="0" borderId="1" xfId="0" applyFont="1" applyBorder="1"/>
    <xf numFmtId="0" fontId="2" fillId="0" borderId="1" xfId="0" applyFont="1" applyFill="1" applyBorder="1"/>
    <xf numFmtId="16" fontId="2" fillId="0" borderId="1" xfId="0" applyNumberFormat="1" applyFont="1" applyFill="1" applyBorder="1"/>
    <xf numFmtId="0" fontId="0" fillId="0" borderId="0" xfId="0"/>
    <xf numFmtId="0" fontId="0" fillId="0" borderId="1" xfId="0" applyBorder="1"/>
    <xf numFmtId="0" fontId="2" fillId="0" borderId="1" xfId="0" applyFont="1" applyBorder="1"/>
    <xf numFmtId="16" fontId="2" fillId="0" borderId="1" xfId="0" applyNumberFormat="1" applyFont="1" applyFill="1" applyBorder="1"/>
    <xf numFmtId="3" fontId="0" fillId="0" borderId="32" xfId="0" applyNumberFormat="1" applyBorder="1" applyAlignment="1">
      <alignment horizontal="left"/>
    </xf>
    <xf numFmtId="3" fontId="0" fillId="0" borderId="33" xfId="0" applyNumberFormat="1" applyBorder="1"/>
    <xf numFmtId="3" fontId="0" fillId="0" borderId="68" xfId="0" applyNumberFormat="1" applyBorder="1"/>
    <xf numFmtId="3" fontId="0" fillId="0" borderId="4" xfId="0" applyNumberFormat="1" applyBorder="1" applyAlignment="1">
      <alignment horizontal="left"/>
    </xf>
    <xf numFmtId="3" fontId="2" fillId="37" borderId="34" xfId="0" applyNumberFormat="1" applyFont="1" applyFill="1" applyBorder="1" applyAlignment="1">
      <alignment horizontal="left"/>
    </xf>
    <xf numFmtId="3" fontId="2" fillId="37" borderId="35" xfId="0" applyNumberFormat="1" applyFont="1" applyFill="1" applyBorder="1" applyAlignment="1">
      <alignment horizontal="left"/>
    </xf>
    <xf numFmtId="3" fontId="2" fillId="37" borderId="64" xfId="0" applyNumberFormat="1" applyFont="1" applyFill="1" applyBorder="1" applyAlignment="1">
      <alignment horizontal="left"/>
    </xf>
    <xf numFmtId="9" fontId="2" fillId="37" borderId="50" xfId="2" applyFont="1" applyFill="1" applyBorder="1" applyAlignment="1">
      <alignment horizontal="left"/>
    </xf>
    <xf numFmtId="0" fontId="0" fillId="0" borderId="0" xfId="0"/>
    <xf numFmtId="16" fontId="2" fillId="0" borderId="2" xfId="0" applyNumberFormat="1" applyFont="1" applyFill="1" applyBorder="1"/>
    <xf numFmtId="0" fontId="0" fillId="0" borderId="0" xfId="0"/>
    <xf numFmtId="0" fontId="91" fillId="37" borderId="41" xfId="0" applyFont="1" applyFill="1" applyBorder="1" applyAlignment="1">
      <alignment horizontal="left"/>
    </xf>
    <xf numFmtId="0" fontId="91" fillId="37" borderId="6" xfId="0" applyFont="1" applyFill="1" applyBorder="1"/>
    <xf numFmtId="3" fontId="91" fillId="37" borderId="6" xfId="0" applyNumberFormat="1" applyFont="1" applyFill="1" applyBorder="1"/>
    <xf numFmtId="3" fontId="91" fillId="37" borderId="6" xfId="0" applyNumberFormat="1" applyFont="1" applyFill="1" applyBorder="1" applyAlignment="1">
      <alignment horizontal="left"/>
    </xf>
    <xf numFmtId="9" fontId="91" fillId="37" borderId="6" xfId="2" applyNumberFormat="1" applyFont="1" applyFill="1" applyBorder="1"/>
    <xf numFmtId="0" fontId="0" fillId="46" borderId="0" xfId="0" applyFill="1"/>
    <xf numFmtId="0" fontId="2" fillId="46" borderId="0" xfId="0" applyFont="1" applyFill="1"/>
    <xf numFmtId="3" fontId="2" fillId="46" borderId="0" xfId="0" applyNumberFormat="1" applyFont="1" applyFill="1"/>
    <xf numFmtId="4" fontId="4" fillId="46" borderId="1" xfId="2427" applyNumberFormat="1" applyFill="1" applyBorder="1"/>
    <xf numFmtId="4" fontId="0" fillId="46" borderId="1" xfId="0" applyNumberFormat="1" applyFill="1" applyBorder="1"/>
    <xf numFmtId="9" fontId="0" fillId="0" borderId="0" xfId="0" applyNumberFormat="1"/>
    <xf numFmtId="9" fontId="2" fillId="0" borderId="1" xfId="0" applyNumberFormat="1" applyFont="1" applyBorder="1"/>
    <xf numFmtId="16" fontId="0" fillId="0" borderId="0" xfId="0" applyNumberFormat="1"/>
    <xf numFmtId="16" fontId="0" fillId="0" borderId="0" xfId="0" quotePrefix="1" applyNumberFormat="1"/>
    <xf numFmtId="3" fontId="0" fillId="52" borderId="1" xfId="0" applyNumberFormat="1" applyFill="1" applyBorder="1" applyAlignment="1">
      <alignment wrapText="1"/>
    </xf>
    <xf numFmtId="0" fontId="0" fillId="0" borderId="0" xfId="0" applyFill="1" applyBorder="1" applyAlignment="1">
      <alignment horizontal="left"/>
    </xf>
    <xf numFmtId="4" fontId="0" fillId="53" borderId="1" xfId="0" applyNumberFormat="1" applyFill="1" applyBorder="1"/>
    <xf numFmtId="0" fontId="0" fillId="52" borderId="1" xfId="0" applyFill="1" applyBorder="1"/>
    <xf numFmtId="4" fontId="0" fillId="52" borderId="1" xfId="0" applyNumberFormat="1" applyFill="1" applyBorder="1"/>
    <xf numFmtId="0" fontId="0" fillId="52" borderId="0" xfId="0" applyFill="1"/>
    <xf numFmtId="0" fontId="0" fillId="54" borderId="1" xfId="0" applyFill="1" applyBorder="1"/>
    <xf numFmtId="4" fontId="0" fillId="54" borderId="1" xfId="0" applyNumberFormat="1" applyFill="1" applyBorder="1"/>
    <xf numFmtId="0" fontId="0" fillId="54" borderId="0" xfId="0" applyFill="1"/>
    <xf numFmtId="3" fontId="0" fillId="0" borderId="11" xfId="0" applyNumberFormat="1" applyFill="1" applyBorder="1"/>
    <xf numFmtId="3" fontId="0" fillId="53" borderId="3" xfId="0" applyNumberFormat="1" applyFill="1" applyBorder="1"/>
    <xf numFmtId="3" fontId="0" fillId="53" borderId="1" xfId="0" applyNumberFormat="1" applyFill="1" applyBorder="1"/>
    <xf numFmtId="194" fontId="92" fillId="0" borderId="1" xfId="1" applyNumberFormat="1" applyFont="1" applyFill="1" applyBorder="1"/>
    <xf numFmtId="9" fontId="92" fillId="0" borderId="1" xfId="2" applyFont="1" applyFill="1" applyBorder="1"/>
    <xf numFmtId="3" fontId="92" fillId="0" borderId="1" xfId="1" applyNumberFormat="1" applyFont="1" applyBorder="1"/>
    <xf numFmtId="9" fontId="92" fillId="0" borderId="1" xfId="2" applyFont="1" applyBorder="1"/>
    <xf numFmtId="3" fontId="0" fillId="0" borderId="1" xfId="0" applyNumberFormat="1" applyFill="1" applyBorder="1"/>
    <xf numFmtId="0" fontId="93" fillId="0" borderId="0" xfId="0" applyFont="1"/>
    <xf numFmtId="2" fontId="0" fillId="0" borderId="0" xfId="0" applyNumberFormat="1"/>
    <xf numFmtId="0" fontId="2" fillId="0" borderId="0" xfId="0" applyFont="1" applyAlignment="1">
      <alignment horizontal="center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/>
    </xf>
    <xf numFmtId="3" fontId="28" fillId="0" borderId="33" xfId="1" applyNumberFormat="1" applyFont="1" applyFill="1" applyBorder="1" applyAlignment="1">
      <alignment horizontal="center" vertical="top" wrapText="1"/>
    </xf>
    <xf numFmtId="3" fontId="2" fillId="0" borderId="33" xfId="0" applyNumberFormat="1" applyFont="1" applyBorder="1" applyAlignment="1">
      <alignment horizontal="center"/>
    </xf>
    <xf numFmtId="3" fontId="28" fillId="0" borderId="1" xfId="1" applyNumberFormat="1" applyFont="1" applyFill="1" applyBorder="1" applyAlignment="1">
      <alignment horizontal="center" vertical="center" wrapText="1"/>
    </xf>
    <xf numFmtId="3" fontId="28" fillId="0" borderId="35" xfId="1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3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2" fillId="4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/>
    </xf>
    <xf numFmtId="0" fontId="2" fillId="47" borderId="58" xfId="0" applyFont="1" applyFill="1" applyBorder="1" applyAlignment="1">
      <alignment horizontal="center" vertical="center" wrapText="1"/>
    </xf>
    <xf numFmtId="0" fontId="2" fillId="47" borderId="59" xfId="0" applyFont="1" applyFill="1" applyBorder="1" applyAlignment="1">
      <alignment horizontal="center" vertical="center" wrapText="1"/>
    </xf>
    <xf numFmtId="3" fontId="2" fillId="0" borderId="58" xfId="0" applyNumberFormat="1" applyFont="1" applyBorder="1" applyAlignment="1">
      <alignment horizontal="center" vertical="center" wrapText="1"/>
    </xf>
    <xf numFmtId="3" fontId="2" fillId="0" borderId="59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5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2" fillId="2" borderId="35" xfId="0" applyNumberFormat="1" applyFont="1" applyFill="1" applyBorder="1" applyAlignment="1">
      <alignment horizontal="center"/>
    </xf>
    <xf numFmtId="3" fontId="2" fillId="3" borderId="35" xfId="0" applyNumberFormat="1" applyFont="1" applyFill="1" applyBorder="1" applyAlignment="1">
      <alignment horizontal="center"/>
    </xf>
    <xf numFmtId="0" fontId="28" fillId="0" borderId="4" xfId="0" applyNumberFormat="1" applyFont="1" applyFill="1" applyBorder="1" applyAlignment="1">
      <alignment horizontal="center" vertical="center" wrapText="1"/>
    </xf>
    <xf numFmtId="0" fontId="28" fillId="0" borderId="34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28" fillId="0" borderId="35" xfId="0" applyNumberFormat="1" applyFont="1" applyFill="1" applyBorder="1" applyAlignment="1">
      <alignment horizontal="center" vertical="center" wrapText="1"/>
    </xf>
    <xf numFmtId="3" fontId="2" fillId="0" borderId="33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35" xfId="0" applyNumberFormat="1" applyFont="1" applyBorder="1" applyAlignment="1">
      <alignment horizontal="center" vertical="center" wrapText="1"/>
    </xf>
    <xf numFmtId="3" fontId="28" fillId="0" borderId="3" xfId="1" applyNumberFormat="1" applyFont="1" applyFill="1" applyBorder="1" applyAlignment="1">
      <alignment horizontal="center" vertical="center" wrapText="1"/>
    </xf>
    <xf numFmtId="3" fontId="28" fillId="0" borderId="31" xfId="1" applyNumberFormat="1" applyFont="1" applyFill="1" applyBorder="1" applyAlignment="1">
      <alignment horizontal="center" vertical="center" wrapText="1"/>
    </xf>
    <xf numFmtId="3" fontId="28" fillId="0" borderId="16" xfId="1" applyNumberFormat="1" applyFont="1" applyFill="1" applyBorder="1" applyAlignment="1">
      <alignment horizontal="center" vertical="center" wrapText="1"/>
    </xf>
    <xf numFmtId="3" fontId="28" fillId="47" borderId="1" xfId="1" applyNumberFormat="1" applyFont="1" applyFill="1" applyBorder="1" applyAlignment="1">
      <alignment horizontal="center" vertical="center" wrapText="1"/>
    </xf>
    <xf numFmtId="3" fontId="28" fillId="47" borderId="35" xfId="1" applyNumberFormat="1" applyFont="1" applyFill="1" applyBorder="1" applyAlignment="1">
      <alignment horizontal="center" vertical="center" wrapText="1"/>
    </xf>
    <xf numFmtId="3" fontId="2" fillId="0" borderId="52" xfId="0" applyNumberFormat="1" applyFont="1" applyBorder="1" applyAlignment="1">
      <alignment horizontal="center"/>
    </xf>
    <xf numFmtId="3" fontId="2" fillId="0" borderId="53" xfId="0" applyNumberFormat="1" applyFont="1" applyBorder="1" applyAlignment="1">
      <alignment horizontal="center"/>
    </xf>
    <xf numFmtId="3" fontId="2" fillId="0" borderId="5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3" fontId="28" fillId="0" borderId="36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37" borderId="7" xfId="0" applyNumberFormat="1" applyFont="1" applyFill="1" applyBorder="1"/>
    <xf numFmtId="3" fontId="0" fillId="37" borderId="3" xfId="0" applyNumberFormat="1" applyFont="1" applyFill="1" applyBorder="1"/>
    <xf numFmtId="3" fontId="0" fillId="37" borderId="3" xfId="0" applyNumberFormat="1" applyFont="1" applyFill="1" applyBorder="1" applyAlignment="1">
      <alignment horizontal="left"/>
    </xf>
    <xf numFmtId="3" fontId="0" fillId="49" borderId="3" xfId="0" applyNumberFormat="1" applyFont="1" applyFill="1" applyBorder="1"/>
    <xf numFmtId="9" fontId="0" fillId="37" borderId="3" xfId="0" applyNumberFormat="1" applyFont="1" applyFill="1" applyBorder="1"/>
    <xf numFmtId="9" fontId="0" fillId="37" borderId="6" xfId="0" applyNumberFormat="1" applyFont="1" applyFill="1" applyBorder="1"/>
  </cellXfs>
  <cellStyles count="2429">
    <cellStyle name="%" xfId="84"/>
    <cellStyle name="% 2" xfId="539"/>
    <cellStyle name="% 3" xfId="1654"/>
    <cellStyle name=".25" xfId="540"/>
    <cellStyle name=".25 10" xfId="541"/>
    <cellStyle name=".25 11" xfId="542"/>
    <cellStyle name=".25 12" xfId="543"/>
    <cellStyle name=".25 2" xfId="544"/>
    <cellStyle name=".25 2 2" xfId="545"/>
    <cellStyle name=".25 3" xfId="546"/>
    <cellStyle name=".25 4" xfId="547"/>
    <cellStyle name=".25 5" xfId="548"/>
    <cellStyle name=".25 6" xfId="549"/>
    <cellStyle name=".25 7" xfId="550"/>
    <cellStyle name=".25 8" xfId="551"/>
    <cellStyle name=".25 9" xfId="552"/>
    <cellStyle name="???[0]_AUSTRLIA" xfId="553"/>
    <cellStyle name="???_AUSTRLIA" xfId="554"/>
    <cellStyle name="??_AUSTRLIA" xfId="555"/>
    <cellStyle name="_09-05 FCST Summary_Kessinger" xfId="556"/>
    <cellStyle name="_10-05 FCST Summary_Kessinger" xfId="557"/>
    <cellStyle name="_11-05 FCST Summary_Kessinger1" xfId="558"/>
    <cellStyle name="_2004 Capital Plan Summary_Globalv4JULY" xfId="559"/>
    <cellStyle name="_2004 Capital Plan Summary_Globalv4JULY_Japan Aug Essbase Actual" xfId="560"/>
    <cellStyle name="_2006 Total CTI NA 1116" xfId="561"/>
    <cellStyle name="_Book2" xfId="562"/>
    <cellStyle name="_Copy of NA-Server-WeeklyReport_2007-05-18" xfId="563"/>
    <cellStyle name="_Copy of NA-Storage-WeeklyReport_2007-05-18" xfId="564"/>
    <cellStyle name="_Graphs By Project spend" xfId="565"/>
    <cellStyle name="_Graphs By Project spend_Japan Aug Essbase Actual" xfId="566"/>
    <cellStyle name="_Graphs By Project spend_Japan Jun Essbase Actual" xfId="567"/>
    <cellStyle name="_IBM p5 Final 2006 Rates" xfId="568"/>
    <cellStyle name="_Japan Aug Essbase Actual" xfId="569"/>
    <cellStyle name="_NA Data Network Summary Deck - 05-18-2007" xfId="570"/>
    <cellStyle name="_NA-Server-WeeklyReport_2007-05-18" xfId="571"/>
    <cellStyle name="_NA-Storage-WeeklyReport_2007-05-18" xfId="572"/>
    <cellStyle name="_New_Results_Template_NA REGION" xfId="573"/>
    <cellStyle name="_OT Summary" xfId="574"/>
    <cellStyle name="_SAN Storage Inventory" xfId="1563"/>
    <cellStyle name="_Standards Operating Review Dec 05" xfId="575"/>
    <cellStyle name="_Storage_Template_Current_Charges_5-24-07" xfId="576"/>
    <cellStyle name="_Supporting Document Jan05 Updated" xfId="577"/>
    <cellStyle name="_z-2006 Server Cost" xfId="578"/>
    <cellStyle name="_z-Server HW Pricing_5-16-07" xfId="579"/>
    <cellStyle name="¤@¯ë_pldt" xfId="580"/>
    <cellStyle name="¶W³sµ²" xfId="581"/>
    <cellStyle name="•\Ž¦Ï‚Ý‚ÌƒnƒCƒp[ƒŠƒ“ƒN" xfId="582"/>
    <cellStyle name="•W€_# of Branches '98 to '01" xfId="583"/>
    <cellStyle name="0,0_x000d__x000a_NA_x000d__x000a_" xfId="85"/>
    <cellStyle name="0,0_x000d__x000a_NA_x000d__x000a_ 2" xfId="584"/>
    <cellStyle name="0,0_x000d__x000a_NA_x000d__x000a_ 3" xfId="1655"/>
    <cellStyle name="0,0_x000d__x000a_NA_x000d__x000a_ 4" xfId="2071"/>
    <cellStyle name="20% - Accent1 10" xfId="86"/>
    <cellStyle name="20% - Accent1 2" xfId="87"/>
    <cellStyle name="20% - Accent1 2 2" xfId="585"/>
    <cellStyle name="20% - Accent1 2 3" xfId="1656"/>
    <cellStyle name="20% - Accent1 3" xfId="88"/>
    <cellStyle name="20% - Accent1 4" xfId="89"/>
    <cellStyle name="20% - Accent1 5" xfId="90"/>
    <cellStyle name="20% - Accent1 6" xfId="91"/>
    <cellStyle name="20% - Accent1 7" xfId="92"/>
    <cellStyle name="20% - Accent1 8" xfId="93"/>
    <cellStyle name="20% - Accent1 9" xfId="94"/>
    <cellStyle name="20% - Accent2 10" xfId="95"/>
    <cellStyle name="20% - Accent2 2" xfId="96"/>
    <cellStyle name="20% - Accent2 2 2" xfId="586"/>
    <cellStyle name="20% - Accent2 2 3" xfId="1657"/>
    <cellStyle name="20% - Accent2 3" xfId="157"/>
    <cellStyle name="20% - Accent2 4" xfId="80"/>
    <cellStyle name="20% - Accent2 5" xfId="97"/>
    <cellStyle name="20% - Accent2 6" xfId="98"/>
    <cellStyle name="20% - Accent2 7" xfId="99"/>
    <cellStyle name="20% - Accent2 8" xfId="100"/>
    <cellStyle name="20% - Accent2 9" xfId="101"/>
    <cellStyle name="20% - Accent3 10" xfId="102"/>
    <cellStyle name="20% - Accent3 2" xfId="103"/>
    <cellStyle name="20% - Accent3 2 2" xfId="587"/>
    <cellStyle name="20% - Accent3 2 3" xfId="1658"/>
    <cellStyle name="20% - Accent3 3" xfId="104"/>
    <cellStyle name="20% - Accent3 4" xfId="105"/>
    <cellStyle name="20% - Accent3 5" xfId="106"/>
    <cellStyle name="20% - Accent3 6" xfId="107"/>
    <cellStyle name="20% - Accent3 7" xfId="108"/>
    <cellStyle name="20% - Accent3 8" xfId="109"/>
    <cellStyle name="20% - Accent3 9" xfId="110"/>
    <cellStyle name="20% - Accent4 10" xfId="111"/>
    <cellStyle name="20% - Accent4 2" xfId="112"/>
    <cellStyle name="20% - Accent4 2 2" xfId="588"/>
    <cellStyle name="20% - Accent4 2 3" xfId="1659"/>
    <cellStyle name="20% - Accent4 3" xfId="83"/>
    <cellStyle name="20% - Accent4 4" xfId="113"/>
    <cellStyle name="20% - Accent4 5" xfId="114"/>
    <cellStyle name="20% - Accent4 6" xfId="115"/>
    <cellStyle name="20% - Accent4 7" xfId="116"/>
    <cellStyle name="20% - Accent4 8" xfId="117"/>
    <cellStyle name="20% - Accent4 9" xfId="118"/>
    <cellStyle name="20% - Accent5 10" xfId="119"/>
    <cellStyle name="20% - Accent5 2" xfId="120"/>
    <cellStyle name="20% - Accent5 3" xfId="121"/>
    <cellStyle name="20% - Accent5 4" xfId="122"/>
    <cellStyle name="20% - Accent5 5" xfId="123"/>
    <cellStyle name="20% - Accent5 6" xfId="124"/>
    <cellStyle name="20% - Accent5 7" xfId="125"/>
    <cellStyle name="20% - Accent5 8" xfId="126"/>
    <cellStyle name="20% - Accent5 9" xfId="127"/>
    <cellStyle name="20% - Accent6 10" xfId="158"/>
    <cellStyle name="20% - Accent6 2" xfId="128"/>
    <cellStyle name="20% - Accent6 2 2" xfId="589"/>
    <cellStyle name="20% - Accent6 2 3" xfId="1660"/>
    <cellStyle name="20% - Accent6 3" xfId="129"/>
    <cellStyle name="20% - Accent6 4" xfId="130"/>
    <cellStyle name="20% - Accent6 5" xfId="131"/>
    <cellStyle name="20% - Accent6 6" xfId="132"/>
    <cellStyle name="20% - Accent6 7" xfId="133"/>
    <cellStyle name="20% - Accent6 8" xfId="134"/>
    <cellStyle name="20% - Accent6 9" xfId="135"/>
    <cellStyle name="³f¹ô [0]_ATT4" xfId="590"/>
    <cellStyle name="³f¹ô[0]_Template 12 - Bank (3)" xfId="591"/>
    <cellStyle name="³f¹ô_ATT4" xfId="592"/>
    <cellStyle name="40% - Accent1 10" xfId="136"/>
    <cellStyle name="40% - Accent1 2" xfId="137"/>
    <cellStyle name="40% - Accent1 2 2" xfId="593"/>
    <cellStyle name="40% - Accent1 2 3" xfId="1661"/>
    <cellStyle name="40% - Accent1 3" xfId="138"/>
    <cellStyle name="40% - Accent1 4" xfId="139"/>
    <cellStyle name="40% - Accent1 5" xfId="140"/>
    <cellStyle name="40% - Accent1 6" xfId="141"/>
    <cellStyle name="40% - Accent1 7" xfId="142"/>
    <cellStyle name="40% - Accent1 8" xfId="143"/>
    <cellStyle name="40% - Accent1 9" xfId="160"/>
    <cellStyle name="40% - Accent2 10" xfId="159"/>
    <cellStyle name="40% - Accent2 2" xfId="144"/>
    <cellStyle name="40% - Accent2 3" xfId="145"/>
    <cellStyle name="40% - Accent2 4" xfId="146"/>
    <cellStyle name="40% - Accent2 5" xfId="147"/>
    <cellStyle name="40% - Accent2 6" xfId="148"/>
    <cellStyle name="40% - Accent2 7" xfId="149"/>
    <cellStyle name="40% - Accent2 8" xfId="150"/>
    <cellStyle name="40% - Accent2 9" xfId="151"/>
    <cellStyle name="40% - Accent3 10" xfId="152"/>
    <cellStyle name="40% - Accent3 2" xfId="153"/>
    <cellStyle name="40% - Accent3 2 2" xfId="594"/>
    <cellStyle name="40% - Accent3 2 3" xfId="1662"/>
    <cellStyle name="40% - Accent3 3" xfId="154"/>
    <cellStyle name="40% - Accent3 4" xfId="155"/>
    <cellStyle name="40% - Accent3 5" xfId="82"/>
    <cellStyle name="40% - Accent3 6" xfId="156"/>
    <cellStyle name="40% - Accent3 7" xfId="161"/>
    <cellStyle name="40% - Accent3 8" xfId="164"/>
    <cellStyle name="40% - Accent3 9" xfId="165"/>
    <cellStyle name="40% - Accent4 10" xfId="166"/>
    <cellStyle name="40% - Accent4 2" xfId="167"/>
    <cellStyle name="40% - Accent4 2 2" xfId="595"/>
    <cellStyle name="40% - Accent4 2 3" xfId="1664"/>
    <cellStyle name="40% - Accent4 3" xfId="168"/>
    <cellStyle name="40% - Accent4 4" xfId="169"/>
    <cellStyle name="40% - Accent4 5" xfId="170"/>
    <cellStyle name="40% - Accent4 6" xfId="171"/>
    <cellStyle name="40% - Accent4 7" xfId="172"/>
    <cellStyle name="40% - Accent4 8" xfId="173"/>
    <cellStyle name="40% - Accent4 9" xfId="174"/>
    <cellStyle name="40% - Accent5 10" xfId="175"/>
    <cellStyle name="40% - Accent5 2" xfId="176"/>
    <cellStyle name="40% - Accent5 2 2" xfId="596"/>
    <cellStyle name="40% - Accent5 2 3" xfId="1665"/>
    <cellStyle name="40% - Accent5 3" xfId="177"/>
    <cellStyle name="40% - Accent5 4" xfId="178"/>
    <cellStyle name="40% - Accent5 5" xfId="179"/>
    <cellStyle name="40% - Accent5 6" xfId="180"/>
    <cellStyle name="40% - Accent5 7" xfId="181"/>
    <cellStyle name="40% - Accent5 8" xfId="182"/>
    <cellStyle name="40% - Accent5 9" xfId="183"/>
    <cellStyle name="40% - Accent6 10" xfId="184"/>
    <cellStyle name="40% - Accent6 2" xfId="185"/>
    <cellStyle name="40% - Accent6 2 2" xfId="597"/>
    <cellStyle name="40% - Accent6 2 3" xfId="1666"/>
    <cellStyle name="40% - Accent6 3" xfId="186"/>
    <cellStyle name="40% - Accent6 4" xfId="187"/>
    <cellStyle name="40% - Accent6 5" xfId="188"/>
    <cellStyle name="40% - Accent6 6" xfId="189"/>
    <cellStyle name="40% - Accent6 7" xfId="190"/>
    <cellStyle name="40% - Accent6 8" xfId="191"/>
    <cellStyle name="40% - Accent6 9" xfId="192"/>
    <cellStyle name="60% - Accent1 10" xfId="193"/>
    <cellStyle name="60% - Accent1 2" xfId="194"/>
    <cellStyle name="60% - Accent1 2 2" xfId="598"/>
    <cellStyle name="60% - Accent1 2 3" xfId="1667"/>
    <cellStyle name="60% - Accent1 3" xfId="195"/>
    <cellStyle name="60% - Accent1 4" xfId="196"/>
    <cellStyle name="60% - Accent1 5" xfId="197"/>
    <cellStyle name="60% - Accent1 6" xfId="198"/>
    <cellStyle name="60% - Accent1 7" xfId="199"/>
    <cellStyle name="60% - Accent1 8" xfId="200"/>
    <cellStyle name="60% - Accent1 9" xfId="201"/>
    <cellStyle name="60% - Accent2 10" xfId="202"/>
    <cellStyle name="60% - Accent2 2" xfId="203"/>
    <cellStyle name="60% - Accent2 2 2" xfId="599"/>
    <cellStyle name="60% - Accent2 2 3" xfId="1668"/>
    <cellStyle name="60% - Accent2 3" xfId="204"/>
    <cellStyle name="60% - Accent2 4" xfId="205"/>
    <cellStyle name="60% - Accent2 5" xfId="206"/>
    <cellStyle name="60% - Accent2 6" xfId="207"/>
    <cellStyle name="60% - Accent2 7" xfId="208"/>
    <cellStyle name="60% - Accent2 8" xfId="209"/>
    <cellStyle name="60% - Accent2 9" xfId="210"/>
    <cellStyle name="60% - Accent3 10" xfId="211"/>
    <cellStyle name="60% - Accent3 2" xfId="212"/>
    <cellStyle name="60% - Accent3 2 2" xfId="600"/>
    <cellStyle name="60% - Accent3 2 3" xfId="1669"/>
    <cellStyle name="60% - Accent3 3" xfId="213"/>
    <cellStyle name="60% - Accent3 4" xfId="214"/>
    <cellStyle name="60% - Accent3 5" xfId="215"/>
    <cellStyle name="60% - Accent3 6" xfId="216"/>
    <cellStyle name="60% - Accent3 7" xfId="217"/>
    <cellStyle name="60% - Accent3 8" xfId="218"/>
    <cellStyle name="60% - Accent3 9" xfId="219"/>
    <cellStyle name="60% - Accent4 10" xfId="220"/>
    <cellStyle name="60% - Accent4 2" xfId="221"/>
    <cellStyle name="60% - Accent4 2 2" xfId="601"/>
    <cellStyle name="60% - Accent4 2 3" xfId="1670"/>
    <cellStyle name="60% - Accent4 3" xfId="222"/>
    <cellStyle name="60% - Accent4 4" xfId="223"/>
    <cellStyle name="60% - Accent4 5" xfId="224"/>
    <cellStyle name="60% - Accent4 6" xfId="225"/>
    <cellStyle name="60% - Accent4 7" xfId="226"/>
    <cellStyle name="60% - Accent4 8" xfId="227"/>
    <cellStyle name="60% - Accent4 9" xfId="228"/>
    <cellStyle name="60% - Accent5 10" xfId="229"/>
    <cellStyle name="60% - Accent5 2" xfId="230"/>
    <cellStyle name="60% - Accent5 2 2" xfId="602"/>
    <cellStyle name="60% - Accent5 2 3" xfId="1671"/>
    <cellStyle name="60% - Accent5 3" xfId="231"/>
    <cellStyle name="60% - Accent5 4" xfId="232"/>
    <cellStyle name="60% - Accent5 5" xfId="233"/>
    <cellStyle name="60% - Accent5 6" xfId="234"/>
    <cellStyle name="60% - Accent5 7" xfId="235"/>
    <cellStyle name="60% - Accent5 8" xfId="236"/>
    <cellStyle name="60% - Accent5 9" xfId="237"/>
    <cellStyle name="60% - Accent6 10" xfId="238"/>
    <cellStyle name="60% - Accent6 2" xfId="239"/>
    <cellStyle name="60% - Accent6 2 2" xfId="603"/>
    <cellStyle name="60% - Accent6 2 3" xfId="1672"/>
    <cellStyle name="60% - Accent6 3" xfId="240"/>
    <cellStyle name="60% - Accent6 4" xfId="241"/>
    <cellStyle name="60% - Accent6 5" xfId="242"/>
    <cellStyle name="60% - Accent6 6" xfId="243"/>
    <cellStyle name="60% - Accent6 7" xfId="244"/>
    <cellStyle name="60% - Accent6 8" xfId="245"/>
    <cellStyle name="60% - Accent6 9" xfId="246"/>
    <cellStyle name="ac" xfId="604"/>
    <cellStyle name="ac 2" xfId="2190"/>
    <cellStyle name="ac 2 2" xfId="2403"/>
    <cellStyle name="ac 2 2 2" xfId="2421"/>
    <cellStyle name="ac 2 3" xfId="2394"/>
    <cellStyle name="ac 2 3 2" xfId="2412"/>
    <cellStyle name="ac 3" xfId="2069"/>
    <cellStyle name="ac 3 2" xfId="2402"/>
    <cellStyle name="ac 3 2 2" xfId="2420"/>
    <cellStyle name="ac 3 3" xfId="2393"/>
    <cellStyle name="ac 3 3 2" xfId="2411"/>
    <cellStyle name="ac 4" xfId="2235"/>
    <cellStyle name="ac 4 2" xfId="2387"/>
    <cellStyle name="ac 4 2 2" xfId="2408"/>
    <cellStyle name="ac 4 2 2 2" xfId="2426"/>
    <cellStyle name="ac 4 2 3" xfId="2399"/>
    <cellStyle name="ac 4 2 3 2" xfId="2417"/>
    <cellStyle name="Accent1 10" xfId="247"/>
    <cellStyle name="Accent1 2" xfId="248"/>
    <cellStyle name="Accent1 2 2" xfId="605"/>
    <cellStyle name="Accent1 2 3" xfId="1673"/>
    <cellStyle name="Accent1 3" xfId="249"/>
    <cellStyle name="Accent1 4" xfId="250"/>
    <cellStyle name="Accent1 5" xfId="251"/>
    <cellStyle name="Accent1 6" xfId="252"/>
    <cellStyle name="Accent1 7" xfId="253"/>
    <cellStyle name="Accent1 8" xfId="254"/>
    <cellStyle name="Accent1 9" xfId="255"/>
    <cellStyle name="Accent2 10" xfId="256"/>
    <cellStyle name="Accent2 2" xfId="257"/>
    <cellStyle name="Accent2 2 2" xfId="606"/>
    <cellStyle name="Accent2 2 3" xfId="1674"/>
    <cellStyle name="Accent2 3" xfId="258"/>
    <cellStyle name="Accent2 4" xfId="259"/>
    <cellStyle name="Accent2 5" xfId="260"/>
    <cellStyle name="Accent2 6" xfId="261"/>
    <cellStyle name="Accent2 7" xfId="262"/>
    <cellStyle name="Accent2 8" xfId="263"/>
    <cellStyle name="Accent2 9" xfId="264"/>
    <cellStyle name="Accent3 10" xfId="265"/>
    <cellStyle name="Accent3 2" xfId="266"/>
    <cellStyle name="Accent3 2 2" xfId="607"/>
    <cellStyle name="Accent3 2 3" xfId="1675"/>
    <cellStyle name="Accent3 3" xfId="267"/>
    <cellStyle name="Accent3 4" xfId="268"/>
    <cellStyle name="Accent3 5" xfId="269"/>
    <cellStyle name="Accent3 6" xfId="270"/>
    <cellStyle name="Accent3 7" xfId="271"/>
    <cellStyle name="Accent3 8" xfId="272"/>
    <cellStyle name="Accent3 9" xfId="273"/>
    <cellStyle name="Accent4 10" xfId="274"/>
    <cellStyle name="Accent4 2" xfId="275"/>
    <cellStyle name="Accent4 2 2" xfId="608"/>
    <cellStyle name="Accent4 2 3" xfId="1676"/>
    <cellStyle name="Accent4 3" xfId="276"/>
    <cellStyle name="Accent4 4" xfId="277"/>
    <cellStyle name="Accent4 5" xfId="278"/>
    <cellStyle name="Accent4 6" xfId="279"/>
    <cellStyle name="Accent4 7" xfId="280"/>
    <cellStyle name="Accent4 8" xfId="281"/>
    <cellStyle name="Accent4 9" xfId="282"/>
    <cellStyle name="Accent5 10" xfId="283"/>
    <cellStyle name="Accent5 2" xfId="284"/>
    <cellStyle name="Accent5 3" xfId="285"/>
    <cellStyle name="Accent5 4" xfId="286"/>
    <cellStyle name="Accent5 5" xfId="287"/>
    <cellStyle name="Accent5 6" xfId="288"/>
    <cellStyle name="Accent5 7" xfId="289"/>
    <cellStyle name="Accent5 8" xfId="290"/>
    <cellStyle name="Accent5 9" xfId="291"/>
    <cellStyle name="Accent6 10" xfId="292"/>
    <cellStyle name="Accent6 2" xfId="293"/>
    <cellStyle name="Accent6 2 2" xfId="609"/>
    <cellStyle name="Accent6 2 3" xfId="1677"/>
    <cellStyle name="Accent6 3" xfId="294"/>
    <cellStyle name="Accent6 4" xfId="295"/>
    <cellStyle name="Accent6 5" xfId="296"/>
    <cellStyle name="Accent6 6" xfId="297"/>
    <cellStyle name="Accent6 7" xfId="298"/>
    <cellStyle name="Accent6 8" xfId="299"/>
    <cellStyle name="Accent6 9" xfId="300"/>
    <cellStyle name="ÀH«áªº¶W³sµ²" xfId="610"/>
    <cellStyle name="args.style" xfId="611"/>
    <cellStyle name="auto" xfId="612"/>
    <cellStyle name="Bad 10" xfId="301"/>
    <cellStyle name="Bad 2" xfId="302"/>
    <cellStyle name="Bad 2 2" xfId="613"/>
    <cellStyle name="Bad 2 3" xfId="1678"/>
    <cellStyle name="Bad 3" xfId="303"/>
    <cellStyle name="Bad 4" xfId="304"/>
    <cellStyle name="Bad 5" xfId="305"/>
    <cellStyle name="Bad 6" xfId="306"/>
    <cellStyle name="Bad 7" xfId="307"/>
    <cellStyle name="Bad 8" xfId="308"/>
    <cellStyle name="Bad 9" xfId="309"/>
    <cellStyle name="Body" xfId="614"/>
    <cellStyle name="Border" xfId="615"/>
    <cellStyle name="Border 2" xfId="1791"/>
    <cellStyle name="Border 2 2" xfId="2191"/>
    <cellStyle name="Border 3" xfId="1970"/>
    <cellStyle name="Calc Currency (0)" xfId="616"/>
    <cellStyle name="Calc Currency (0) 10" xfId="617"/>
    <cellStyle name="Calc Currency (0) 11" xfId="618"/>
    <cellStyle name="Calc Currency (0) 12" xfId="619"/>
    <cellStyle name="Calc Currency (0) 2" xfId="620"/>
    <cellStyle name="Calc Currency (0) 2 2" xfId="621"/>
    <cellStyle name="Calc Currency (0) 3" xfId="622"/>
    <cellStyle name="Calc Currency (0) 4" xfId="623"/>
    <cellStyle name="Calc Currency (0) 5" xfId="624"/>
    <cellStyle name="Calc Currency (0) 6" xfId="625"/>
    <cellStyle name="Calc Currency (0) 7" xfId="626"/>
    <cellStyle name="Calc Currency (0) 8" xfId="627"/>
    <cellStyle name="Calc Currency (0) 9" xfId="628"/>
    <cellStyle name="Calc Currency (2)" xfId="629"/>
    <cellStyle name="Calc Currency (2) 10" xfId="630"/>
    <cellStyle name="Calc Currency (2) 11" xfId="631"/>
    <cellStyle name="Calc Currency (2) 12" xfId="632"/>
    <cellStyle name="Calc Currency (2) 2" xfId="633"/>
    <cellStyle name="Calc Currency (2) 2 2" xfId="634"/>
    <cellStyle name="Calc Currency (2) 3" xfId="635"/>
    <cellStyle name="Calc Currency (2) 4" xfId="636"/>
    <cellStyle name="Calc Currency (2) 5" xfId="637"/>
    <cellStyle name="Calc Currency (2) 6" xfId="638"/>
    <cellStyle name="Calc Currency (2) 7" xfId="639"/>
    <cellStyle name="Calc Currency (2) 8" xfId="640"/>
    <cellStyle name="Calc Currency (2) 9" xfId="641"/>
    <cellStyle name="Calc Percent (0)" xfId="642"/>
    <cellStyle name="Calc Percent (0) 10" xfId="643"/>
    <cellStyle name="Calc Percent (0) 11" xfId="644"/>
    <cellStyle name="Calc Percent (0) 12" xfId="645"/>
    <cellStyle name="Calc Percent (0) 2" xfId="646"/>
    <cellStyle name="Calc Percent (0) 2 2" xfId="647"/>
    <cellStyle name="Calc Percent (0) 3" xfId="648"/>
    <cellStyle name="Calc Percent (0) 4" xfId="649"/>
    <cellStyle name="Calc Percent (0) 5" xfId="650"/>
    <cellStyle name="Calc Percent (0) 6" xfId="651"/>
    <cellStyle name="Calc Percent (0) 7" xfId="652"/>
    <cellStyle name="Calc Percent (0) 8" xfId="653"/>
    <cellStyle name="Calc Percent (0) 9" xfId="654"/>
    <cellStyle name="Calc Percent (1)" xfId="655"/>
    <cellStyle name="Calc Percent (1) 10" xfId="656"/>
    <cellStyle name="Calc Percent (1) 11" xfId="657"/>
    <cellStyle name="Calc Percent (1) 12" xfId="658"/>
    <cellStyle name="Calc Percent (1) 2" xfId="659"/>
    <cellStyle name="Calc Percent (1) 2 2" xfId="660"/>
    <cellStyle name="Calc Percent (1) 3" xfId="661"/>
    <cellStyle name="Calc Percent (1) 4" xfId="662"/>
    <cellStyle name="Calc Percent (1) 5" xfId="663"/>
    <cellStyle name="Calc Percent (1) 6" xfId="664"/>
    <cellStyle name="Calc Percent (1) 7" xfId="665"/>
    <cellStyle name="Calc Percent (1) 8" xfId="666"/>
    <cellStyle name="Calc Percent (1) 9" xfId="667"/>
    <cellStyle name="Calc Percent (2)" xfId="668"/>
    <cellStyle name="Calc Percent (2) 10" xfId="669"/>
    <cellStyle name="Calc Percent (2) 11" xfId="670"/>
    <cellStyle name="Calc Percent (2) 12" xfId="671"/>
    <cellStyle name="Calc Percent (2) 2" xfId="672"/>
    <cellStyle name="Calc Percent (2) 2 2" xfId="673"/>
    <cellStyle name="Calc Percent (2) 3" xfId="674"/>
    <cellStyle name="Calc Percent (2) 4" xfId="675"/>
    <cellStyle name="Calc Percent (2) 5" xfId="676"/>
    <cellStyle name="Calc Percent (2) 6" xfId="677"/>
    <cellStyle name="Calc Percent (2) 7" xfId="678"/>
    <cellStyle name="Calc Percent (2) 8" xfId="679"/>
    <cellStyle name="Calc Percent (2) 9" xfId="680"/>
    <cellStyle name="Calc Units (0)" xfId="681"/>
    <cellStyle name="Calc Units (0) 10" xfId="682"/>
    <cellStyle name="Calc Units (0) 11" xfId="683"/>
    <cellStyle name="Calc Units (0) 12" xfId="684"/>
    <cellStyle name="Calc Units (0) 2" xfId="685"/>
    <cellStyle name="Calc Units (0) 2 2" xfId="686"/>
    <cellStyle name="Calc Units (0) 3" xfId="687"/>
    <cellStyle name="Calc Units (0) 4" xfId="688"/>
    <cellStyle name="Calc Units (0) 5" xfId="689"/>
    <cellStyle name="Calc Units (0) 6" xfId="690"/>
    <cellStyle name="Calc Units (0) 7" xfId="691"/>
    <cellStyle name="Calc Units (0) 8" xfId="692"/>
    <cellStyle name="Calc Units (0) 9" xfId="693"/>
    <cellStyle name="Calc Units (1)" xfId="694"/>
    <cellStyle name="Calc Units (1) 10" xfId="695"/>
    <cellStyle name="Calc Units (1) 11" xfId="696"/>
    <cellStyle name="Calc Units (1) 12" xfId="697"/>
    <cellStyle name="Calc Units (1) 2" xfId="698"/>
    <cellStyle name="Calc Units (1) 2 2" xfId="699"/>
    <cellStyle name="Calc Units (1) 3" xfId="700"/>
    <cellStyle name="Calc Units (1) 4" xfId="701"/>
    <cellStyle name="Calc Units (1) 5" xfId="702"/>
    <cellStyle name="Calc Units (1) 6" xfId="703"/>
    <cellStyle name="Calc Units (1) 7" xfId="704"/>
    <cellStyle name="Calc Units (1) 8" xfId="705"/>
    <cellStyle name="Calc Units (1) 9" xfId="706"/>
    <cellStyle name="Calc Units (2)" xfId="707"/>
    <cellStyle name="Calc Units (2) 10" xfId="708"/>
    <cellStyle name="Calc Units (2) 11" xfId="709"/>
    <cellStyle name="Calc Units (2) 12" xfId="710"/>
    <cellStyle name="Calc Units (2) 2" xfId="711"/>
    <cellStyle name="Calc Units (2) 2 2" xfId="712"/>
    <cellStyle name="Calc Units (2) 3" xfId="713"/>
    <cellStyle name="Calc Units (2) 4" xfId="714"/>
    <cellStyle name="Calc Units (2) 5" xfId="715"/>
    <cellStyle name="Calc Units (2) 6" xfId="716"/>
    <cellStyle name="Calc Units (2) 7" xfId="717"/>
    <cellStyle name="Calc Units (2) 8" xfId="718"/>
    <cellStyle name="Calc Units (2) 9" xfId="719"/>
    <cellStyle name="Calculation 10" xfId="310"/>
    <cellStyle name="Calculation 10 2" xfId="311"/>
    <cellStyle name="Calculation 10 2 2" xfId="1515"/>
    <cellStyle name="Calculation 10 2 2 2" xfId="2247"/>
    <cellStyle name="Calculation 10 2 3" xfId="1680"/>
    <cellStyle name="Calculation 10 3" xfId="720"/>
    <cellStyle name="Calculation 10 3 2" xfId="1792"/>
    <cellStyle name="Calculation 10 4" xfId="721"/>
    <cellStyle name="Calculation 10 4 2" xfId="1793"/>
    <cellStyle name="Calculation 10 5" xfId="722"/>
    <cellStyle name="Calculation 10 5 2" xfId="1794"/>
    <cellStyle name="Calculation 10 6" xfId="1679"/>
    <cellStyle name="Calculation 2" xfId="312"/>
    <cellStyle name="Calculation 2 2" xfId="313"/>
    <cellStyle name="Calculation 2 2 2" xfId="1516"/>
    <cellStyle name="Calculation 2 2 2 2" xfId="2248"/>
    <cellStyle name="Calculation 2 2 3" xfId="1682"/>
    <cellStyle name="Calculation 2 3" xfId="724"/>
    <cellStyle name="Calculation 2 3 2" xfId="1795"/>
    <cellStyle name="Calculation 2 4" xfId="725"/>
    <cellStyle name="Calculation 2 4 2" xfId="1796"/>
    <cellStyle name="Calculation 2 5" xfId="726"/>
    <cellStyle name="Calculation 2 5 2" xfId="1797"/>
    <cellStyle name="Calculation 2 6" xfId="723"/>
    <cellStyle name="Calculation 2 7" xfId="1681"/>
    <cellStyle name="Calculation 3" xfId="314"/>
    <cellStyle name="Calculation 3 2" xfId="315"/>
    <cellStyle name="Calculation 3 2 2" xfId="1517"/>
    <cellStyle name="Calculation 3 2 2 2" xfId="2249"/>
    <cellStyle name="Calculation 3 2 3" xfId="1684"/>
    <cellStyle name="Calculation 3 3" xfId="727"/>
    <cellStyle name="Calculation 3 3 2" xfId="1798"/>
    <cellStyle name="Calculation 3 4" xfId="728"/>
    <cellStyle name="Calculation 3 4 2" xfId="1799"/>
    <cellStyle name="Calculation 3 5" xfId="729"/>
    <cellStyle name="Calculation 3 5 2" xfId="1800"/>
    <cellStyle name="Calculation 3 6" xfId="1683"/>
    <cellStyle name="Calculation 4" xfId="316"/>
    <cellStyle name="Calculation 4 2" xfId="317"/>
    <cellStyle name="Calculation 4 2 2" xfId="1518"/>
    <cellStyle name="Calculation 4 2 2 2" xfId="2250"/>
    <cellStyle name="Calculation 4 2 3" xfId="1686"/>
    <cellStyle name="Calculation 4 3" xfId="730"/>
    <cellStyle name="Calculation 4 3 2" xfId="1801"/>
    <cellStyle name="Calculation 4 4" xfId="731"/>
    <cellStyle name="Calculation 4 4 2" xfId="1802"/>
    <cellStyle name="Calculation 4 5" xfId="732"/>
    <cellStyle name="Calculation 4 5 2" xfId="1803"/>
    <cellStyle name="Calculation 4 6" xfId="1685"/>
    <cellStyle name="Calculation 5" xfId="318"/>
    <cellStyle name="Calculation 5 2" xfId="319"/>
    <cellStyle name="Calculation 5 2 2" xfId="1519"/>
    <cellStyle name="Calculation 5 2 2 2" xfId="2251"/>
    <cellStyle name="Calculation 5 2 3" xfId="1688"/>
    <cellStyle name="Calculation 5 3" xfId="733"/>
    <cellStyle name="Calculation 5 3 2" xfId="1804"/>
    <cellStyle name="Calculation 5 4" xfId="734"/>
    <cellStyle name="Calculation 5 4 2" xfId="1805"/>
    <cellStyle name="Calculation 5 5" xfId="735"/>
    <cellStyle name="Calculation 5 5 2" xfId="1806"/>
    <cellStyle name="Calculation 5 6" xfId="1687"/>
    <cellStyle name="Calculation 6" xfId="320"/>
    <cellStyle name="Calculation 6 2" xfId="321"/>
    <cellStyle name="Calculation 6 2 2" xfId="1520"/>
    <cellStyle name="Calculation 6 2 2 2" xfId="2252"/>
    <cellStyle name="Calculation 6 2 3" xfId="1690"/>
    <cellStyle name="Calculation 6 3" xfId="736"/>
    <cellStyle name="Calculation 6 3 2" xfId="1807"/>
    <cellStyle name="Calculation 6 4" xfId="737"/>
    <cellStyle name="Calculation 6 4 2" xfId="1808"/>
    <cellStyle name="Calculation 6 5" xfId="738"/>
    <cellStyle name="Calculation 6 5 2" xfId="1809"/>
    <cellStyle name="Calculation 6 6" xfId="1689"/>
    <cellStyle name="Calculation 7" xfId="322"/>
    <cellStyle name="Calculation 7 2" xfId="323"/>
    <cellStyle name="Calculation 7 2 2" xfId="1521"/>
    <cellStyle name="Calculation 7 2 2 2" xfId="2253"/>
    <cellStyle name="Calculation 7 2 3" xfId="1692"/>
    <cellStyle name="Calculation 7 3" xfId="739"/>
    <cellStyle name="Calculation 7 3 2" xfId="1810"/>
    <cellStyle name="Calculation 7 4" xfId="740"/>
    <cellStyle name="Calculation 7 4 2" xfId="1811"/>
    <cellStyle name="Calculation 7 5" xfId="741"/>
    <cellStyle name="Calculation 7 5 2" xfId="1812"/>
    <cellStyle name="Calculation 7 6" xfId="1691"/>
    <cellStyle name="Calculation 8" xfId="324"/>
    <cellStyle name="Calculation 8 2" xfId="325"/>
    <cellStyle name="Calculation 8 2 2" xfId="1522"/>
    <cellStyle name="Calculation 8 2 2 2" xfId="2254"/>
    <cellStyle name="Calculation 8 2 3" xfId="1694"/>
    <cellStyle name="Calculation 8 3" xfId="742"/>
    <cellStyle name="Calculation 8 3 2" xfId="1813"/>
    <cellStyle name="Calculation 8 4" xfId="743"/>
    <cellStyle name="Calculation 8 4 2" xfId="1814"/>
    <cellStyle name="Calculation 8 5" xfId="744"/>
    <cellStyle name="Calculation 8 5 2" xfId="1815"/>
    <cellStyle name="Calculation 8 6" xfId="1693"/>
    <cellStyle name="Calculation 9" xfId="326"/>
    <cellStyle name="Calculation 9 2" xfId="327"/>
    <cellStyle name="Calculation 9 2 2" xfId="1523"/>
    <cellStyle name="Calculation 9 2 2 2" xfId="2255"/>
    <cellStyle name="Calculation 9 2 3" xfId="1696"/>
    <cellStyle name="Calculation 9 3" xfId="745"/>
    <cellStyle name="Calculation 9 3 2" xfId="1816"/>
    <cellStyle name="Calculation 9 4" xfId="746"/>
    <cellStyle name="Calculation 9 4 2" xfId="1817"/>
    <cellStyle name="Calculation 9 5" xfId="747"/>
    <cellStyle name="Calculation 9 5 2" xfId="1818"/>
    <cellStyle name="Calculation 9 6" xfId="1695"/>
    <cellStyle name="CHECK" xfId="748"/>
    <cellStyle name="Check Cell 10" xfId="328"/>
    <cellStyle name="Check Cell 2" xfId="329"/>
    <cellStyle name="Check Cell 3" xfId="330"/>
    <cellStyle name="Check Cell 4" xfId="331"/>
    <cellStyle name="Check Cell 5" xfId="332"/>
    <cellStyle name="Check Cell 6" xfId="333"/>
    <cellStyle name="Check Cell 7" xfId="334"/>
    <cellStyle name="Check Cell 8" xfId="335"/>
    <cellStyle name="Check Cell 9" xfId="336"/>
    <cellStyle name="Comma" xfId="1" builtinId="3"/>
    <cellStyle name="Comma  - Style1" xfId="749"/>
    <cellStyle name="Comma  - Style1 10" xfId="750"/>
    <cellStyle name="Comma  - Style1 11" xfId="751"/>
    <cellStyle name="Comma  - Style1 12" xfId="752"/>
    <cellStyle name="Comma  - Style1 2" xfId="753"/>
    <cellStyle name="Comma  - Style1 2 2" xfId="754"/>
    <cellStyle name="Comma  - Style1 3" xfId="755"/>
    <cellStyle name="Comma  - Style1 4" xfId="756"/>
    <cellStyle name="Comma  - Style1 5" xfId="757"/>
    <cellStyle name="Comma  - Style1 6" xfId="758"/>
    <cellStyle name="Comma  - Style1 7" xfId="759"/>
    <cellStyle name="Comma  - Style1 8" xfId="760"/>
    <cellStyle name="Comma  - Style1 9" xfId="761"/>
    <cellStyle name="Comma  - Style2" xfId="762"/>
    <cellStyle name="Comma  - Style2 10" xfId="763"/>
    <cellStyle name="Comma  - Style2 11" xfId="764"/>
    <cellStyle name="Comma  - Style2 12" xfId="765"/>
    <cellStyle name="Comma  - Style2 2" xfId="766"/>
    <cellStyle name="Comma  - Style2 2 2" xfId="767"/>
    <cellStyle name="Comma  - Style2 3" xfId="768"/>
    <cellStyle name="Comma  - Style2 4" xfId="769"/>
    <cellStyle name="Comma  - Style2 5" xfId="770"/>
    <cellStyle name="Comma  - Style2 6" xfId="771"/>
    <cellStyle name="Comma  - Style2 7" xfId="772"/>
    <cellStyle name="Comma  - Style2 8" xfId="773"/>
    <cellStyle name="Comma  - Style2 9" xfId="774"/>
    <cellStyle name="Comma  - Style3" xfId="775"/>
    <cellStyle name="Comma  - Style3 10" xfId="776"/>
    <cellStyle name="Comma  - Style3 11" xfId="777"/>
    <cellStyle name="Comma  - Style3 12" xfId="778"/>
    <cellStyle name="Comma  - Style3 2" xfId="779"/>
    <cellStyle name="Comma  - Style3 2 2" xfId="780"/>
    <cellStyle name="Comma  - Style3 3" xfId="781"/>
    <cellStyle name="Comma  - Style3 4" xfId="782"/>
    <cellStyle name="Comma  - Style3 5" xfId="783"/>
    <cellStyle name="Comma  - Style3 6" xfId="784"/>
    <cellStyle name="Comma  - Style3 7" xfId="785"/>
    <cellStyle name="Comma  - Style3 8" xfId="786"/>
    <cellStyle name="Comma  - Style3 9" xfId="787"/>
    <cellStyle name="Comma  - Style4" xfId="788"/>
    <cellStyle name="Comma  - Style4 10" xfId="789"/>
    <cellStyle name="Comma  - Style4 11" xfId="790"/>
    <cellStyle name="Comma  - Style4 12" xfId="791"/>
    <cellStyle name="Comma  - Style4 2" xfId="792"/>
    <cellStyle name="Comma  - Style4 2 2" xfId="793"/>
    <cellStyle name="Comma  - Style4 3" xfId="794"/>
    <cellStyle name="Comma  - Style4 4" xfId="795"/>
    <cellStyle name="Comma  - Style4 5" xfId="796"/>
    <cellStyle name="Comma  - Style4 6" xfId="797"/>
    <cellStyle name="Comma  - Style4 7" xfId="798"/>
    <cellStyle name="Comma  - Style4 8" xfId="799"/>
    <cellStyle name="Comma  - Style4 9" xfId="800"/>
    <cellStyle name="Comma  - Style5" xfId="801"/>
    <cellStyle name="Comma  - Style5 10" xfId="802"/>
    <cellStyle name="Comma  - Style5 11" xfId="803"/>
    <cellStyle name="Comma  - Style5 12" xfId="804"/>
    <cellStyle name="Comma  - Style5 2" xfId="805"/>
    <cellStyle name="Comma  - Style5 2 2" xfId="806"/>
    <cellStyle name="Comma  - Style5 3" xfId="807"/>
    <cellStyle name="Comma  - Style5 4" xfId="808"/>
    <cellStyle name="Comma  - Style5 5" xfId="809"/>
    <cellStyle name="Comma  - Style5 6" xfId="810"/>
    <cellStyle name="Comma  - Style5 7" xfId="811"/>
    <cellStyle name="Comma  - Style5 8" xfId="812"/>
    <cellStyle name="Comma  - Style5 9" xfId="813"/>
    <cellStyle name="Comma  - Style6" xfId="814"/>
    <cellStyle name="Comma  - Style6 10" xfId="815"/>
    <cellStyle name="Comma  - Style6 11" xfId="816"/>
    <cellStyle name="Comma  - Style6 12" xfId="817"/>
    <cellStyle name="Comma  - Style6 2" xfId="818"/>
    <cellStyle name="Comma  - Style6 2 2" xfId="819"/>
    <cellStyle name="Comma  - Style6 3" xfId="820"/>
    <cellStyle name="Comma  - Style6 4" xfId="821"/>
    <cellStyle name="Comma  - Style6 5" xfId="822"/>
    <cellStyle name="Comma  - Style6 6" xfId="823"/>
    <cellStyle name="Comma  - Style6 7" xfId="824"/>
    <cellStyle name="Comma  - Style6 8" xfId="825"/>
    <cellStyle name="Comma  - Style6 9" xfId="826"/>
    <cellStyle name="Comma  - Style7" xfId="827"/>
    <cellStyle name="Comma  - Style7 10" xfId="828"/>
    <cellStyle name="Comma  - Style7 11" xfId="829"/>
    <cellStyle name="Comma  - Style7 12" xfId="830"/>
    <cellStyle name="Comma  - Style7 2" xfId="831"/>
    <cellStyle name="Comma  - Style7 2 2" xfId="832"/>
    <cellStyle name="Comma  - Style7 3" xfId="833"/>
    <cellStyle name="Comma  - Style7 4" xfId="834"/>
    <cellStyle name="Comma  - Style7 5" xfId="835"/>
    <cellStyle name="Comma  - Style7 6" xfId="836"/>
    <cellStyle name="Comma  - Style7 7" xfId="837"/>
    <cellStyle name="Comma  - Style7 8" xfId="838"/>
    <cellStyle name="Comma  - Style7 9" xfId="839"/>
    <cellStyle name="Comma  - Style8" xfId="840"/>
    <cellStyle name="Comma  - Style8 10" xfId="841"/>
    <cellStyle name="Comma  - Style8 11" xfId="842"/>
    <cellStyle name="Comma  - Style8 12" xfId="843"/>
    <cellStyle name="Comma  - Style8 2" xfId="844"/>
    <cellStyle name="Comma  - Style8 2 2" xfId="845"/>
    <cellStyle name="Comma  - Style8 3" xfId="846"/>
    <cellStyle name="Comma  - Style8 4" xfId="847"/>
    <cellStyle name="Comma  - Style8 5" xfId="848"/>
    <cellStyle name="Comma  - Style8 6" xfId="849"/>
    <cellStyle name="Comma  - Style8 7" xfId="850"/>
    <cellStyle name="Comma  - Style8 8" xfId="851"/>
    <cellStyle name="Comma  - Style8 9" xfId="852"/>
    <cellStyle name="Comma [00]" xfId="853"/>
    <cellStyle name="Comma [00] 10" xfId="854"/>
    <cellStyle name="Comma [00] 11" xfId="855"/>
    <cellStyle name="Comma [00] 12" xfId="856"/>
    <cellStyle name="Comma [00] 2" xfId="857"/>
    <cellStyle name="Comma [00] 2 2" xfId="858"/>
    <cellStyle name="Comma [00] 3" xfId="859"/>
    <cellStyle name="Comma [00] 4" xfId="860"/>
    <cellStyle name="Comma [00] 5" xfId="861"/>
    <cellStyle name="Comma [00] 6" xfId="862"/>
    <cellStyle name="Comma [00] 7" xfId="863"/>
    <cellStyle name="Comma [00] 8" xfId="864"/>
    <cellStyle name="Comma [00] 9" xfId="865"/>
    <cellStyle name="Comma 0" xfId="866"/>
    <cellStyle name="Comma 2" xfId="4"/>
    <cellStyle name="Comma 2 10" xfId="868"/>
    <cellStyle name="Comma 2 11" xfId="869"/>
    <cellStyle name="Comma 2 12" xfId="870"/>
    <cellStyle name="Comma 2 13" xfId="867"/>
    <cellStyle name="Comma 2 14" xfId="1513"/>
    <cellStyle name="Comma 2 15" xfId="1619"/>
    <cellStyle name="Comma 2 2" xfId="871"/>
    <cellStyle name="Comma 2 2 2" xfId="872"/>
    <cellStyle name="Comma 2 3" xfId="873"/>
    <cellStyle name="Comma 2 4" xfId="874"/>
    <cellStyle name="Comma 2 5" xfId="875"/>
    <cellStyle name="Comma 2 6" xfId="876"/>
    <cellStyle name="Comma 2 7" xfId="877"/>
    <cellStyle name="Comma 2 8" xfId="878"/>
    <cellStyle name="Comma 2 9" xfId="879"/>
    <cellStyle name="Comma 3" xfId="337"/>
    <cellStyle name="Comma 3 2" xfId="880"/>
    <cellStyle name="Comma 3 3" xfId="1697"/>
    <cellStyle name="Comma 4" xfId="881"/>
    <cellStyle name="Comma 5" xfId="2177"/>
    <cellStyle name="Comma 6" xfId="2231"/>
    <cellStyle name="COMMA, 0" xfId="882"/>
    <cellStyle name="COMMA, 0 2" xfId="2236"/>
    <cellStyle name="Comma0" xfId="883"/>
    <cellStyle name="Copied" xfId="884"/>
    <cellStyle name="Currency [00]" xfId="885"/>
    <cellStyle name="Currency [00] 10" xfId="886"/>
    <cellStyle name="Currency [00] 11" xfId="887"/>
    <cellStyle name="Currency [00] 12" xfId="888"/>
    <cellStyle name="Currency [00] 2" xfId="889"/>
    <cellStyle name="Currency [00] 2 2" xfId="890"/>
    <cellStyle name="Currency [00] 3" xfId="891"/>
    <cellStyle name="Currency [00] 4" xfId="892"/>
    <cellStyle name="Currency [00] 5" xfId="893"/>
    <cellStyle name="Currency [00] 6" xfId="894"/>
    <cellStyle name="Currency [00] 7" xfId="895"/>
    <cellStyle name="Currency [00] 8" xfId="896"/>
    <cellStyle name="Currency [00] 9" xfId="897"/>
    <cellStyle name="Currency 0" xfId="898"/>
    <cellStyle name="Currency 2" xfId="899"/>
    <cellStyle name="Currency0" xfId="900"/>
    <cellStyle name="Data" xfId="901"/>
    <cellStyle name="Date" xfId="902"/>
    <cellStyle name="Date Aligned" xfId="903"/>
    <cellStyle name="Date Short" xfId="904"/>
    <cellStyle name="Date_Book11" xfId="905"/>
    <cellStyle name="Dept Heading" xfId="906"/>
    <cellStyle name="Dotted Line" xfId="907"/>
    <cellStyle name="Enter Currency (0)" xfId="908"/>
    <cellStyle name="Enter Currency (0) 10" xfId="909"/>
    <cellStyle name="Enter Currency (0) 11" xfId="910"/>
    <cellStyle name="Enter Currency (0) 12" xfId="911"/>
    <cellStyle name="Enter Currency (0) 2" xfId="912"/>
    <cellStyle name="Enter Currency (0) 2 2" xfId="913"/>
    <cellStyle name="Enter Currency (0) 3" xfId="914"/>
    <cellStyle name="Enter Currency (0) 4" xfId="915"/>
    <cellStyle name="Enter Currency (0) 5" xfId="916"/>
    <cellStyle name="Enter Currency (0) 6" xfId="917"/>
    <cellStyle name="Enter Currency (0) 7" xfId="918"/>
    <cellStyle name="Enter Currency (0) 8" xfId="919"/>
    <cellStyle name="Enter Currency (0) 9" xfId="920"/>
    <cellStyle name="Enter Currency (2)" xfId="921"/>
    <cellStyle name="Enter Currency (2) 10" xfId="922"/>
    <cellStyle name="Enter Currency (2) 11" xfId="923"/>
    <cellStyle name="Enter Currency (2) 12" xfId="924"/>
    <cellStyle name="Enter Currency (2) 2" xfId="925"/>
    <cellStyle name="Enter Currency (2) 2 2" xfId="926"/>
    <cellStyle name="Enter Currency (2) 3" xfId="927"/>
    <cellStyle name="Enter Currency (2) 4" xfId="928"/>
    <cellStyle name="Enter Currency (2) 5" xfId="929"/>
    <cellStyle name="Enter Currency (2) 6" xfId="930"/>
    <cellStyle name="Enter Currency (2) 7" xfId="931"/>
    <cellStyle name="Enter Currency (2) 8" xfId="932"/>
    <cellStyle name="Enter Currency (2) 9" xfId="933"/>
    <cellStyle name="Enter Units (0)" xfId="934"/>
    <cellStyle name="Enter Units (0) 10" xfId="935"/>
    <cellStyle name="Enter Units (0) 11" xfId="936"/>
    <cellStyle name="Enter Units (0) 12" xfId="937"/>
    <cellStyle name="Enter Units (0) 2" xfId="938"/>
    <cellStyle name="Enter Units (0) 2 2" xfId="939"/>
    <cellStyle name="Enter Units (0) 3" xfId="940"/>
    <cellStyle name="Enter Units (0) 4" xfId="941"/>
    <cellStyle name="Enter Units (0) 5" xfId="942"/>
    <cellStyle name="Enter Units (0) 6" xfId="943"/>
    <cellStyle name="Enter Units (0) 7" xfId="944"/>
    <cellStyle name="Enter Units (0) 8" xfId="945"/>
    <cellStyle name="Enter Units (0) 9" xfId="946"/>
    <cellStyle name="Enter Units (1)" xfId="947"/>
    <cellStyle name="Enter Units (1) 10" xfId="948"/>
    <cellStyle name="Enter Units (1) 11" xfId="949"/>
    <cellStyle name="Enter Units (1) 12" xfId="950"/>
    <cellStyle name="Enter Units (1) 2" xfId="951"/>
    <cellStyle name="Enter Units (1) 2 2" xfId="952"/>
    <cellStyle name="Enter Units (1) 3" xfId="953"/>
    <cellStyle name="Enter Units (1) 4" xfId="954"/>
    <cellStyle name="Enter Units (1) 5" xfId="955"/>
    <cellStyle name="Enter Units (1) 6" xfId="956"/>
    <cellStyle name="Enter Units (1) 7" xfId="957"/>
    <cellStyle name="Enter Units (1) 8" xfId="958"/>
    <cellStyle name="Enter Units (1) 9" xfId="959"/>
    <cellStyle name="Enter Units (2)" xfId="960"/>
    <cellStyle name="Enter Units (2) 10" xfId="961"/>
    <cellStyle name="Enter Units (2) 11" xfId="962"/>
    <cellStyle name="Enter Units (2) 12" xfId="963"/>
    <cellStyle name="Enter Units (2) 2" xfId="964"/>
    <cellStyle name="Enter Units (2) 2 2" xfId="965"/>
    <cellStyle name="Enter Units (2) 3" xfId="966"/>
    <cellStyle name="Enter Units (2) 4" xfId="967"/>
    <cellStyle name="Enter Units (2) 5" xfId="968"/>
    <cellStyle name="Enter Units (2) 6" xfId="969"/>
    <cellStyle name="Enter Units (2) 7" xfId="970"/>
    <cellStyle name="Enter Units (2) 8" xfId="971"/>
    <cellStyle name="Enter Units (2) 9" xfId="972"/>
    <cellStyle name="Entered" xfId="973"/>
    <cellStyle name="Euro" xfId="974"/>
    <cellStyle name="Euro 10" xfId="975"/>
    <cellStyle name="Euro 11" xfId="976"/>
    <cellStyle name="Euro 12" xfId="977"/>
    <cellStyle name="Euro 2" xfId="978"/>
    <cellStyle name="Euro 2 2" xfId="979"/>
    <cellStyle name="Euro 3" xfId="980"/>
    <cellStyle name="Euro 4" xfId="981"/>
    <cellStyle name="Euro 5" xfId="982"/>
    <cellStyle name="Euro 6" xfId="983"/>
    <cellStyle name="Euro 7" xfId="984"/>
    <cellStyle name="Euro 8" xfId="985"/>
    <cellStyle name="Euro 9" xfId="986"/>
    <cellStyle name="Explanatory Text 10" xfId="338"/>
    <cellStyle name="Explanatory Text 2" xfId="339"/>
    <cellStyle name="Explanatory Text 3" xfId="340"/>
    <cellStyle name="Explanatory Text 4" xfId="341"/>
    <cellStyle name="Explanatory Text 5" xfId="342"/>
    <cellStyle name="Explanatory Text 6" xfId="343"/>
    <cellStyle name="Explanatory Text 7" xfId="344"/>
    <cellStyle name="Explanatory Text 8" xfId="345"/>
    <cellStyle name="Explanatory Text 9" xfId="346"/>
    <cellStyle name="F2" xfId="987"/>
    <cellStyle name="F3" xfId="988"/>
    <cellStyle name="F4" xfId="989"/>
    <cellStyle name="F5" xfId="990"/>
    <cellStyle name="F6" xfId="991"/>
    <cellStyle name="F7" xfId="992"/>
    <cellStyle name="F8" xfId="993"/>
    <cellStyle name="Fixed" xfId="994"/>
    <cellStyle name="ƒnƒCƒp[ƒŠƒ“ƒN" xfId="995"/>
    <cellStyle name="Footnote" xfId="996"/>
    <cellStyle name="Good 10" xfId="347"/>
    <cellStyle name="Good 2" xfId="348"/>
    <cellStyle name="Good 2 2" xfId="997"/>
    <cellStyle name="Good 2 3" xfId="1698"/>
    <cellStyle name="Good 3" xfId="349"/>
    <cellStyle name="Good 4" xfId="350"/>
    <cellStyle name="Good 5" xfId="351"/>
    <cellStyle name="Good 6" xfId="352"/>
    <cellStyle name="Good 7" xfId="353"/>
    <cellStyle name="Good 8" xfId="354"/>
    <cellStyle name="Good 9" xfId="355"/>
    <cellStyle name="Grey" xfId="998"/>
    <cellStyle name="Hard Percent" xfId="999"/>
    <cellStyle name="Header" xfId="1000"/>
    <cellStyle name="Header1" xfId="1001"/>
    <cellStyle name="Header2" xfId="1002"/>
    <cellStyle name="Header2 2" xfId="2192"/>
    <cellStyle name="Heading 1 10" xfId="356"/>
    <cellStyle name="Heading 1 2" xfId="357"/>
    <cellStyle name="Heading 1 2 2" xfId="1003"/>
    <cellStyle name="Heading 1 2 3" xfId="1699"/>
    <cellStyle name="Heading 1 3" xfId="358"/>
    <cellStyle name="Heading 1 4" xfId="359"/>
    <cellStyle name="Heading 1 5" xfId="360"/>
    <cellStyle name="Heading 1 6" xfId="361"/>
    <cellStyle name="Heading 1 7" xfId="362"/>
    <cellStyle name="Heading 1 8" xfId="363"/>
    <cellStyle name="Heading 1 9" xfId="364"/>
    <cellStyle name="Heading 2 10" xfId="365"/>
    <cellStyle name="Heading 2 2" xfId="366"/>
    <cellStyle name="Heading 2 2 2" xfId="1004"/>
    <cellStyle name="Heading 2 2 3" xfId="1700"/>
    <cellStyle name="Heading 2 3" xfId="367"/>
    <cellStyle name="Heading 2 4" xfId="368"/>
    <cellStyle name="Heading 2 5" xfId="369"/>
    <cellStyle name="Heading 2 6" xfId="370"/>
    <cellStyle name="Heading 2 7" xfId="371"/>
    <cellStyle name="Heading 2 8" xfId="372"/>
    <cellStyle name="Heading 2 9" xfId="373"/>
    <cellStyle name="Heading 3 10" xfId="374"/>
    <cellStyle name="Heading 3 2" xfId="375"/>
    <cellStyle name="Heading 3 2 2" xfId="1005"/>
    <cellStyle name="Heading 3 2 3" xfId="1701"/>
    <cellStyle name="Heading 3 3" xfId="376"/>
    <cellStyle name="Heading 3 4" xfId="377"/>
    <cellStyle name="Heading 3 5" xfId="378"/>
    <cellStyle name="Heading 3 6" xfId="379"/>
    <cellStyle name="Heading 3 7" xfId="380"/>
    <cellStyle name="Heading 3 8" xfId="381"/>
    <cellStyle name="Heading 3 9" xfId="382"/>
    <cellStyle name="Heading 4 10" xfId="383"/>
    <cellStyle name="Heading 4 2" xfId="384"/>
    <cellStyle name="Heading 4 2 2" xfId="1006"/>
    <cellStyle name="Heading 4 2 3" xfId="1702"/>
    <cellStyle name="Heading 4 3" xfId="385"/>
    <cellStyle name="Heading 4 4" xfId="386"/>
    <cellStyle name="Heading 4 5" xfId="387"/>
    <cellStyle name="Heading 4 6" xfId="388"/>
    <cellStyle name="Heading 4 7" xfId="389"/>
    <cellStyle name="Heading 4 8" xfId="390"/>
    <cellStyle name="Heading 4 9" xfId="391"/>
    <cellStyle name="HEADINGS" xfId="1007"/>
    <cellStyle name="HEADINGSTOP" xfId="1008"/>
    <cellStyle name="Hyperlink 2" xfId="2150"/>
    <cellStyle name="Input [yellow]" xfId="1009"/>
    <cellStyle name="Input 10" xfId="392"/>
    <cellStyle name="Input 10 2" xfId="393"/>
    <cellStyle name="Input 10 2 2" xfId="1524"/>
    <cellStyle name="Input 10 2 2 2" xfId="2256"/>
    <cellStyle name="Input 10 2 3" xfId="1704"/>
    <cellStyle name="Input 10 3" xfId="1010"/>
    <cellStyle name="Input 10 3 2" xfId="1819"/>
    <cellStyle name="Input 10 4" xfId="1011"/>
    <cellStyle name="Input 10 4 2" xfId="1820"/>
    <cellStyle name="Input 10 5" xfId="1012"/>
    <cellStyle name="Input 10 5 2" xfId="1821"/>
    <cellStyle name="Input 10 6" xfId="1703"/>
    <cellStyle name="Input 2" xfId="394"/>
    <cellStyle name="Input 2 2" xfId="395"/>
    <cellStyle name="Input 2 2 2" xfId="1525"/>
    <cellStyle name="Input 2 2 2 2" xfId="2257"/>
    <cellStyle name="Input 2 2 3" xfId="1706"/>
    <cellStyle name="Input 2 3" xfId="1014"/>
    <cellStyle name="Input 2 3 2" xfId="1822"/>
    <cellStyle name="Input 2 4" xfId="1015"/>
    <cellStyle name="Input 2 4 2" xfId="1823"/>
    <cellStyle name="Input 2 5" xfId="1016"/>
    <cellStyle name="Input 2 5 2" xfId="1824"/>
    <cellStyle name="Input 2 6" xfId="1013"/>
    <cellStyle name="Input 2 7" xfId="1705"/>
    <cellStyle name="Input 3" xfId="396"/>
    <cellStyle name="Input 3 2" xfId="397"/>
    <cellStyle name="Input 3 2 2" xfId="1526"/>
    <cellStyle name="Input 3 2 2 2" xfId="2258"/>
    <cellStyle name="Input 3 2 3" xfId="1708"/>
    <cellStyle name="Input 3 3" xfId="1017"/>
    <cellStyle name="Input 3 3 2" xfId="1825"/>
    <cellStyle name="Input 3 4" xfId="1018"/>
    <cellStyle name="Input 3 4 2" xfId="1826"/>
    <cellStyle name="Input 3 5" xfId="1019"/>
    <cellStyle name="Input 3 5 2" xfId="1827"/>
    <cellStyle name="Input 3 6" xfId="1707"/>
    <cellStyle name="Input 4" xfId="398"/>
    <cellStyle name="Input 4 2" xfId="399"/>
    <cellStyle name="Input 4 2 2" xfId="1527"/>
    <cellStyle name="Input 4 2 2 2" xfId="2259"/>
    <cellStyle name="Input 4 2 3" xfId="1710"/>
    <cellStyle name="Input 4 3" xfId="1020"/>
    <cellStyle name="Input 4 3 2" xfId="1828"/>
    <cellStyle name="Input 4 4" xfId="1021"/>
    <cellStyle name="Input 4 4 2" xfId="1829"/>
    <cellStyle name="Input 4 5" xfId="1022"/>
    <cellStyle name="Input 4 5 2" xfId="1830"/>
    <cellStyle name="Input 4 6" xfId="1709"/>
    <cellStyle name="Input 5" xfId="400"/>
    <cellStyle name="Input 5 2" xfId="401"/>
    <cellStyle name="Input 5 2 2" xfId="1528"/>
    <cellStyle name="Input 5 2 2 2" xfId="2260"/>
    <cellStyle name="Input 5 2 3" xfId="1712"/>
    <cellStyle name="Input 5 3" xfId="1023"/>
    <cellStyle name="Input 5 3 2" xfId="1831"/>
    <cellStyle name="Input 5 4" xfId="1024"/>
    <cellStyle name="Input 5 4 2" xfId="1832"/>
    <cellStyle name="Input 5 5" xfId="1025"/>
    <cellStyle name="Input 5 5 2" xfId="1833"/>
    <cellStyle name="Input 5 6" xfId="1711"/>
    <cellStyle name="Input 6" xfId="402"/>
    <cellStyle name="Input 6 2" xfId="403"/>
    <cellStyle name="Input 6 2 2" xfId="1529"/>
    <cellStyle name="Input 6 2 2 2" xfId="2261"/>
    <cellStyle name="Input 6 2 3" xfId="1714"/>
    <cellStyle name="Input 6 3" xfId="1026"/>
    <cellStyle name="Input 6 3 2" xfId="1834"/>
    <cellStyle name="Input 6 4" xfId="1027"/>
    <cellStyle name="Input 6 4 2" xfId="1835"/>
    <cellStyle name="Input 6 5" xfId="1028"/>
    <cellStyle name="Input 6 5 2" xfId="1836"/>
    <cellStyle name="Input 6 6" xfId="1713"/>
    <cellStyle name="Input 7" xfId="404"/>
    <cellStyle name="Input 7 2" xfId="405"/>
    <cellStyle name="Input 7 2 2" xfId="1530"/>
    <cellStyle name="Input 7 2 2 2" xfId="2262"/>
    <cellStyle name="Input 7 2 3" xfId="1716"/>
    <cellStyle name="Input 7 3" xfId="1029"/>
    <cellStyle name="Input 7 3 2" xfId="1837"/>
    <cellStyle name="Input 7 4" xfId="1030"/>
    <cellStyle name="Input 7 4 2" xfId="1838"/>
    <cellStyle name="Input 7 5" xfId="1031"/>
    <cellStyle name="Input 7 5 2" xfId="1839"/>
    <cellStyle name="Input 7 6" xfId="1715"/>
    <cellStyle name="Input 8" xfId="406"/>
    <cellStyle name="Input 8 2" xfId="407"/>
    <cellStyle name="Input 8 2 2" xfId="1531"/>
    <cellStyle name="Input 8 2 2 2" xfId="2263"/>
    <cellStyle name="Input 8 2 3" xfId="1718"/>
    <cellStyle name="Input 8 3" xfId="1032"/>
    <cellStyle name="Input 8 3 2" xfId="1840"/>
    <cellStyle name="Input 8 4" xfId="1033"/>
    <cellStyle name="Input 8 4 2" xfId="1841"/>
    <cellStyle name="Input 8 5" xfId="1034"/>
    <cellStyle name="Input 8 5 2" xfId="1842"/>
    <cellStyle name="Input 8 6" xfId="1717"/>
    <cellStyle name="Input 9" xfId="408"/>
    <cellStyle name="Input 9 2" xfId="409"/>
    <cellStyle name="Input 9 2 2" xfId="1532"/>
    <cellStyle name="Input 9 2 2 2" xfId="2264"/>
    <cellStyle name="Input 9 2 3" xfId="1720"/>
    <cellStyle name="Input 9 3" xfId="1035"/>
    <cellStyle name="Input 9 3 2" xfId="1843"/>
    <cellStyle name="Input 9 4" xfId="1036"/>
    <cellStyle name="Input 9 4 2" xfId="1844"/>
    <cellStyle name="Input 9 5" xfId="1037"/>
    <cellStyle name="Input 9 5 2" xfId="1845"/>
    <cellStyle name="Input 9 6" xfId="1719"/>
    <cellStyle name="Link Currency (0)" xfId="1038"/>
    <cellStyle name="Link Currency (0) 10" xfId="1039"/>
    <cellStyle name="Link Currency (0) 11" xfId="1040"/>
    <cellStyle name="Link Currency (0) 12" xfId="1041"/>
    <cellStyle name="Link Currency (0) 2" xfId="1042"/>
    <cellStyle name="Link Currency (0) 2 2" xfId="1043"/>
    <cellStyle name="Link Currency (0) 3" xfId="1044"/>
    <cellStyle name="Link Currency (0) 4" xfId="1045"/>
    <cellStyle name="Link Currency (0) 5" xfId="1046"/>
    <cellStyle name="Link Currency (0) 6" xfId="1047"/>
    <cellStyle name="Link Currency (0) 7" xfId="1048"/>
    <cellStyle name="Link Currency (0) 8" xfId="1049"/>
    <cellStyle name="Link Currency (0) 9" xfId="1050"/>
    <cellStyle name="Link Currency (2)" xfId="1051"/>
    <cellStyle name="Link Currency (2) 10" xfId="1052"/>
    <cellStyle name="Link Currency (2) 11" xfId="1053"/>
    <cellStyle name="Link Currency (2) 12" xfId="1054"/>
    <cellStyle name="Link Currency (2) 2" xfId="1055"/>
    <cellStyle name="Link Currency (2) 2 2" xfId="1056"/>
    <cellStyle name="Link Currency (2) 3" xfId="1057"/>
    <cellStyle name="Link Currency (2) 4" xfId="1058"/>
    <cellStyle name="Link Currency (2) 5" xfId="1059"/>
    <cellStyle name="Link Currency (2) 6" xfId="1060"/>
    <cellStyle name="Link Currency (2) 7" xfId="1061"/>
    <cellStyle name="Link Currency (2) 8" xfId="1062"/>
    <cellStyle name="Link Currency (2) 9" xfId="1063"/>
    <cellStyle name="Link Units (0)" xfId="1064"/>
    <cellStyle name="Link Units (0) 10" xfId="1065"/>
    <cellStyle name="Link Units (0) 11" xfId="1066"/>
    <cellStyle name="Link Units (0) 12" xfId="1067"/>
    <cellStyle name="Link Units (0) 2" xfId="1068"/>
    <cellStyle name="Link Units (0) 2 2" xfId="1069"/>
    <cellStyle name="Link Units (0) 3" xfId="1070"/>
    <cellStyle name="Link Units (0) 4" xfId="1071"/>
    <cellStyle name="Link Units (0) 5" xfId="1072"/>
    <cellStyle name="Link Units (0) 6" xfId="1073"/>
    <cellStyle name="Link Units (0) 7" xfId="1074"/>
    <cellStyle name="Link Units (0) 8" xfId="1075"/>
    <cellStyle name="Link Units (0) 9" xfId="1076"/>
    <cellStyle name="Link Units (1)" xfId="1077"/>
    <cellStyle name="Link Units (1) 10" xfId="1078"/>
    <cellStyle name="Link Units (1) 11" xfId="1079"/>
    <cellStyle name="Link Units (1) 12" xfId="1080"/>
    <cellStyle name="Link Units (1) 2" xfId="1081"/>
    <cellStyle name="Link Units (1) 2 2" xfId="1082"/>
    <cellStyle name="Link Units (1) 3" xfId="1083"/>
    <cellStyle name="Link Units (1) 4" xfId="1084"/>
    <cellStyle name="Link Units (1) 5" xfId="1085"/>
    <cellStyle name="Link Units (1) 6" xfId="1086"/>
    <cellStyle name="Link Units (1) 7" xfId="1087"/>
    <cellStyle name="Link Units (1) 8" xfId="1088"/>
    <cellStyle name="Link Units (1) 9" xfId="1089"/>
    <cellStyle name="Link Units (2)" xfId="1090"/>
    <cellStyle name="Link Units (2) 10" xfId="1091"/>
    <cellStyle name="Link Units (2) 11" xfId="1092"/>
    <cellStyle name="Link Units (2) 12" xfId="1093"/>
    <cellStyle name="Link Units (2) 2" xfId="1094"/>
    <cellStyle name="Link Units (2) 2 2" xfId="1095"/>
    <cellStyle name="Link Units (2) 3" xfId="1096"/>
    <cellStyle name="Link Units (2) 4" xfId="1097"/>
    <cellStyle name="Link Units (2) 5" xfId="1098"/>
    <cellStyle name="Link Units (2) 6" xfId="1099"/>
    <cellStyle name="Link Units (2) 7" xfId="1100"/>
    <cellStyle name="Link Units (2) 8" xfId="1101"/>
    <cellStyle name="Link Units (2) 9" xfId="1102"/>
    <cellStyle name="Linked Cell 10" xfId="410"/>
    <cellStyle name="Linked Cell 2" xfId="411"/>
    <cellStyle name="Linked Cell 2 2" xfId="1103"/>
    <cellStyle name="Linked Cell 2 3" xfId="1721"/>
    <cellStyle name="Linked Cell 3" xfId="412"/>
    <cellStyle name="Linked Cell 4" xfId="413"/>
    <cellStyle name="Linked Cell 5" xfId="414"/>
    <cellStyle name="Linked Cell 6" xfId="415"/>
    <cellStyle name="Linked Cell 7" xfId="416"/>
    <cellStyle name="Linked Cell 8" xfId="417"/>
    <cellStyle name="Linked Cell 9" xfId="418"/>
    <cellStyle name="Millares 2" xfId="1104"/>
    <cellStyle name="Millares 3" xfId="1105"/>
    <cellStyle name="Millares 3 2" xfId="2193"/>
    <cellStyle name="Milliers [0]_EDYAN" xfId="1106"/>
    <cellStyle name="Milliers_EDYAN" xfId="1107"/>
    <cellStyle name="Monétaire [0]_EDYAN" xfId="1108"/>
    <cellStyle name="Monétaire_EDYAN" xfId="1109"/>
    <cellStyle name="Multiple" xfId="1110"/>
    <cellStyle name="Neutral 10" xfId="419"/>
    <cellStyle name="Neutral 2" xfId="420"/>
    <cellStyle name="Neutral 2 2" xfId="1111"/>
    <cellStyle name="Neutral 2 3" xfId="1722"/>
    <cellStyle name="Neutral 3" xfId="421"/>
    <cellStyle name="Neutral 4" xfId="422"/>
    <cellStyle name="Neutral 5" xfId="423"/>
    <cellStyle name="Neutral 6" xfId="424"/>
    <cellStyle name="Neutral 7" xfId="425"/>
    <cellStyle name="Neutral 8" xfId="426"/>
    <cellStyle name="Neutral 9" xfId="427"/>
    <cellStyle name="Normal" xfId="0" builtinId="0"/>
    <cellStyle name="Normal - Style1" xfId="1112"/>
    <cellStyle name="Normal - Style1 10" xfId="1113"/>
    <cellStyle name="Normal - Style1 11" xfId="1114"/>
    <cellStyle name="Normal - Style1 12" xfId="1115"/>
    <cellStyle name="Normal - Style1 2" xfId="1116"/>
    <cellStyle name="Normal - Style1 2 2" xfId="1117"/>
    <cellStyle name="Normal - Style1 3" xfId="1118"/>
    <cellStyle name="Normal - Style1 4" xfId="1119"/>
    <cellStyle name="Normal - Style1 5" xfId="1120"/>
    <cellStyle name="Normal - Style1 6" xfId="1121"/>
    <cellStyle name="Normal - Style1 7" xfId="1122"/>
    <cellStyle name="Normal - Style1 8" xfId="1123"/>
    <cellStyle name="Normal - Style1 9" xfId="1124"/>
    <cellStyle name="Normal - Style2" xfId="1125"/>
    <cellStyle name="Normal - Style3" xfId="1126"/>
    <cellStyle name="Normal - Style4" xfId="1127"/>
    <cellStyle name="Normal - Style5" xfId="1128"/>
    <cellStyle name="Normal - Style6" xfId="1129"/>
    <cellStyle name="Normal - Style7" xfId="1130"/>
    <cellStyle name="Normal - Style8" xfId="1131"/>
    <cellStyle name="Normal 10" xfId="5"/>
    <cellStyle name="Normal 10 2" xfId="1132"/>
    <cellStyle name="Normal 10 2 2" xfId="1846"/>
    <cellStyle name="Normal 10 2 2 2" xfId="2162"/>
    <cellStyle name="Normal 10 2 2 3" xfId="2078"/>
    <cellStyle name="Normal 10 2 3" xfId="2114"/>
    <cellStyle name="Normal 10 2 4" xfId="1564"/>
    <cellStyle name="Normal 11" xfId="6"/>
    <cellStyle name="Normal 11 2" xfId="1134"/>
    <cellStyle name="Normal 11 3" xfId="1133"/>
    <cellStyle name="Normal 11 4" xfId="1620"/>
    <cellStyle name="Normal 11 5" xfId="2115"/>
    <cellStyle name="Normal 12" xfId="7"/>
    <cellStyle name="Normal 12 2" xfId="1135"/>
    <cellStyle name="Normal 12 3" xfId="1621"/>
    <cellStyle name="Normal 12 4" xfId="2028"/>
    <cellStyle name="Normal 12 4 2" xfId="2116"/>
    <cellStyle name="Normal 13" xfId="8"/>
    <cellStyle name="Normal 13 2" xfId="1136"/>
    <cellStyle name="Normal 13 3" xfId="1622"/>
    <cellStyle name="Normal 13 4" xfId="2029"/>
    <cellStyle name="Normal 14" xfId="9"/>
    <cellStyle name="Normal 14 2" xfId="1137"/>
    <cellStyle name="Normal 14 3" xfId="1623"/>
    <cellStyle name="Normal 14 4" xfId="2030"/>
    <cellStyle name="Normal 14 4 2" xfId="2117"/>
    <cellStyle name="Normal 15" xfId="10"/>
    <cellStyle name="Normal 15 2" xfId="1138"/>
    <cellStyle name="Normal 15 2 2" xfId="2242"/>
    <cellStyle name="Normal 15 3" xfId="1624"/>
    <cellStyle name="Normal 15 3 2" xfId="2245"/>
    <cellStyle name="Normal 15 4" xfId="2118"/>
    <cellStyle name="Normal 15 5" xfId="2239"/>
    <cellStyle name="Normal 16" xfId="11"/>
    <cellStyle name="Normal 16 2" xfId="1139"/>
    <cellStyle name="Normal 16 3" xfId="1625"/>
    <cellStyle name="Normal 16 4" xfId="2119"/>
    <cellStyle name="Normal 16 5" xfId="2390"/>
    <cellStyle name="Normal 17" xfId="12"/>
    <cellStyle name="Normal 17 2" xfId="1140"/>
    <cellStyle name="Normal 17 3" xfId="1626"/>
    <cellStyle name="Normal 17 4" xfId="2120"/>
    <cellStyle name="Normal 17 5" xfId="2241"/>
    <cellStyle name="Normal 18" xfId="13"/>
    <cellStyle name="Normal 18 2" xfId="1141"/>
    <cellStyle name="Normal 18 3" xfId="1627"/>
    <cellStyle name="Normal 18 4" xfId="2121"/>
    <cellStyle name="Normal 19" xfId="14"/>
    <cellStyle name="Normal 19 2" xfId="1142"/>
    <cellStyle name="Normal 19 3" xfId="1628"/>
    <cellStyle name="Normal 19 4" xfId="2122"/>
    <cellStyle name="Normal 2" xfId="15"/>
    <cellStyle name="Normal 2 10" xfId="16"/>
    <cellStyle name="Normal 2 10 2" xfId="17"/>
    <cellStyle name="Normal 2 10 2 2" xfId="1566"/>
    <cellStyle name="Normal 2 10 2 3" xfId="2081"/>
    <cellStyle name="Normal 2 10 2 4" xfId="2123"/>
    <cellStyle name="Normal 2 10 2 5" xfId="1565"/>
    <cellStyle name="Normal 2 10 3" xfId="18"/>
    <cellStyle name="Normal 2 10 3 2" xfId="2082"/>
    <cellStyle name="Normal 2 10 3 3" xfId="2124"/>
    <cellStyle name="Normal 2 10 4" xfId="19"/>
    <cellStyle name="Normal 2 10 4 2" xfId="2083"/>
    <cellStyle name="Normal 2 10 4 3" xfId="2125"/>
    <cellStyle name="Normal 2 10 5" xfId="20"/>
    <cellStyle name="Normal 2 10 5 2" xfId="2084"/>
    <cellStyle name="Normal 2 10 5 3" xfId="2126"/>
    <cellStyle name="Normal 2 10 6" xfId="21"/>
    <cellStyle name="Normal 2 10 6 2" xfId="2085"/>
    <cellStyle name="Normal 2 10 6 3" xfId="2127"/>
    <cellStyle name="Normal 2 10 7" xfId="1143"/>
    <cellStyle name="Normal 2 10 7 2" xfId="2163"/>
    <cellStyle name="Normal 2 10 7 3" xfId="2080"/>
    <cellStyle name="Normal 2 11" xfId="22"/>
    <cellStyle name="Normal 2 11 2" xfId="1144"/>
    <cellStyle name="Normal 2 11 2 2" xfId="1847"/>
    <cellStyle name="Normal 2 11 2 2 2" xfId="2164"/>
    <cellStyle name="Normal 2 11 2 2 3" xfId="2086"/>
    <cellStyle name="Normal 2 11 2 3" xfId="2128"/>
    <cellStyle name="Normal 2 11 2 4" xfId="1567"/>
    <cellStyle name="Normal 2 12" xfId="23"/>
    <cellStyle name="Normal 2 12 2" xfId="1145"/>
    <cellStyle name="Normal 2 12 2 2" xfId="1848"/>
    <cellStyle name="Normal 2 12 2 3" xfId="1568"/>
    <cellStyle name="Normal 2 13" xfId="24"/>
    <cellStyle name="Normal 2 13 2" xfId="1146"/>
    <cellStyle name="Normal 2 13 2 2" xfId="1849"/>
    <cellStyle name="Normal 2 13 2 3" xfId="1569"/>
    <cellStyle name="Normal 2 14" xfId="25"/>
    <cellStyle name="Normal 2 14 2" xfId="1571"/>
    <cellStyle name="Normal 2 14 2 2" xfId="2165"/>
    <cellStyle name="Normal 2 14 3" xfId="1570"/>
    <cellStyle name="Normal 2 15" xfId="26"/>
    <cellStyle name="Normal 2 16" xfId="27"/>
    <cellStyle name="Normal 2 16 2" xfId="1573"/>
    <cellStyle name="Normal 2 16 2 2" xfId="2087"/>
    <cellStyle name="Normal 2 16 2 2 2" xfId="2166"/>
    <cellStyle name="Normal 2 16 2 3" xfId="2130"/>
    <cellStyle name="Normal 2 16 3" xfId="1572"/>
    <cellStyle name="Normal 2 17" xfId="28"/>
    <cellStyle name="Normal 2 17 2" xfId="1575"/>
    <cellStyle name="Normal 2 17 2 2" xfId="2088"/>
    <cellStyle name="Normal 2 17 2 2 2" xfId="2167"/>
    <cellStyle name="Normal 2 17 2 3" xfId="2131"/>
    <cellStyle name="Normal 2 17 3" xfId="1574"/>
    <cellStyle name="Normal 2 18" xfId="29"/>
    <cellStyle name="Normal 2 18 2" xfId="1577"/>
    <cellStyle name="Normal 2 18 2 2" xfId="2089"/>
    <cellStyle name="Normal 2 18 2 2 2" xfId="2168"/>
    <cellStyle name="Normal 2 18 2 3" xfId="2132"/>
    <cellStyle name="Normal 2 18 3" xfId="1576"/>
    <cellStyle name="Normal 2 19" xfId="30"/>
    <cellStyle name="Normal 2 19 2" xfId="2090"/>
    <cellStyle name="Normal 2 19 3" xfId="2133"/>
    <cellStyle name="Normal 2 2" xfId="31"/>
    <cellStyle name="Normal 2 2 10" xfId="2111"/>
    <cellStyle name="Normal 2 2 2" xfId="32"/>
    <cellStyle name="Normal 2 2 2 2" xfId="431"/>
    <cellStyle name="Normal 2 2 2 2 2" xfId="432"/>
    <cellStyle name="Normal 2 2 2 2 2 2" xfId="433"/>
    <cellStyle name="Normal 2 2 2 2 2 2 2" xfId="434"/>
    <cellStyle name="Normal 2 2 2 2 2 2 2 2" xfId="1147"/>
    <cellStyle name="Normal 2 2 2 2 2 2 2 2 2" xfId="1148"/>
    <cellStyle name="Normal 2 2 2 2 2 2 2 2 2 2" xfId="1149"/>
    <cellStyle name="Normal 2 2 2 2 2 2 2 2 2 2 2" xfId="1150"/>
    <cellStyle name="Normal 2 2 2 2 2 2 2 2 2 2 3" xfId="2195"/>
    <cellStyle name="Normal 2 2 2 2 2 2 2 2 3" xfId="2194"/>
    <cellStyle name="Normal 2 2 2 2 2 2 2 3" xfId="1151"/>
    <cellStyle name="Normal 2 2 2 2 2 2 2 4" xfId="1152"/>
    <cellStyle name="Normal 2 2 2 2 2 2 2 5" xfId="1153"/>
    <cellStyle name="Normal 2 2 2 2 2 2 3" xfId="1154"/>
    <cellStyle name="Normal 2 2 2 2 2 2 3 2" xfId="1155"/>
    <cellStyle name="Normal 2 2 2 2 2 2 3 3" xfId="2196"/>
    <cellStyle name="Normal 2 2 2 2 2 2 4" xfId="1156"/>
    <cellStyle name="Normal 2 2 2 2 2 2 4 2" xfId="2197"/>
    <cellStyle name="Normal 2 2 2 2 2 2 5" xfId="1157"/>
    <cellStyle name="Normal 2 2 2 2 2 2 5 2" xfId="2198"/>
    <cellStyle name="Normal 2 2 2 2 2 2 6" xfId="2180"/>
    <cellStyle name="Normal 2 2 2 2 2 3" xfId="1158"/>
    <cellStyle name="Normal 2 2 2 2 2 3 2" xfId="1159"/>
    <cellStyle name="Normal 2 2 2 2 2 3 2 2" xfId="2199"/>
    <cellStyle name="Normal 2 2 2 2 2 4" xfId="1160"/>
    <cellStyle name="Normal 2 2 2 2 2 5" xfId="1161"/>
    <cellStyle name="Normal 2 2 2 2 3" xfId="435"/>
    <cellStyle name="Normal 2 2 2 2 4" xfId="436"/>
    <cellStyle name="Normal 2 2 2 2 4 2" xfId="1162"/>
    <cellStyle name="Normal 2 2 2 2 4 3" xfId="2181"/>
    <cellStyle name="Normal 2 2 2 2 5" xfId="1163"/>
    <cellStyle name="Normal 2 2 2 2 5 2" xfId="2200"/>
    <cellStyle name="Normal 2 2 2 2 6" xfId="1164"/>
    <cellStyle name="Normal 2 2 2 2 6 2" xfId="2201"/>
    <cellStyle name="Normal 2 2 2 2 7" xfId="1578"/>
    <cellStyle name="Normal 2 2 2 2 8" xfId="2059"/>
    <cellStyle name="Normal 2 2 2 3" xfId="437"/>
    <cellStyle name="Normal 2 2 2 3 2" xfId="438"/>
    <cellStyle name="Normal 2 2 2 3 2 2" xfId="1165"/>
    <cellStyle name="Normal 2 2 2 3 2 3" xfId="1166"/>
    <cellStyle name="Normal 2 2 2 3 2 4" xfId="1167"/>
    <cellStyle name="Normal 2 2 2 3 2 5" xfId="1168"/>
    <cellStyle name="Normal 2 2 2 3 3" xfId="1169"/>
    <cellStyle name="Normal 2 2 2 3 3 2" xfId="2202"/>
    <cellStyle name="Normal 2 2 2 3 4" xfId="1170"/>
    <cellStyle name="Normal 2 2 2 3 4 2" xfId="2203"/>
    <cellStyle name="Normal 2 2 2 3 5" xfId="1171"/>
    <cellStyle name="Normal 2 2 2 3 5 2" xfId="2204"/>
    <cellStyle name="Normal 2 2 2 3 6" xfId="2182"/>
    <cellStyle name="Normal 2 2 2 4" xfId="439"/>
    <cellStyle name="Normal 2 2 2 4 2" xfId="1172"/>
    <cellStyle name="Normal 2 2 2 4 2 2" xfId="2205"/>
    <cellStyle name="Normal 2 2 2 5" xfId="430"/>
    <cellStyle name="Normal 2 2 2 5 2" xfId="1173"/>
    <cellStyle name="Normal 2 2 2 5 3" xfId="1725"/>
    <cellStyle name="Normal 2 2 2 6" xfId="1174"/>
    <cellStyle name="Normal 2 2 2 7" xfId="1579"/>
    <cellStyle name="Normal 2 2 2 8" xfId="1630"/>
    <cellStyle name="Normal 2 2 2 9" xfId="2063"/>
    <cellStyle name="Normal 2 2 3" xfId="33"/>
    <cellStyle name="Normal 2 2 3 2" xfId="441"/>
    <cellStyle name="Normal 2 2 3 2 2" xfId="442"/>
    <cellStyle name="Normal 2 2 3 2 2 2" xfId="1175"/>
    <cellStyle name="Normal 2 2 3 2 2 2 2" xfId="1176"/>
    <cellStyle name="Normal 2 2 3 2 2 2 3" xfId="2206"/>
    <cellStyle name="Normal 2 2 3 2 2 3" xfId="1177"/>
    <cellStyle name="Normal 2 2 3 2 2 4" xfId="1178"/>
    <cellStyle name="Normal 2 2 3 2 2 5" xfId="1179"/>
    <cellStyle name="Normal 2 2 3 2 3" xfId="1180"/>
    <cellStyle name="Normal 2 2 3 2 3 2" xfId="2207"/>
    <cellStyle name="Normal 2 2 3 2 4" xfId="1181"/>
    <cellStyle name="Normal 2 2 3 2 4 2" xfId="2208"/>
    <cellStyle name="Normal 2 2 3 2 5" xfId="1182"/>
    <cellStyle name="Normal 2 2 3 2 5 2" xfId="2209"/>
    <cellStyle name="Normal 2 2 3 2 6" xfId="2183"/>
    <cellStyle name="Normal 2 2 3 3" xfId="440"/>
    <cellStyle name="Normal 2 2 3 4" xfId="1183"/>
    <cellStyle name="Normal 2 2 3 5" xfId="1184"/>
    <cellStyle name="Normal 2 2 3 6" xfId="1580"/>
    <cellStyle name="Normal 2 2 3 7" xfId="1631"/>
    <cellStyle name="Normal 2 2 4" xfId="34"/>
    <cellStyle name="Normal 2 2 4 2" xfId="443"/>
    <cellStyle name="Normal 2 2 4 2 2" xfId="1726"/>
    <cellStyle name="Normal 2 2 4 2 3" xfId="1581"/>
    <cellStyle name="Normal 2 2 4 3" xfId="1185"/>
    <cellStyle name="Normal 2 2 4 4" xfId="1632"/>
    <cellStyle name="Normal 2 2 5" xfId="35"/>
    <cellStyle name="Normal 2 2 5 2" xfId="1187"/>
    <cellStyle name="Normal 2 2 5 3" xfId="1186"/>
    <cellStyle name="Normal 2 2 5 3 2" xfId="2210"/>
    <cellStyle name="Normal 2 2 5 4" xfId="1633"/>
    <cellStyle name="Normal 2 2 6" xfId="36"/>
    <cellStyle name="Normal 2 2 6 2" xfId="1188"/>
    <cellStyle name="Normal 2 2 6 2 2" xfId="2211"/>
    <cellStyle name="Normal 2 2 6 3" xfId="1634"/>
    <cellStyle name="Normal 2 2 7" xfId="37"/>
    <cellStyle name="Normal 2 2 7 2" xfId="1189"/>
    <cellStyle name="Normal 2 2 7 2 2" xfId="2212"/>
    <cellStyle name="Normal 2 2 7 3" xfId="1635"/>
    <cellStyle name="Normal 2 2 8" xfId="429"/>
    <cellStyle name="Normal 2 2 8 2" xfId="1724"/>
    <cellStyle name="Normal 2 2 8 2 2" xfId="2170"/>
    <cellStyle name="Normal 2 2 8 2 3" xfId="2091"/>
    <cellStyle name="Normal 2 2 8 3" xfId="2134"/>
    <cellStyle name="Normal 2 2 8 4" xfId="2179"/>
    <cellStyle name="Normal 2 2 8 5" xfId="1582"/>
    <cellStyle name="Normal 2 2 9" xfId="1629"/>
    <cellStyle name="Normal 2 2 9 2" xfId="2074"/>
    <cellStyle name="Normal 2 20" xfId="38"/>
    <cellStyle name="Normal 2 20 2" xfId="2092"/>
    <cellStyle name="Normal 2 20 3" xfId="2136"/>
    <cellStyle name="Normal 2 21" xfId="39"/>
    <cellStyle name="Normal 2 21 2" xfId="2093"/>
    <cellStyle name="Normal 2 21 3" xfId="2137"/>
    <cellStyle name="Normal 2 22" xfId="40"/>
    <cellStyle name="Normal 2 22 2" xfId="2094"/>
    <cellStyle name="Normal 2 22 3" xfId="2138"/>
    <cellStyle name="Normal 2 23" xfId="41"/>
    <cellStyle name="Normal 2 23 2" xfId="2095"/>
    <cellStyle name="Normal 2 23 3" xfId="2139"/>
    <cellStyle name="Normal 2 24" xfId="42"/>
    <cellStyle name="Normal 2 24 2" xfId="1584"/>
    <cellStyle name="Normal 2 24 2 2" xfId="2096"/>
    <cellStyle name="Normal 2 24 2 2 2" xfId="2169"/>
    <cellStyle name="Normal 2 24 2 3" xfId="2140"/>
    <cellStyle name="Normal 2 24 3" xfId="1583"/>
    <cellStyle name="Normal 2 25" xfId="43"/>
    <cellStyle name="Normal 2 25 2" xfId="2097"/>
    <cellStyle name="Normal 2 25 3" xfId="2141"/>
    <cellStyle name="Normal 2 26" xfId="428"/>
    <cellStyle name="Normal 2 26 2" xfId="1723"/>
    <cellStyle name="Normal 2 26 3" xfId="1585"/>
    <cellStyle name="Normal 2 27" xfId="2079"/>
    <cellStyle name="Normal 2 27 2" xfId="2160"/>
    <cellStyle name="Normal 2 28" xfId="2072"/>
    <cellStyle name="Normal 2 29" xfId="2108"/>
    <cellStyle name="Normal 2 3" xfId="44"/>
    <cellStyle name="Normal 2 3 2" xfId="445"/>
    <cellStyle name="Normal 2 3 2 2" xfId="446"/>
    <cellStyle name="Normal 2 3 2 2 2" xfId="1191"/>
    <cellStyle name="Normal 2 3 2 2 2 2" xfId="1192"/>
    <cellStyle name="Normal 2 3 2 2 2 2 2" xfId="2213"/>
    <cellStyle name="Normal 2 3 2 2 3" xfId="1193"/>
    <cellStyle name="Normal 2 3 2 2 3 2" xfId="2214"/>
    <cellStyle name="Normal 2 3 2 2 4" xfId="1194"/>
    <cellStyle name="Normal 2 3 2 2 4 2" xfId="2215"/>
    <cellStyle name="Normal 2 3 2 2 5" xfId="1195"/>
    <cellStyle name="Normal 2 3 2 2 5 2" xfId="2216"/>
    <cellStyle name="Normal 2 3 2 2 6" xfId="2184"/>
    <cellStyle name="Normal 2 3 2 3" xfId="1196"/>
    <cellStyle name="Normal 2 3 2 4" xfId="1197"/>
    <cellStyle name="Normal 2 3 2 5" xfId="1198"/>
    <cellStyle name="Normal 2 3 2 6" xfId="1190"/>
    <cellStyle name="Normal 2 3 2 7" xfId="2066"/>
    <cellStyle name="Normal 2 3 3" xfId="447"/>
    <cellStyle name="Normal 2 3 3 2" xfId="2185"/>
    <cellStyle name="Normal 2 3 4" xfId="444"/>
    <cellStyle name="Normal 2 3 4 2" xfId="1199"/>
    <cellStyle name="Normal 2 3 4 3" xfId="1727"/>
    <cellStyle name="Normal 2 3 5" xfId="1200"/>
    <cellStyle name="Normal 2 3 5 2" xfId="2217"/>
    <cellStyle name="Normal 2 3 6" xfId="1561"/>
    <cellStyle name="Normal 2 3 6 2" xfId="2055"/>
    <cellStyle name="Normal 2 3 7" xfId="1636"/>
    <cellStyle name="Normal 2 3 8" xfId="2142"/>
    <cellStyle name="Normal 2 4" xfId="45"/>
    <cellStyle name="Normal 2 4 2" xfId="448"/>
    <cellStyle name="Normal 2 4 2 2" xfId="1202"/>
    <cellStyle name="Normal 2 4 2 3" xfId="1728"/>
    <cellStyle name="Normal 2 4 2 3 2" xfId="2098"/>
    <cellStyle name="Normal 2 4 2 4" xfId="2143"/>
    <cellStyle name="Normal 2 4 2 5" xfId="2186"/>
    <cellStyle name="Normal 2 4 2 6" xfId="2067"/>
    <cellStyle name="Normal 2 4 3" xfId="1203"/>
    <cellStyle name="Normal 2 4 4" xfId="1204"/>
    <cellStyle name="Normal 2 4 5" xfId="1205"/>
    <cellStyle name="Normal 2 4 5 2" xfId="2218"/>
    <cellStyle name="Normal 2 4 6" xfId="1201"/>
    <cellStyle name="Normal 2 4 7" xfId="1637"/>
    <cellStyle name="Normal 2 5" xfId="46"/>
    <cellStyle name="Normal 2 5 2" xfId="449"/>
    <cellStyle name="Normal 2 5 2 2" xfId="1206"/>
    <cellStyle name="Normal 2 5 2 3" xfId="1729"/>
    <cellStyle name="Normal 2 5 2 4" xfId="2243"/>
    <cellStyle name="Normal 2 5 3" xfId="1586"/>
    <cellStyle name="Normal 2 5 4" xfId="1638"/>
    <cellStyle name="Normal 2 5 5" xfId="2144"/>
    <cellStyle name="Normal 2 6" xfId="47"/>
    <cellStyle name="Normal 2 6 2" xfId="1208"/>
    <cellStyle name="Normal 2 6 2 2" xfId="1587"/>
    <cellStyle name="Normal 2 6 2 2 2" xfId="2158"/>
    <cellStyle name="Normal 2 6 2 3" xfId="2099"/>
    <cellStyle name="Normal 2 6 2 4" xfId="2145"/>
    <cellStyle name="Normal 2 6 2 5" xfId="2048"/>
    <cellStyle name="Normal 2 6 3" xfId="1207"/>
    <cellStyle name="Normal 2 6 4" xfId="1639"/>
    <cellStyle name="Normal 2 7" xfId="48"/>
    <cellStyle name="Normal 2 7 2" xfId="1209"/>
    <cellStyle name="Normal 2 7 3" xfId="1640"/>
    <cellStyle name="Normal 2 7 4" xfId="2146"/>
    <cellStyle name="Normal 2 8" xfId="49"/>
    <cellStyle name="Normal 2 8 2" xfId="1210"/>
    <cellStyle name="Normal 2 8 2 2" xfId="1850"/>
    <cellStyle name="Normal 2 8 2 2 2" xfId="2159"/>
    <cellStyle name="Normal 2 8 2 2 3" xfId="2100"/>
    <cellStyle name="Normal 2 8 2 3" xfId="2147"/>
    <cellStyle name="Normal 2 8 2 4" xfId="1588"/>
    <cellStyle name="Normal 2 8 3" xfId="2031"/>
    <cellStyle name="Normal 2 9" xfId="50"/>
    <cellStyle name="Normal 2 9 2" xfId="1211"/>
    <cellStyle name="Normal 2 9 3" xfId="1641"/>
    <cellStyle name="Normal 2 9 4" xfId="2148"/>
    <cellStyle name="Normal 2_EMEA" xfId="1589"/>
    <cellStyle name="Normal 20" xfId="76"/>
    <cellStyle name="Normal 20 2" xfId="1212"/>
    <cellStyle name="Normal 20 3" xfId="1651"/>
    <cellStyle name="Normal 20 4" xfId="2151"/>
    <cellStyle name="Normal 21" xfId="51"/>
    <cellStyle name="Normal 21 2" xfId="1642"/>
    <cellStyle name="Normal 21 3" xfId="1560"/>
    <cellStyle name="Normal 22" xfId="52"/>
    <cellStyle name="Normal 23" xfId="53"/>
    <cellStyle name="Normal 24" xfId="54"/>
    <cellStyle name="Normal 25" xfId="55"/>
    <cellStyle name="Normal 26" xfId="56"/>
    <cellStyle name="Normal 27" xfId="57"/>
    <cellStyle name="Normal 27 10" xfId="58"/>
    <cellStyle name="Normal 27 11" xfId="450"/>
    <cellStyle name="Normal 27 2" xfId="59"/>
    <cellStyle name="Normal 27 3" xfId="60"/>
    <cellStyle name="Normal 27 4" xfId="61"/>
    <cellStyle name="Normal 27 5" xfId="62"/>
    <cellStyle name="Normal 27 6" xfId="63"/>
    <cellStyle name="Normal 27 7" xfId="64"/>
    <cellStyle name="Normal 27 8" xfId="65"/>
    <cellStyle name="Normal 27 9" xfId="66"/>
    <cellStyle name="Normal 28" xfId="78"/>
    <cellStyle name="Normal 28 2" xfId="2106"/>
    <cellStyle name="Normal 28 3" xfId="2153"/>
    <cellStyle name="Normal 29" xfId="77"/>
    <cellStyle name="Normal 29 2" xfId="2105"/>
    <cellStyle name="Normal 29 3" xfId="2152"/>
    <cellStyle name="Normal 3" xfId="67"/>
    <cellStyle name="Normal 3 10" xfId="1643"/>
    <cellStyle name="Normal 3 2" xfId="68"/>
    <cellStyle name="Normal 3 2 2" xfId="452"/>
    <cellStyle name="Normal 3 2 2 2" xfId="1215"/>
    <cellStyle name="Normal 3 2 2 3" xfId="1216"/>
    <cellStyle name="Normal 3 2 2 4" xfId="1590"/>
    <cellStyle name="Normal 3 2 2 5" xfId="2187"/>
    <cellStyle name="Normal 3 2 2 6" xfId="2061"/>
    <cellStyle name="Normal 3 2 3" xfId="1217"/>
    <cellStyle name="Normal 3 2 4" xfId="1218"/>
    <cellStyle name="Normal 3 2 4 2" xfId="2219"/>
    <cellStyle name="Normal 3 2 5" xfId="1219"/>
    <cellStyle name="Normal 3 2 5 2" xfId="2220"/>
    <cellStyle name="Normal 3 2 6" xfId="1220"/>
    <cellStyle name="Normal 3 2 6 2" xfId="2221"/>
    <cellStyle name="Normal 3 2 7" xfId="1214"/>
    <cellStyle name="Normal 3 2 8" xfId="1644"/>
    <cellStyle name="Normal 3 2 9" xfId="2062"/>
    <cellStyle name="Normal 3 3" xfId="69"/>
    <cellStyle name="Normal 3 3 2" xfId="453"/>
    <cellStyle name="Normal 3 3 2 2" xfId="1222"/>
    <cellStyle name="Normal 3 3 3" xfId="1223"/>
    <cellStyle name="Normal 3 3 4" xfId="1221"/>
    <cellStyle name="Normal 3 3 5" xfId="1645"/>
    <cellStyle name="Normal 3 4" xfId="454"/>
    <cellStyle name="Normal 3 4 2" xfId="1225"/>
    <cellStyle name="Normal 3 4 2 2" xfId="1226"/>
    <cellStyle name="Normal 3 4 2 3" xfId="2157"/>
    <cellStyle name="Normal 3 4 3" xfId="1227"/>
    <cellStyle name="Normal 3 4 4" xfId="1224"/>
    <cellStyle name="Normal 3 4 4 2" xfId="2222"/>
    <cellStyle name="Normal 3 4 4 3" xfId="2101"/>
    <cellStyle name="Normal 3 5" xfId="455"/>
    <cellStyle name="Normal 3 5 2" xfId="1229"/>
    <cellStyle name="Normal 3 5 3" xfId="1228"/>
    <cellStyle name="Normal 3 6" xfId="456"/>
    <cellStyle name="Normal 3 6 2" xfId="1230"/>
    <cellStyle name="Normal 3 7" xfId="457"/>
    <cellStyle name="Normal 3 7 2" xfId="1231"/>
    <cellStyle name="Normal 3 8" xfId="451"/>
    <cellStyle name="Normal 3 8 2" xfId="1730"/>
    <cellStyle name="Normal 3 8 3" xfId="1591"/>
    <cellStyle name="Normal 3 9" xfId="1213"/>
    <cellStyle name="Normal 30" xfId="3"/>
    <cellStyle name="Normal 30 2" xfId="2077"/>
    <cellStyle name="Normal 30 3" xfId="2113"/>
    <cellStyle name="Normal 31" xfId="79"/>
    <cellStyle name="Normal 31 2" xfId="1652"/>
    <cellStyle name="Normal 31 2 2" xfId="2076"/>
    <cellStyle name="Normal 31 3" xfId="2155"/>
    <cellStyle name="Normal 31 4" xfId="1592"/>
    <cellStyle name="Normal 32" xfId="81"/>
    <cellStyle name="Normal 32 2" xfId="1653"/>
    <cellStyle name="Normal 32 2 2" xfId="2156"/>
    <cellStyle name="Normal 32 3" xfId="2129"/>
    <cellStyle name="Normal 32 4" xfId="1593"/>
    <cellStyle name="Normal 33" xfId="162"/>
    <cellStyle name="Normal 33 2" xfId="1663"/>
    <cellStyle name="Normal 33 2 2" xfId="2154"/>
    <cellStyle name="Normal 33 3" xfId="2178"/>
    <cellStyle name="Normal 33 4" xfId="1594"/>
    <cellStyle name="Normal 34" xfId="163"/>
    <cellStyle name="Normal 35" xfId="1514"/>
    <cellStyle name="Normal 36" xfId="1595"/>
    <cellStyle name="Normal 37" xfId="1596"/>
    <cellStyle name="Normal 38" xfId="1597"/>
    <cellStyle name="Normal 39" xfId="2027"/>
    <cellStyle name="Normal 39 2" xfId="2107"/>
    <cellStyle name="Normal 4" xfId="70"/>
    <cellStyle name="Normal 4 10" xfId="1598"/>
    <cellStyle name="Normal 4 10 2" xfId="2075"/>
    <cellStyle name="Normal 4 10 2 2" xfId="2171"/>
    <cellStyle name="Normal 4 10 3" xfId="2112"/>
    <cellStyle name="Normal 4 11" xfId="1599"/>
    <cellStyle name="Normal 4 12" xfId="1600"/>
    <cellStyle name="Normal 4 13" xfId="1601"/>
    <cellStyle name="Normal 4 14" xfId="1602"/>
    <cellStyle name="Normal 4 14 2" xfId="2161"/>
    <cellStyle name="Normal 4 15" xfId="2073"/>
    <cellStyle name="Normal 4 16" xfId="2109"/>
    <cellStyle name="Normal 4 2" xfId="458"/>
    <cellStyle name="Normal 4 2 2" xfId="1233"/>
    <cellStyle name="Normal 4 2 3" xfId="1603"/>
    <cellStyle name="Normal 4 2 4" xfId="2188"/>
    <cellStyle name="Normal 4 3" xfId="1234"/>
    <cellStyle name="Normal 4 3 2" xfId="1604"/>
    <cellStyle name="Normal 4 3 3" xfId="2057"/>
    <cellStyle name="Normal 4 4" xfId="1232"/>
    <cellStyle name="Normal 4 5" xfId="1605"/>
    <cellStyle name="Normal 4 6" xfId="1606"/>
    <cellStyle name="Normal 4 7" xfId="1607"/>
    <cellStyle name="Normal 4 8" xfId="1608"/>
    <cellStyle name="Normal 4 9" xfId="1609"/>
    <cellStyle name="Normal 4_EMEA" xfId="1610"/>
    <cellStyle name="Normal 40" xfId="2034"/>
    <cellStyle name="Normal 40 2" xfId="2110"/>
    <cellStyle name="Normal 41" xfId="2037"/>
    <cellStyle name="Normal 41 2" xfId="2174"/>
    <cellStyle name="Normal 42" xfId="2039"/>
    <cellStyle name="Normal 42 2" xfId="2149"/>
    <cellStyle name="Normal 43" xfId="2040"/>
    <cellStyle name="Normal 43 2" xfId="2135"/>
    <cellStyle name="Normal 44" xfId="2042"/>
    <cellStyle name="Normal 44 2" xfId="2173"/>
    <cellStyle name="Normal 45" xfId="2051"/>
    <cellStyle name="Normal 45 2" xfId="2176"/>
    <cellStyle name="Normal 46" xfId="2047"/>
    <cellStyle name="Normal 46 2" xfId="2175"/>
    <cellStyle name="Normal 47" xfId="2053"/>
    <cellStyle name="Normal 47 2" xfId="2232"/>
    <cellStyle name="Normal 48" xfId="2054"/>
    <cellStyle name="Normal 49" xfId="2058"/>
    <cellStyle name="Normal 49 2" xfId="2386"/>
    <cellStyle name="Normal 5" xfId="71"/>
    <cellStyle name="Normal 5 2" xfId="459"/>
    <cellStyle name="Normal 5 2 2" xfId="1611"/>
    <cellStyle name="Normal 5 2 3" xfId="2065"/>
    <cellStyle name="Normal 5 3" xfId="1235"/>
    <cellStyle name="Normal 5 3 2" xfId="2244"/>
    <cellStyle name="Normal 5 4" xfId="1646"/>
    <cellStyle name="Normal 50" xfId="2237"/>
    <cellStyle name="Normal 51" xfId="2388"/>
    <cellStyle name="Normal 52" xfId="2427"/>
    <cellStyle name="Normal 6" xfId="72"/>
    <cellStyle name="Normal 6 2" xfId="460"/>
    <cellStyle name="Normal 6 2 2" xfId="1612"/>
    <cellStyle name="Normal 6 2 3" xfId="2043"/>
    <cellStyle name="Normal 6 3" xfId="1613"/>
    <cellStyle name="Normal 6 4" xfId="1647"/>
    <cellStyle name="Normal 6 5" xfId="2070"/>
    <cellStyle name="Normal 7" xfId="73"/>
    <cellStyle name="Normal 7 2" xfId="462"/>
    <cellStyle name="Normal 7 2 2" xfId="2189"/>
    <cellStyle name="Normal 7 3" xfId="461"/>
    <cellStyle name="Normal 7 3 2" xfId="1731"/>
    <cellStyle name="Normal 7 3 3" xfId="1614"/>
    <cellStyle name="Normal 7 4" xfId="1236"/>
    <cellStyle name="Normal 7 4 2" xfId="2223"/>
    <cellStyle name="Normal 7 4 3" xfId="2102"/>
    <cellStyle name="Normal 7 5" xfId="1648"/>
    <cellStyle name="Normal 8" xfId="74"/>
    <cellStyle name="Normal 8 2" xfId="463"/>
    <cellStyle name="Normal 8 2 2" xfId="1732"/>
    <cellStyle name="Normal 8 2 3" xfId="1615"/>
    <cellStyle name="Normal 8 3" xfId="1237"/>
    <cellStyle name="Normal 8 3 2" xfId="2224"/>
    <cellStyle name="Normal 8 3 3" xfId="2103"/>
    <cellStyle name="Normal 8 4" xfId="1649"/>
    <cellStyle name="Normal 9" xfId="75"/>
    <cellStyle name="Normal 9 2" xfId="464"/>
    <cellStyle name="Normal 9 2 2" xfId="1733"/>
    <cellStyle name="Normal 9 2 3" xfId="1616"/>
    <cellStyle name="Normal 9 3" xfId="1238"/>
    <cellStyle name="Normal 9 3 2" xfId="2225"/>
    <cellStyle name="Normal 9 3 3" xfId="2104"/>
    <cellStyle name="Normal 9 4" xfId="1650"/>
    <cellStyle name="Normal_Sheet6" xfId="2428"/>
    <cellStyle name="Note 10" xfId="465"/>
    <cellStyle name="Note 10 2" xfId="466"/>
    <cellStyle name="Note 10 2 2" xfId="1533"/>
    <cellStyle name="Note 10 2 2 2" xfId="2265"/>
    <cellStyle name="Note 10 2 3" xfId="1735"/>
    <cellStyle name="Note 10 3" xfId="1239"/>
    <cellStyle name="Note 10 3 2" xfId="1851"/>
    <cellStyle name="Note 10 4" xfId="1240"/>
    <cellStyle name="Note 10 4 2" xfId="1852"/>
    <cellStyle name="Note 10 5" xfId="1241"/>
    <cellStyle name="Note 10 5 2" xfId="1853"/>
    <cellStyle name="Note 10 6" xfId="1734"/>
    <cellStyle name="Note 2" xfId="467"/>
    <cellStyle name="Note 2 2" xfId="468"/>
    <cellStyle name="Note 2 2 2" xfId="1534"/>
    <cellStyle name="Note 2 2 2 2" xfId="2266"/>
    <cellStyle name="Note 2 2 3" xfId="1737"/>
    <cellStyle name="Note 2 3" xfId="1243"/>
    <cellStyle name="Note 2 3 2" xfId="1854"/>
    <cellStyle name="Note 2 4" xfId="1244"/>
    <cellStyle name="Note 2 4 2" xfId="1855"/>
    <cellStyle name="Note 2 5" xfId="1245"/>
    <cellStyle name="Note 2 5 2" xfId="1856"/>
    <cellStyle name="Note 2 6" xfId="1242"/>
    <cellStyle name="Note 2 7" xfId="1736"/>
    <cellStyle name="Note 3" xfId="469"/>
    <cellStyle name="Note 3 2" xfId="470"/>
    <cellStyle name="Note 3 2 2" xfId="1535"/>
    <cellStyle name="Note 3 2 2 2" xfId="2267"/>
    <cellStyle name="Note 3 2 3" xfId="1739"/>
    <cellStyle name="Note 3 3" xfId="1246"/>
    <cellStyle name="Note 3 3 2" xfId="1857"/>
    <cellStyle name="Note 3 4" xfId="1247"/>
    <cellStyle name="Note 3 4 2" xfId="1858"/>
    <cellStyle name="Note 3 5" xfId="1248"/>
    <cellStyle name="Note 3 5 2" xfId="1859"/>
    <cellStyle name="Note 3 6" xfId="1738"/>
    <cellStyle name="Note 4" xfId="471"/>
    <cellStyle name="Note 4 2" xfId="472"/>
    <cellStyle name="Note 4 2 2" xfId="1536"/>
    <cellStyle name="Note 4 2 2 2" xfId="2268"/>
    <cellStyle name="Note 4 2 3" xfId="1741"/>
    <cellStyle name="Note 4 3" xfId="1249"/>
    <cellStyle name="Note 4 3 2" xfId="1860"/>
    <cellStyle name="Note 4 4" xfId="1250"/>
    <cellStyle name="Note 4 4 2" xfId="1861"/>
    <cellStyle name="Note 4 5" xfId="1251"/>
    <cellStyle name="Note 4 5 2" xfId="1862"/>
    <cellStyle name="Note 4 6" xfId="1740"/>
    <cellStyle name="Note 5" xfId="473"/>
    <cellStyle name="Note 5 2" xfId="474"/>
    <cellStyle name="Note 5 2 2" xfId="1537"/>
    <cellStyle name="Note 5 2 2 2" xfId="2269"/>
    <cellStyle name="Note 5 2 3" xfId="1743"/>
    <cellStyle name="Note 5 3" xfId="1252"/>
    <cellStyle name="Note 5 3 2" xfId="1863"/>
    <cellStyle name="Note 5 4" xfId="1253"/>
    <cellStyle name="Note 5 4 2" xfId="1864"/>
    <cellStyle name="Note 5 5" xfId="1254"/>
    <cellStyle name="Note 5 5 2" xfId="1865"/>
    <cellStyle name="Note 5 6" xfId="1742"/>
    <cellStyle name="Note 6" xfId="475"/>
    <cellStyle name="Note 6 2" xfId="476"/>
    <cellStyle name="Note 6 2 2" xfId="1538"/>
    <cellStyle name="Note 6 2 2 2" xfId="2270"/>
    <cellStyle name="Note 6 2 3" xfId="1745"/>
    <cellStyle name="Note 6 3" xfId="1255"/>
    <cellStyle name="Note 6 3 2" xfId="1866"/>
    <cellStyle name="Note 6 4" xfId="1256"/>
    <cellStyle name="Note 6 4 2" xfId="1867"/>
    <cellStyle name="Note 6 5" xfId="1257"/>
    <cellStyle name="Note 6 5 2" xfId="1868"/>
    <cellStyle name="Note 6 6" xfId="1744"/>
    <cellStyle name="Note 7" xfId="477"/>
    <cellStyle name="Note 7 2" xfId="478"/>
    <cellStyle name="Note 7 2 2" xfId="1539"/>
    <cellStyle name="Note 7 2 2 2" xfId="2271"/>
    <cellStyle name="Note 7 2 3" xfId="1747"/>
    <cellStyle name="Note 7 3" xfId="1258"/>
    <cellStyle name="Note 7 3 2" xfId="1869"/>
    <cellStyle name="Note 7 4" xfId="1259"/>
    <cellStyle name="Note 7 4 2" xfId="1870"/>
    <cellStyle name="Note 7 5" xfId="1260"/>
    <cellStyle name="Note 7 5 2" xfId="1871"/>
    <cellStyle name="Note 7 6" xfId="1746"/>
    <cellStyle name="Note 8" xfId="479"/>
    <cellStyle name="Note 8 2" xfId="480"/>
    <cellStyle name="Note 8 2 2" xfId="1540"/>
    <cellStyle name="Note 8 2 2 2" xfId="2272"/>
    <cellStyle name="Note 8 2 3" xfId="1749"/>
    <cellStyle name="Note 8 3" xfId="1261"/>
    <cellStyle name="Note 8 3 2" xfId="1872"/>
    <cellStyle name="Note 8 4" xfId="1262"/>
    <cellStyle name="Note 8 4 2" xfId="1873"/>
    <cellStyle name="Note 8 5" xfId="1263"/>
    <cellStyle name="Note 8 5 2" xfId="1874"/>
    <cellStyle name="Note 8 6" xfId="1748"/>
    <cellStyle name="Note 9" xfId="481"/>
    <cellStyle name="Note 9 2" xfId="482"/>
    <cellStyle name="Note 9 2 2" xfId="1541"/>
    <cellStyle name="Note 9 2 2 2" xfId="2273"/>
    <cellStyle name="Note 9 2 3" xfId="1751"/>
    <cellStyle name="Note 9 3" xfId="1264"/>
    <cellStyle name="Note 9 3 2" xfId="1875"/>
    <cellStyle name="Note 9 4" xfId="1265"/>
    <cellStyle name="Note 9 4 2" xfId="1876"/>
    <cellStyle name="Note 9 5" xfId="1266"/>
    <cellStyle name="Note 9 5 2" xfId="1877"/>
    <cellStyle name="Note 9 6" xfId="1750"/>
    <cellStyle name="Œ…‹æØ‚è [0.00]_# of Branches '98 to '01" xfId="1267"/>
    <cellStyle name="Œ…‹æØ‚è_# of Branches '98 to '01" xfId="1268"/>
    <cellStyle name="Output 10" xfId="483"/>
    <cellStyle name="Output 10 2" xfId="484"/>
    <cellStyle name="Output 10 2 2" xfId="1542"/>
    <cellStyle name="Output 10 2 2 2" xfId="2274"/>
    <cellStyle name="Output 10 2 3" xfId="1753"/>
    <cellStyle name="Output 10 2 3 2" xfId="2295"/>
    <cellStyle name="Output 10 2 4" xfId="1935"/>
    <cellStyle name="Output 10 3" xfId="1269"/>
    <cellStyle name="Output 10 3 2" xfId="1878"/>
    <cellStyle name="Output 10 3 2 2" xfId="2330"/>
    <cellStyle name="Output 10 3 3" xfId="1971"/>
    <cellStyle name="Output 10 4" xfId="1270"/>
    <cellStyle name="Output 10 4 2" xfId="1879"/>
    <cellStyle name="Output 10 4 2 2" xfId="2331"/>
    <cellStyle name="Output 10 4 3" xfId="1972"/>
    <cellStyle name="Output 10 5" xfId="1271"/>
    <cellStyle name="Output 10 5 2" xfId="1880"/>
    <cellStyle name="Output 10 5 2 2" xfId="2332"/>
    <cellStyle name="Output 10 5 3" xfId="1973"/>
    <cellStyle name="Output 10 6" xfId="1752"/>
    <cellStyle name="Output 10 6 2" xfId="2294"/>
    <cellStyle name="Output 10 7" xfId="1934"/>
    <cellStyle name="Output 2" xfId="485"/>
    <cellStyle name="Output 2 2" xfId="486"/>
    <cellStyle name="Output 2 2 2" xfId="1543"/>
    <cellStyle name="Output 2 2 2 2" xfId="2275"/>
    <cellStyle name="Output 2 2 3" xfId="1755"/>
    <cellStyle name="Output 2 2 3 2" xfId="2297"/>
    <cellStyle name="Output 2 2 4" xfId="1937"/>
    <cellStyle name="Output 2 3" xfId="1273"/>
    <cellStyle name="Output 2 3 2" xfId="1881"/>
    <cellStyle name="Output 2 3 2 2" xfId="2333"/>
    <cellStyle name="Output 2 3 3" xfId="1974"/>
    <cellStyle name="Output 2 4" xfId="1274"/>
    <cellStyle name="Output 2 4 2" xfId="1882"/>
    <cellStyle name="Output 2 4 2 2" xfId="2334"/>
    <cellStyle name="Output 2 4 3" xfId="1975"/>
    <cellStyle name="Output 2 5" xfId="1275"/>
    <cellStyle name="Output 2 5 2" xfId="1883"/>
    <cellStyle name="Output 2 5 2 2" xfId="2335"/>
    <cellStyle name="Output 2 5 3" xfId="1976"/>
    <cellStyle name="Output 2 6" xfId="1272"/>
    <cellStyle name="Output 2 7" xfId="1754"/>
    <cellStyle name="Output 2 7 2" xfId="2296"/>
    <cellStyle name="Output 2 8" xfId="1936"/>
    <cellStyle name="Output 3" xfId="487"/>
    <cellStyle name="Output 3 2" xfId="488"/>
    <cellStyle name="Output 3 2 2" xfId="1544"/>
    <cellStyle name="Output 3 2 2 2" xfId="2276"/>
    <cellStyle name="Output 3 2 3" xfId="1757"/>
    <cellStyle name="Output 3 2 3 2" xfId="2299"/>
    <cellStyle name="Output 3 2 4" xfId="1939"/>
    <cellStyle name="Output 3 3" xfId="1276"/>
    <cellStyle name="Output 3 3 2" xfId="1884"/>
    <cellStyle name="Output 3 3 2 2" xfId="2336"/>
    <cellStyle name="Output 3 3 3" xfId="1977"/>
    <cellStyle name="Output 3 4" xfId="1277"/>
    <cellStyle name="Output 3 4 2" xfId="1885"/>
    <cellStyle name="Output 3 4 2 2" xfId="2337"/>
    <cellStyle name="Output 3 4 3" xfId="1978"/>
    <cellStyle name="Output 3 5" xfId="1278"/>
    <cellStyle name="Output 3 5 2" xfId="1886"/>
    <cellStyle name="Output 3 5 2 2" xfId="2338"/>
    <cellStyle name="Output 3 5 3" xfId="1979"/>
    <cellStyle name="Output 3 6" xfId="1756"/>
    <cellStyle name="Output 3 6 2" xfId="2298"/>
    <cellStyle name="Output 3 7" xfId="1938"/>
    <cellStyle name="Output 4" xfId="489"/>
    <cellStyle name="Output 4 2" xfId="490"/>
    <cellStyle name="Output 4 2 2" xfId="1545"/>
    <cellStyle name="Output 4 2 2 2" xfId="2277"/>
    <cellStyle name="Output 4 2 3" xfId="1759"/>
    <cellStyle name="Output 4 2 3 2" xfId="2301"/>
    <cellStyle name="Output 4 2 4" xfId="1941"/>
    <cellStyle name="Output 4 3" xfId="1279"/>
    <cellStyle name="Output 4 3 2" xfId="1887"/>
    <cellStyle name="Output 4 3 2 2" xfId="2339"/>
    <cellStyle name="Output 4 3 3" xfId="1980"/>
    <cellStyle name="Output 4 4" xfId="1280"/>
    <cellStyle name="Output 4 4 2" xfId="1888"/>
    <cellStyle name="Output 4 4 2 2" xfId="2340"/>
    <cellStyle name="Output 4 4 3" xfId="1981"/>
    <cellStyle name="Output 4 5" xfId="1281"/>
    <cellStyle name="Output 4 5 2" xfId="1889"/>
    <cellStyle name="Output 4 5 2 2" xfId="2341"/>
    <cellStyle name="Output 4 5 3" xfId="1982"/>
    <cellStyle name="Output 4 6" xfId="1758"/>
    <cellStyle name="Output 4 6 2" xfId="2300"/>
    <cellStyle name="Output 4 7" xfId="1940"/>
    <cellStyle name="Output 5" xfId="491"/>
    <cellStyle name="Output 5 2" xfId="492"/>
    <cellStyle name="Output 5 2 2" xfId="1546"/>
    <cellStyle name="Output 5 2 2 2" xfId="2278"/>
    <cellStyle name="Output 5 2 3" xfId="1761"/>
    <cellStyle name="Output 5 2 3 2" xfId="2303"/>
    <cellStyle name="Output 5 2 4" xfId="1943"/>
    <cellStyle name="Output 5 3" xfId="1282"/>
    <cellStyle name="Output 5 3 2" xfId="1890"/>
    <cellStyle name="Output 5 3 2 2" xfId="2342"/>
    <cellStyle name="Output 5 3 3" xfId="1983"/>
    <cellStyle name="Output 5 4" xfId="1283"/>
    <cellStyle name="Output 5 4 2" xfId="1891"/>
    <cellStyle name="Output 5 4 2 2" xfId="2343"/>
    <cellStyle name="Output 5 4 3" xfId="1984"/>
    <cellStyle name="Output 5 5" xfId="1284"/>
    <cellStyle name="Output 5 5 2" xfId="1892"/>
    <cellStyle name="Output 5 5 2 2" xfId="2344"/>
    <cellStyle name="Output 5 5 3" xfId="1985"/>
    <cellStyle name="Output 5 6" xfId="1760"/>
    <cellStyle name="Output 5 6 2" xfId="2302"/>
    <cellStyle name="Output 5 7" xfId="1942"/>
    <cellStyle name="Output 6" xfId="493"/>
    <cellStyle name="Output 6 2" xfId="494"/>
    <cellStyle name="Output 6 2 2" xfId="1547"/>
    <cellStyle name="Output 6 2 2 2" xfId="2279"/>
    <cellStyle name="Output 6 2 3" xfId="1763"/>
    <cellStyle name="Output 6 2 3 2" xfId="2305"/>
    <cellStyle name="Output 6 2 4" xfId="1945"/>
    <cellStyle name="Output 6 3" xfId="1285"/>
    <cellStyle name="Output 6 3 2" xfId="1893"/>
    <cellStyle name="Output 6 3 2 2" xfId="2345"/>
    <cellStyle name="Output 6 3 3" xfId="1986"/>
    <cellStyle name="Output 6 4" xfId="1286"/>
    <cellStyle name="Output 6 4 2" xfId="1894"/>
    <cellStyle name="Output 6 4 2 2" xfId="2346"/>
    <cellStyle name="Output 6 4 3" xfId="1987"/>
    <cellStyle name="Output 6 5" xfId="1287"/>
    <cellStyle name="Output 6 5 2" xfId="1895"/>
    <cellStyle name="Output 6 5 2 2" xfId="2347"/>
    <cellStyle name="Output 6 5 3" xfId="1988"/>
    <cellStyle name="Output 6 6" xfId="1762"/>
    <cellStyle name="Output 6 6 2" xfId="2304"/>
    <cellStyle name="Output 6 7" xfId="1944"/>
    <cellStyle name="Output 7" xfId="495"/>
    <cellStyle name="Output 7 2" xfId="496"/>
    <cellStyle name="Output 7 2 2" xfId="1548"/>
    <cellStyle name="Output 7 2 2 2" xfId="2280"/>
    <cellStyle name="Output 7 2 3" xfId="1765"/>
    <cellStyle name="Output 7 2 3 2" xfId="2307"/>
    <cellStyle name="Output 7 2 4" xfId="1947"/>
    <cellStyle name="Output 7 3" xfId="1288"/>
    <cellStyle name="Output 7 3 2" xfId="1896"/>
    <cellStyle name="Output 7 3 2 2" xfId="2348"/>
    <cellStyle name="Output 7 3 3" xfId="1989"/>
    <cellStyle name="Output 7 4" xfId="1289"/>
    <cellStyle name="Output 7 4 2" xfId="1897"/>
    <cellStyle name="Output 7 4 2 2" xfId="2349"/>
    <cellStyle name="Output 7 4 3" xfId="1990"/>
    <cellStyle name="Output 7 5" xfId="1290"/>
    <cellStyle name="Output 7 5 2" xfId="1898"/>
    <cellStyle name="Output 7 5 2 2" xfId="2350"/>
    <cellStyle name="Output 7 5 3" xfId="1991"/>
    <cellStyle name="Output 7 6" xfId="1764"/>
    <cellStyle name="Output 7 6 2" xfId="2306"/>
    <cellStyle name="Output 7 7" xfId="1946"/>
    <cellStyle name="Output 8" xfId="497"/>
    <cellStyle name="Output 8 2" xfId="498"/>
    <cellStyle name="Output 8 2 2" xfId="1549"/>
    <cellStyle name="Output 8 2 2 2" xfId="2281"/>
    <cellStyle name="Output 8 2 3" xfId="1767"/>
    <cellStyle name="Output 8 2 3 2" xfId="2309"/>
    <cellStyle name="Output 8 2 4" xfId="1949"/>
    <cellStyle name="Output 8 3" xfId="1291"/>
    <cellStyle name="Output 8 3 2" xfId="1899"/>
    <cellStyle name="Output 8 3 2 2" xfId="2351"/>
    <cellStyle name="Output 8 3 3" xfId="1992"/>
    <cellStyle name="Output 8 4" xfId="1292"/>
    <cellStyle name="Output 8 4 2" xfId="1900"/>
    <cellStyle name="Output 8 4 2 2" xfId="2352"/>
    <cellStyle name="Output 8 4 3" xfId="1993"/>
    <cellStyle name="Output 8 5" xfId="1293"/>
    <cellStyle name="Output 8 5 2" xfId="1901"/>
    <cellStyle name="Output 8 5 2 2" xfId="2353"/>
    <cellStyle name="Output 8 5 3" xfId="1994"/>
    <cellStyle name="Output 8 6" xfId="1766"/>
    <cellStyle name="Output 8 6 2" xfId="2308"/>
    <cellStyle name="Output 8 7" xfId="1948"/>
    <cellStyle name="Output 9" xfId="499"/>
    <cellStyle name="Output 9 2" xfId="500"/>
    <cellStyle name="Output 9 2 2" xfId="1550"/>
    <cellStyle name="Output 9 2 2 2" xfId="2282"/>
    <cellStyle name="Output 9 2 3" xfId="1769"/>
    <cellStyle name="Output 9 2 3 2" xfId="2311"/>
    <cellStyle name="Output 9 2 4" xfId="1951"/>
    <cellStyle name="Output 9 3" xfId="1294"/>
    <cellStyle name="Output 9 3 2" xfId="1902"/>
    <cellStyle name="Output 9 3 2 2" xfId="2354"/>
    <cellStyle name="Output 9 3 3" xfId="1995"/>
    <cellStyle name="Output 9 4" xfId="1295"/>
    <cellStyle name="Output 9 4 2" xfId="1903"/>
    <cellStyle name="Output 9 4 2 2" xfId="2355"/>
    <cellStyle name="Output 9 4 3" xfId="1996"/>
    <cellStyle name="Output 9 5" xfId="1296"/>
    <cellStyle name="Output 9 5 2" xfId="1904"/>
    <cellStyle name="Output 9 5 2 2" xfId="2356"/>
    <cellStyle name="Output 9 5 3" xfId="1997"/>
    <cellStyle name="Output 9 6" xfId="1768"/>
    <cellStyle name="Output 9 6 2" xfId="2310"/>
    <cellStyle name="Output 9 7" xfId="1950"/>
    <cellStyle name="Page Number" xfId="1297"/>
    <cellStyle name="per.style" xfId="1298"/>
    <cellStyle name="Percent" xfId="2" builtinId="5"/>
    <cellStyle name="Percent [0]" xfId="1299"/>
    <cellStyle name="Percent [0] 10" xfId="1300"/>
    <cellStyle name="Percent [0] 11" xfId="1301"/>
    <cellStyle name="Percent [0] 12" xfId="1302"/>
    <cellStyle name="Percent [0] 2" xfId="1303"/>
    <cellStyle name="Percent [0] 2 2" xfId="1304"/>
    <cellStyle name="Percent [0] 3" xfId="1305"/>
    <cellStyle name="Percent [0] 4" xfId="1306"/>
    <cellStyle name="Percent [0] 5" xfId="1307"/>
    <cellStyle name="Percent [0] 6" xfId="1308"/>
    <cellStyle name="Percent [0] 7" xfId="1309"/>
    <cellStyle name="Percent [0] 8" xfId="1310"/>
    <cellStyle name="Percent [0] 9" xfId="1311"/>
    <cellStyle name="Percent [00]" xfId="1312"/>
    <cellStyle name="Percent [00] 10" xfId="1313"/>
    <cellStyle name="Percent [00] 11" xfId="1314"/>
    <cellStyle name="Percent [00] 12" xfId="1315"/>
    <cellStyle name="Percent [00] 2" xfId="1316"/>
    <cellStyle name="Percent [00] 2 2" xfId="1317"/>
    <cellStyle name="Percent [00] 3" xfId="1318"/>
    <cellStyle name="Percent [00] 4" xfId="1319"/>
    <cellStyle name="Percent [00] 5" xfId="1320"/>
    <cellStyle name="Percent [00] 6" xfId="1321"/>
    <cellStyle name="Percent [00] 7" xfId="1322"/>
    <cellStyle name="Percent [00] 8" xfId="1323"/>
    <cellStyle name="Percent [00] 9" xfId="1324"/>
    <cellStyle name="Percent [2]" xfId="1325"/>
    <cellStyle name="Percent 10" xfId="2033"/>
    <cellStyle name="Percent 11" xfId="2036"/>
    <cellStyle name="Percent 12" xfId="2038"/>
    <cellStyle name="Percent 13" xfId="2041"/>
    <cellStyle name="Percent 14" xfId="2045"/>
    <cellStyle name="Percent 15" xfId="2046"/>
    <cellStyle name="Percent 16" xfId="2049"/>
    <cellStyle name="Percent 17" xfId="2050"/>
    <cellStyle name="Percent 18" xfId="2064"/>
    <cellStyle name="Percent 19" xfId="2238"/>
    <cellStyle name="Percent 2" xfId="1326"/>
    <cellStyle name="Percent 2 2" xfId="1327"/>
    <cellStyle name="Percent 2 3" xfId="1617"/>
    <cellStyle name="Percent 2 4" xfId="2044"/>
    <cellStyle name="Percent 2 5" xfId="2240"/>
    <cellStyle name="Percent 20" xfId="2389"/>
    <cellStyle name="Percent 3" xfId="1328"/>
    <cellStyle name="Percent 4" xfId="1329"/>
    <cellStyle name="Percent 5" xfId="1562"/>
    <cellStyle name="Percent 5 2" xfId="2056"/>
    <cellStyle name="Percent 5 3" xfId="2292"/>
    <cellStyle name="Percent 6" xfId="1618"/>
    <cellStyle name="Percent 7" xfId="1330"/>
    <cellStyle name="Percent 8" xfId="2032"/>
    <cellStyle name="Percent 8 2" xfId="2172"/>
    <cellStyle name="Percent 9" xfId="2035"/>
    <cellStyle name="Percent 9 2" xfId="2230"/>
    <cellStyle name="Porcentual 2" xfId="1331"/>
    <cellStyle name="Porcentual 3" xfId="1332"/>
    <cellStyle name="Porcentual 3 2" xfId="2226"/>
    <cellStyle name="PrePop Currency (0)" xfId="1333"/>
    <cellStyle name="PrePop Currency (0) 10" xfId="1334"/>
    <cellStyle name="PrePop Currency (0) 11" xfId="1335"/>
    <cellStyle name="PrePop Currency (0) 12" xfId="1336"/>
    <cellStyle name="PrePop Currency (0) 2" xfId="1337"/>
    <cellStyle name="PrePop Currency (0) 2 2" xfId="1338"/>
    <cellStyle name="PrePop Currency (0) 3" xfId="1339"/>
    <cellStyle name="PrePop Currency (0) 4" xfId="1340"/>
    <cellStyle name="PrePop Currency (0) 5" xfId="1341"/>
    <cellStyle name="PrePop Currency (0) 6" xfId="1342"/>
    <cellStyle name="PrePop Currency (0) 7" xfId="1343"/>
    <cellStyle name="PrePop Currency (0) 8" xfId="1344"/>
    <cellStyle name="PrePop Currency (0) 9" xfId="1345"/>
    <cellStyle name="PrePop Currency (2)" xfId="1346"/>
    <cellStyle name="PrePop Currency (2) 10" xfId="1347"/>
    <cellStyle name="PrePop Currency (2) 11" xfId="1348"/>
    <cellStyle name="PrePop Currency (2) 12" xfId="1349"/>
    <cellStyle name="PrePop Currency (2) 2" xfId="1350"/>
    <cellStyle name="PrePop Currency (2) 2 2" xfId="1351"/>
    <cellStyle name="PrePop Currency (2) 3" xfId="1352"/>
    <cellStyle name="PrePop Currency (2) 4" xfId="1353"/>
    <cellStyle name="PrePop Currency (2) 5" xfId="1354"/>
    <cellStyle name="PrePop Currency (2) 6" xfId="1355"/>
    <cellStyle name="PrePop Currency (2) 7" xfId="1356"/>
    <cellStyle name="PrePop Currency (2) 8" xfId="1357"/>
    <cellStyle name="PrePop Currency (2) 9" xfId="1358"/>
    <cellStyle name="PrePop Units (0)" xfId="1359"/>
    <cellStyle name="PrePop Units (0) 10" xfId="1360"/>
    <cellStyle name="PrePop Units (0) 11" xfId="1361"/>
    <cellStyle name="PrePop Units (0) 12" xfId="1362"/>
    <cellStyle name="PrePop Units (0) 2" xfId="1363"/>
    <cellStyle name="PrePop Units (0) 2 2" xfId="1364"/>
    <cellStyle name="PrePop Units (0) 3" xfId="1365"/>
    <cellStyle name="PrePop Units (0) 4" xfId="1366"/>
    <cellStyle name="PrePop Units (0) 5" xfId="1367"/>
    <cellStyle name="PrePop Units (0) 6" xfId="1368"/>
    <cellStyle name="PrePop Units (0) 7" xfId="1369"/>
    <cellStyle name="PrePop Units (0) 8" xfId="1370"/>
    <cellStyle name="PrePop Units (0) 9" xfId="1371"/>
    <cellStyle name="PrePop Units (1)" xfId="1372"/>
    <cellStyle name="PrePop Units (1) 10" xfId="1373"/>
    <cellStyle name="PrePop Units (1) 11" xfId="1374"/>
    <cellStyle name="PrePop Units (1) 12" xfId="1375"/>
    <cellStyle name="PrePop Units (1) 2" xfId="1376"/>
    <cellStyle name="PrePop Units (1) 2 2" xfId="1377"/>
    <cellStyle name="PrePop Units (1) 3" xfId="1378"/>
    <cellStyle name="PrePop Units (1) 4" xfId="1379"/>
    <cellStyle name="PrePop Units (1) 5" xfId="1380"/>
    <cellStyle name="PrePop Units (1) 6" xfId="1381"/>
    <cellStyle name="PrePop Units (1) 7" xfId="1382"/>
    <cellStyle name="PrePop Units (1) 8" xfId="1383"/>
    <cellStyle name="PrePop Units (1) 9" xfId="1384"/>
    <cellStyle name="PrePop Units (2)" xfId="1385"/>
    <cellStyle name="PrePop Units (2) 10" xfId="1386"/>
    <cellStyle name="PrePop Units (2) 11" xfId="1387"/>
    <cellStyle name="PrePop Units (2) 12" xfId="1388"/>
    <cellStyle name="PrePop Units (2) 2" xfId="1389"/>
    <cellStyle name="PrePop Units (2) 2 2" xfId="1390"/>
    <cellStyle name="PrePop Units (2) 3" xfId="1391"/>
    <cellStyle name="PrePop Units (2) 4" xfId="1392"/>
    <cellStyle name="PrePop Units (2) 5" xfId="1393"/>
    <cellStyle name="PrePop Units (2) 6" xfId="1394"/>
    <cellStyle name="PrePop Units (2) 7" xfId="1395"/>
    <cellStyle name="PrePop Units (2) 8" xfId="1396"/>
    <cellStyle name="PrePop Units (2) 9" xfId="1397"/>
    <cellStyle name="PSChar" xfId="1398"/>
    <cellStyle name="PSDate" xfId="1399"/>
    <cellStyle name="PSDec" xfId="1400"/>
    <cellStyle name="PSHeading" xfId="1401"/>
    <cellStyle name="RedLessThanZero" xfId="1402"/>
    <cellStyle name="regstoresfromspecstores" xfId="1403"/>
    <cellStyle name="RevList" xfId="1404"/>
    <cellStyle name="RevList 10" xfId="1405"/>
    <cellStyle name="RevList 11" xfId="1406"/>
    <cellStyle name="RevList 12" xfId="1407"/>
    <cellStyle name="RevList 2" xfId="1408"/>
    <cellStyle name="RevList 2 2" xfId="1409"/>
    <cellStyle name="RevList 3" xfId="1410"/>
    <cellStyle name="RevList 4" xfId="1411"/>
    <cellStyle name="RevList 5" xfId="1412"/>
    <cellStyle name="RevList 6" xfId="1413"/>
    <cellStyle name="RevList 7" xfId="1414"/>
    <cellStyle name="RevList 8" xfId="1415"/>
    <cellStyle name="RevList 9" xfId="1416"/>
    <cellStyle name="SelectFormat" xfId="1417"/>
    <cellStyle name="SelectFormat 2" xfId="1905"/>
    <cellStyle name="SelectFormat 2 2" xfId="2357"/>
    <cellStyle name="SelectFormat 3" xfId="1998"/>
    <cellStyle name="SHADEDSTORES" xfId="1418"/>
    <cellStyle name="SHADEDSTORES 2" xfId="2227"/>
    <cellStyle name="SHEET2!Normal" xfId="1419"/>
    <cellStyle name="specstores" xfId="1420"/>
    <cellStyle name="Style 1" xfId="501"/>
    <cellStyle name="Style 1 10" xfId="1422"/>
    <cellStyle name="Style 1 11" xfId="1423"/>
    <cellStyle name="Style 1 12" xfId="1424"/>
    <cellStyle name="Style 1 13" xfId="1421"/>
    <cellStyle name="Style 1 14" xfId="1770"/>
    <cellStyle name="Style 1 15" xfId="2060"/>
    <cellStyle name="Style 1 2" xfId="502"/>
    <cellStyle name="Style 1 2 2" xfId="1426"/>
    <cellStyle name="Style 1 2 3" xfId="1425"/>
    <cellStyle name="Style 1 2 4" xfId="1771"/>
    <cellStyle name="Style 1 3" xfId="1427"/>
    <cellStyle name="Style 1 4" xfId="1428"/>
    <cellStyle name="Style 1 5" xfId="1429"/>
    <cellStyle name="Style 1 6" xfId="1430"/>
    <cellStyle name="Style 1 7" xfId="1431"/>
    <cellStyle name="Style 1 8" xfId="1432"/>
    <cellStyle name="Style 1 9" xfId="1433"/>
    <cellStyle name="Style 2" xfId="1434"/>
    <cellStyle name="styTitle1" xfId="1435"/>
    <cellStyle name="styTitle2" xfId="1436"/>
    <cellStyle name="Subtotal" xfId="1437"/>
    <cellStyle name="Table Head" xfId="1438"/>
    <cellStyle name="Table Head Aligned" xfId="1439"/>
    <cellStyle name="Table Head Aligned 2" xfId="2228"/>
    <cellStyle name="Table Head Aligned 2 2" xfId="2404"/>
    <cellStyle name="Table Head Aligned 2 2 2" xfId="2422"/>
    <cellStyle name="Table Head Aligned 2 3" xfId="2395"/>
    <cellStyle name="Table Head Aligned 2 3 2" xfId="2413"/>
    <cellStyle name="Table Head Aligned 3" xfId="2068"/>
    <cellStyle name="Table Head Aligned 3 2" xfId="2401"/>
    <cellStyle name="Table Head Aligned 3 2 2" xfId="2419"/>
    <cellStyle name="Table Head Aligned 3 3" xfId="2392"/>
    <cellStyle name="Table Head Aligned 3 3 2" xfId="2410"/>
    <cellStyle name="Table Head Aligned 4" xfId="2233"/>
    <cellStyle name="Table Head Aligned 4 2" xfId="2293"/>
    <cellStyle name="Table Head Aligned 4 2 2" xfId="2407"/>
    <cellStyle name="Table Head Aligned 4 2 2 2" xfId="2425"/>
    <cellStyle name="Table Head Aligned 4 2 3" xfId="2398"/>
    <cellStyle name="Table Head Aligned 4 2 3 2" xfId="2416"/>
    <cellStyle name="Table Head Blue" xfId="1440"/>
    <cellStyle name="Table Head Green" xfId="1441"/>
    <cellStyle name="Table Head Green 2" xfId="2229"/>
    <cellStyle name="Table Head Green 2 2" xfId="2405"/>
    <cellStyle name="Table Head Green 2 2 2" xfId="2423"/>
    <cellStyle name="Table Head Green 2 3" xfId="2396"/>
    <cellStyle name="Table Head Green 2 3 2" xfId="2414"/>
    <cellStyle name="Table Head Green 3" xfId="2052"/>
    <cellStyle name="Table Head Green 3 2" xfId="2400"/>
    <cellStyle name="Table Head Green 3 2 2" xfId="2418"/>
    <cellStyle name="Table Head Green 3 3" xfId="2391"/>
    <cellStyle name="Table Head Green 3 3 2" xfId="2409"/>
    <cellStyle name="Table Head Green 4" xfId="2234"/>
    <cellStyle name="Table Head Green 4 2" xfId="2246"/>
    <cellStyle name="Table Head Green 4 2 2" xfId="2406"/>
    <cellStyle name="Table Head Green 4 2 2 2" xfId="2424"/>
    <cellStyle name="Table Head Green 4 2 3" xfId="2397"/>
    <cellStyle name="Table Head Green 4 2 3 2" xfId="2415"/>
    <cellStyle name="Table Head_revenue trend02" xfId="1442"/>
    <cellStyle name="Table Heading" xfId="1443"/>
    <cellStyle name="Table Title" xfId="1444"/>
    <cellStyle name="Table Units" xfId="1445"/>
    <cellStyle name="Text Indent A" xfId="1446"/>
    <cellStyle name="Text Indent B" xfId="1447"/>
    <cellStyle name="Text Indent B 10" xfId="1448"/>
    <cellStyle name="Text Indent B 11" xfId="1449"/>
    <cellStyle name="Text Indent B 12" xfId="1450"/>
    <cellStyle name="Text Indent B 2" xfId="1451"/>
    <cellStyle name="Text Indent B 2 2" xfId="1452"/>
    <cellStyle name="Text Indent B 3" xfId="1453"/>
    <cellStyle name="Text Indent B 4" xfId="1454"/>
    <cellStyle name="Text Indent B 5" xfId="1455"/>
    <cellStyle name="Text Indent B 6" xfId="1456"/>
    <cellStyle name="Text Indent B 7" xfId="1457"/>
    <cellStyle name="Text Indent B 8" xfId="1458"/>
    <cellStyle name="Text Indent B 9" xfId="1459"/>
    <cellStyle name="Text Indent C" xfId="1460"/>
    <cellStyle name="Text Indent C 10" xfId="1461"/>
    <cellStyle name="Text Indent C 11" xfId="1462"/>
    <cellStyle name="Text Indent C 12" xfId="1463"/>
    <cellStyle name="Text Indent C 2" xfId="1464"/>
    <cellStyle name="Text Indent C 2 2" xfId="1465"/>
    <cellStyle name="Text Indent C 3" xfId="1466"/>
    <cellStyle name="Text Indent C 4" xfId="1467"/>
    <cellStyle name="Text Indent C 5" xfId="1468"/>
    <cellStyle name="Text Indent C 6" xfId="1469"/>
    <cellStyle name="Text Indent C 7" xfId="1470"/>
    <cellStyle name="Text Indent C 8" xfId="1471"/>
    <cellStyle name="Text Indent C 9" xfId="1472"/>
    <cellStyle name="þ_x001d_ð·!–ý·&amp;FýU_x0001_Â_x0005_[_x0007__x0007__x0001__x0001_" xfId="1473"/>
    <cellStyle name="Title 10" xfId="503"/>
    <cellStyle name="Title 2" xfId="504"/>
    <cellStyle name="Title 2 2" xfId="1474"/>
    <cellStyle name="Title 2 3" xfId="1772"/>
    <cellStyle name="Title 3" xfId="505"/>
    <cellStyle name="Title 4" xfId="506"/>
    <cellStyle name="Title 5" xfId="507"/>
    <cellStyle name="Title 6" xfId="508"/>
    <cellStyle name="Title 7" xfId="509"/>
    <cellStyle name="Title 8" xfId="510"/>
    <cellStyle name="Title 9" xfId="511"/>
    <cellStyle name="Total 10" xfId="512"/>
    <cellStyle name="Total 10 2" xfId="513"/>
    <cellStyle name="Total 10 2 2" xfId="1551"/>
    <cellStyle name="Total 10 2 2 2" xfId="2283"/>
    <cellStyle name="Total 10 2 3" xfId="1774"/>
    <cellStyle name="Total 10 2 3 2" xfId="2313"/>
    <cellStyle name="Total 10 2 4" xfId="1953"/>
    <cellStyle name="Total 10 3" xfId="1475"/>
    <cellStyle name="Total 10 3 2" xfId="1906"/>
    <cellStyle name="Total 10 3 2 2" xfId="2358"/>
    <cellStyle name="Total 10 3 3" xfId="1999"/>
    <cellStyle name="Total 10 4" xfId="1476"/>
    <cellStyle name="Total 10 4 2" xfId="1907"/>
    <cellStyle name="Total 10 4 2 2" xfId="2359"/>
    <cellStyle name="Total 10 4 3" xfId="2000"/>
    <cellStyle name="Total 10 5" xfId="1477"/>
    <cellStyle name="Total 10 5 2" xfId="1908"/>
    <cellStyle name="Total 10 5 2 2" xfId="2360"/>
    <cellStyle name="Total 10 5 3" xfId="2001"/>
    <cellStyle name="Total 10 6" xfId="1773"/>
    <cellStyle name="Total 10 6 2" xfId="2312"/>
    <cellStyle name="Total 10 7" xfId="1952"/>
    <cellStyle name="Total 2" xfId="514"/>
    <cellStyle name="Total 2 2" xfId="515"/>
    <cellStyle name="Total 2 2 2" xfId="1552"/>
    <cellStyle name="Total 2 2 2 2" xfId="2284"/>
    <cellStyle name="Total 2 2 3" xfId="1776"/>
    <cellStyle name="Total 2 2 3 2" xfId="2315"/>
    <cellStyle name="Total 2 2 4" xfId="1955"/>
    <cellStyle name="Total 2 3" xfId="1479"/>
    <cellStyle name="Total 2 3 2" xfId="1910"/>
    <cellStyle name="Total 2 3 2 2" xfId="2362"/>
    <cellStyle name="Total 2 3 3" xfId="2003"/>
    <cellStyle name="Total 2 4" xfId="1480"/>
    <cellStyle name="Total 2 4 2" xfId="1911"/>
    <cellStyle name="Total 2 4 2 2" xfId="2363"/>
    <cellStyle name="Total 2 4 3" xfId="2004"/>
    <cellStyle name="Total 2 5" xfId="1481"/>
    <cellStyle name="Total 2 5 2" xfId="1912"/>
    <cellStyle name="Total 2 5 2 2" xfId="2364"/>
    <cellStyle name="Total 2 5 3" xfId="2005"/>
    <cellStyle name="Total 2 6" xfId="1478"/>
    <cellStyle name="Total 2 6 2" xfId="1909"/>
    <cellStyle name="Total 2 6 2 2" xfId="2361"/>
    <cellStyle name="Total 2 6 3" xfId="2002"/>
    <cellStyle name="Total 2 7" xfId="1775"/>
    <cellStyle name="Total 2 7 2" xfId="2314"/>
    <cellStyle name="Total 2 8" xfId="1954"/>
    <cellStyle name="Total 3" xfId="516"/>
    <cellStyle name="Total 3 2" xfId="517"/>
    <cellStyle name="Total 3 2 2" xfId="1553"/>
    <cellStyle name="Total 3 2 2 2" xfId="2285"/>
    <cellStyle name="Total 3 2 3" xfId="1778"/>
    <cellStyle name="Total 3 2 3 2" xfId="2317"/>
    <cellStyle name="Total 3 2 4" xfId="1957"/>
    <cellStyle name="Total 3 3" xfId="1482"/>
    <cellStyle name="Total 3 3 2" xfId="1913"/>
    <cellStyle name="Total 3 3 2 2" xfId="2365"/>
    <cellStyle name="Total 3 3 3" xfId="2006"/>
    <cellStyle name="Total 3 4" xfId="1483"/>
    <cellStyle name="Total 3 4 2" xfId="1914"/>
    <cellStyle name="Total 3 4 2 2" xfId="2366"/>
    <cellStyle name="Total 3 4 3" xfId="2007"/>
    <cellStyle name="Total 3 5" xfId="1484"/>
    <cellStyle name="Total 3 5 2" xfId="1915"/>
    <cellStyle name="Total 3 5 2 2" xfId="2367"/>
    <cellStyle name="Total 3 5 3" xfId="2008"/>
    <cellStyle name="Total 3 6" xfId="1777"/>
    <cellStyle name="Total 3 6 2" xfId="2316"/>
    <cellStyle name="Total 3 7" xfId="1956"/>
    <cellStyle name="Total 4" xfId="518"/>
    <cellStyle name="Total 4 2" xfId="519"/>
    <cellStyle name="Total 4 2 2" xfId="1554"/>
    <cellStyle name="Total 4 2 2 2" xfId="2286"/>
    <cellStyle name="Total 4 2 3" xfId="1780"/>
    <cellStyle name="Total 4 2 3 2" xfId="2319"/>
    <cellStyle name="Total 4 2 4" xfId="1959"/>
    <cellStyle name="Total 4 3" xfId="1485"/>
    <cellStyle name="Total 4 3 2" xfId="1916"/>
    <cellStyle name="Total 4 3 2 2" xfId="2368"/>
    <cellStyle name="Total 4 3 3" xfId="2009"/>
    <cellStyle name="Total 4 4" xfId="1486"/>
    <cellStyle name="Total 4 4 2" xfId="1917"/>
    <cellStyle name="Total 4 4 2 2" xfId="2369"/>
    <cellStyle name="Total 4 4 3" xfId="2010"/>
    <cellStyle name="Total 4 5" xfId="1487"/>
    <cellStyle name="Total 4 5 2" xfId="1918"/>
    <cellStyle name="Total 4 5 2 2" xfId="2370"/>
    <cellStyle name="Total 4 5 3" xfId="2011"/>
    <cellStyle name="Total 4 6" xfId="1779"/>
    <cellStyle name="Total 4 6 2" xfId="2318"/>
    <cellStyle name="Total 4 7" xfId="1958"/>
    <cellStyle name="Total 5" xfId="520"/>
    <cellStyle name="Total 5 2" xfId="521"/>
    <cellStyle name="Total 5 2 2" xfId="1555"/>
    <cellStyle name="Total 5 2 2 2" xfId="2287"/>
    <cellStyle name="Total 5 2 3" xfId="1782"/>
    <cellStyle name="Total 5 2 3 2" xfId="2321"/>
    <cellStyle name="Total 5 2 4" xfId="1961"/>
    <cellStyle name="Total 5 3" xfId="1488"/>
    <cellStyle name="Total 5 3 2" xfId="1919"/>
    <cellStyle name="Total 5 3 2 2" xfId="2371"/>
    <cellStyle name="Total 5 3 3" xfId="2012"/>
    <cellStyle name="Total 5 4" xfId="1489"/>
    <cellStyle name="Total 5 4 2" xfId="1920"/>
    <cellStyle name="Total 5 4 2 2" xfId="2372"/>
    <cellStyle name="Total 5 4 3" xfId="2013"/>
    <cellStyle name="Total 5 5" xfId="1490"/>
    <cellStyle name="Total 5 5 2" xfId="1921"/>
    <cellStyle name="Total 5 5 2 2" xfId="2373"/>
    <cellStyle name="Total 5 5 3" xfId="2014"/>
    <cellStyle name="Total 5 6" xfId="1781"/>
    <cellStyle name="Total 5 6 2" xfId="2320"/>
    <cellStyle name="Total 5 7" xfId="1960"/>
    <cellStyle name="Total 6" xfId="522"/>
    <cellStyle name="Total 6 2" xfId="523"/>
    <cellStyle name="Total 6 2 2" xfId="1556"/>
    <cellStyle name="Total 6 2 2 2" xfId="2288"/>
    <cellStyle name="Total 6 2 3" xfId="1784"/>
    <cellStyle name="Total 6 2 3 2" xfId="2323"/>
    <cellStyle name="Total 6 2 4" xfId="1963"/>
    <cellStyle name="Total 6 3" xfId="1491"/>
    <cellStyle name="Total 6 3 2" xfId="1922"/>
    <cellStyle name="Total 6 3 2 2" xfId="2374"/>
    <cellStyle name="Total 6 3 3" xfId="2015"/>
    <cellStyle name="Total 6 4" xfId="1492"/>
    <cellStyle name="Total 6 4 2" xfId="1923"/>
    <cellStyle name="Total 6 4 2 2" xfId="2375"/>
    <cellStyle name="Total 6 4 3" xfId="2016"/>
    <cellStyle name="Total 6 5" xfId="1493"/>
    <cellStyle name="Total 6 5 2" xfId="1924"/>
    <cellStyle name="Total 6 5 2 2" xfId="2376"/>
    <cellStyle name="Total 6 5 3" xfId="2017"/>
    <cellStyle name="Total 6 6" xfId="1783"/>
    <cellStyle name="Total 6 6 2" xfId="2322"/>
    <cellStyle name="Total 6 7" xfId="1962"/>
    <cellStyle name="Total 7" xfId="524"/>
    <cellStyle name="Total 7 2" xfId="525"/>
    <cellStyle name="Total 7 2 2" xfId="1557"/>
    <cellStyle name="Total 7 2 2 2" xfId="2289"/>
    <cellStyle name="Total 7 2 3" xfId="1786"/>
    <cellStyle name="Total 7 2 3 2" xfId="2325"/>
    <cellStyle name="Total 7 2 4" xfId="1965"/>
    <cellStyle name="Total 7 3" xfId="1494"/>
    <cellStyle name="Total 7 3 2" xfId="1925"/>
    <cellStyle name="Total 7 3 2 2" xfId="2377"/>
    <cellStyle name="Total 7 3 3" xfId="2018"/>
    <cellStyle name="Total 7 4" xfId="1495"/>
    <cellStyle name="Total 7 4 2" xfId="1926"/>
    <cellStyle name="Total 7 4 2 2" xfId="2378"/>
    <cellStyle name="Total 7 4 3" xfId="2019"/>
    <cellStyle name="Total 7 5" xfId="1496"/>
    <cellStyle name="Total 7 5 2" xfId="1927"/>
    <cellStyle name="Total 7 5 2 2" xfId="2379"/>
    <cellStyle name="Total 7 5 3" xfId="2020"/>
    <cellStyle name="Total 7 6" xfId="1785"/>
    <cellStyle name="Total 7 6 2" xfId="2324"/>
    <cellStyle name="Total 7 7" xfId="1964"/>
    <cellStyle name="Total 8" xfId="526"/>
    <cellStyle name="Total 8 2" xfId="527"/>
    <cellStyle name="Total 8 2 2" xfId="1558"/>
    <cellStyle name="Total 8 2 2 2" xfId="2290"/>
    <cellStyle name="Total 8 2 3" xfId="1788"/>
    <cellStyle name="Total 8 2 3 2" xfId="2327"/>
    <cellStyle name="Total 8 2 4" xfId="1967"/>
    <cellStyle name="Total 8 3" xfId="1497"/>
    <cellStyle name="Total 8 3 2" xfId="1928"/>
    <cellStyle name="Total 8 3 2 2" xfId="2380"/>
    <cellStyle name="Total 8 3 3" xfId="2021"/>
    <cellStyle name="Total 8 4" xfId="1498"/>
    <cellStyle name="Total 8 4 2" xfId="1929"/>
    <cellStyle name="Total 8 4 2 2" xfId="2381"/>
    <cellStyle name="Total 8 4 3" xfId="2022"/>
    <cellStyle name="Total 8 5" xfId="1499"/>
    <cellStyle name="Total 8 5 2" xfId="1930"/>
    <cellStyle name="Total 8 5 2 2" xfId="2382"/>
    <cellStyle name="Total 8 5 3" xfId="2023"/>
    <cellStyle name="Total 8 6" xfId="1787"/>
    <cellStyle name="Total 8 6 2" xfId="2326"/>
    <cellStyle name="Total 8 7" xfId="1966"/>
    <cellStyle name="Total 9" xfId="528"/>
    <cellStyle name="Total 9 2" xfId="529"/>
    <cellStyle name="Total 9 2 2" xfId="1559"/>
    <cellStyle name="Total 9 2 2 2" xfId="2291"/>
    <cellStyle name="Total 9 2 3" xfId="1790"/>
    <cellStyle name="Total 9 2 3 2" xfId="2329"/>
    <cellStyle name="Total 9 2 4" xfId="1969"/>
    <cellStyle name="Total 9 3" xfId="1500"/>
    <cellStyle name="Total 9 3 2" xfId="1931"/>
    <cellStyle name="Total 9 3 2 2" xfId="2383"/>
    <cellStyle name="Total 9 3 3" xfId="2024"/>
    <cellStyle name="Total 9 4" xfId="1501"/>
    <cellStyle name="Total 9 4 2" xfId="1932"/>
    <cellStyle name="Total 9 4 2 2" xfId="2384"/>
    <cellStyle name="Total 9 4 3" xfId="2025"/>
    <cellStyle name="Total 9 5" xfId="1502"/>
    <cellStyle name="Total 9 5 2" xfId="1933"/>
    <cellStyle name="Total 9 5 2 2" xfId="2385"/>
    <cellStyle name="Total 9 5 3" xfId="2026"/>
    <cellStyle name="Total 9 6" xfId="1789"/>
    <cellStyle name="Total 9 6 2" xfId="2328"/>
    <cellStyle name="Total 9 7" xfId="1968"/>
    <cellStyle name="Warning Text 10" xfId="530"/>
    <cellStyle name="Warning Text 2" xfId="531"/>
    <cellStyle name="Warning Text 3" xfId="532"/>
    <cellStyle name="Warning Text 4" xfId="533"/>
    <cellStyle name="Warning Text 5" xfId="534"/>
    <cellStyle name="Warning Text 6" xfId="535"/>
    <cellStyle name="Warning Text 7" xfId="536"/>
    <cellStyle name="Warning Text 8" xfId="537"/>
    <cellStyle name="Warning Text 9" xfId="538"/>
    <cellStyle name="一般_BOA-CRS" xfId="1503"/>
    <cellStyle name="千分位[0]_Plan2001(Aust) -Wendy" xfId="1504"/>
    <cellStyle name="千分位_2003 Jun" xfId="1505"/>
    <cellStyle name="桁区切り [0.00]_2005 Budget Review Template v5_Consolidation1" xfId="1506"/>
    <cellStyle name="桁区切り_2004 A" xfId="1507"/>
    <cellStyle name="標準_Book2" xfId="1508"/>
    <cellStyle name="貨幣 [0]_Plan2001(Aust) -Wendy" xfId="1509"/>
    <cellStyle name="貨幣_Plan2001(Aust) -Wendy" xfId="1510"/>
    <cellStyle name="通貨 [0.00]_Book2" xfId="1511"/>
    <cellStyle name="通貨_Book2" xfId="1512"/>
  </cellStyles>
  <dxfs count="2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/>
        <right/>
        <top/>
        <bottom/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numFmt numFmtId="3" formatCode="#,##0"/>
    </dxf>
    <dxf>
      <numFmt numFmtId="3" formatCode="#,##0"/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numFmt numFmtId="3" formatCode="#,##0"/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numFmt numFmtId="3" formatCode="#,##0"/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rgb="FFFFFF0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FFFF"/>
      <color rgb="FFCCCC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5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4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Installed (Raw) By Vendor</a:t>
            </a:r>
            <a:endParaRPr lang="en-US">
              <a:effectLst/>
            </a:endParaRP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All_ENV!$W$19</c:f>
              <c:strCache>
                <c:ptCount val="1"/>
                <c:pt idx="0">
                  <c:v>Sum of physical/Raid Total</c:v>
                </c:pt>
              </c:strCache>
            </c:strRef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All_ENV!$V$20:$V$27</c:f>
              <c:strCache>
                <c:ptCount val="8"/>
                <c:pt idx="0">
                  <c:v>Centera</c:v>
                </c:pt>
                <c:pt idx="1">
                  <c:v>Clariion</c:v>
                </c:pt>
                <c:pt idx="2">
                  <c:v>DMX</c:v>
                </c:pt>
                <c:pt idx="3">
                  <c:v>HDS</c:v>
                </c:pt>
                <c:pt idx="4">
                  <c:v>Vmax</c:v>
                </c:pt>
                <c:pt idx="5">
                  <c:v>VNX</c:v>
                </c:pt>
                <c:pt idx="6">
                  <c:v>XIV</c:v>
                </c:pt>
                <c:pt idx="7">
                  <c:v>Grand Total</c:v>
                </c:pt>
              </c:strCache>
            </c:strRef>
          </c:cat>
          <c:val>
            <c:numRef>
              <c:f>All_ENV!$W$20:$W$27</c:f>
              <c:numCache>
                <c:formatCode>#,##0</c:formatCode>
                <c:ptCount val="8"/>
                <c:pt idx="0">
                  <c:v>797.15624999999989</c:v>
                </c:pt>
                <c:pt idx="1">
                  <c:v>113.5746750459075</c:v>
                </c:pt>
                <c:pt idx="2">
                  <c:v>78.747784118652334</c:v>
                </c:pt>
                <c:pt idx="3">
                  <c:v>1116.7578608630954</c:v>
                </c:pt>
                <c:pt idx="4">
                  <c:v>9501.5093936011908</c:v>
                </c:pt>
                <c:pt idx="5">
                  <c:v>2216.3421718750001</c:v>
                </c:pt>
                <c:pt idx="6">
                  <c:v>946.04667968750005</c:v>
                </c:pt>
                <c:pt idx="7">
                  <c:v>14770.134815191346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All_ENV!$Z$19</c:f>
              <c:strCache>
                <c:ptCount val="1"/>
                <c:pt idx="0">
                  <c:v>Sum of Usable</c:v>
                </c:pt>
              </c:strCache>
            </c:strRef>
          </c:tx>
          <c:dLbls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All_ENV!$Y$20:$Y$26</c:f>
              <c:strCache>
                <c:ptCount val="7"/>
                <c:pt idx="0">
                  <c:v>Centera</c:v>
                </c:pt>
                <c:pt idx="1">
                  <c:v>Clariion</c:v>
                </c:pt>
                <c:pt idx="2">
                  <c:v>DMX</c:v>
                </c:pt>
                <c:pt idx="3">
                  <c:v>HDS</c:v>
                </c:pt>
                <c:pt idx="4">
                  <c:v>Vmax</c:v>
                </c:pt>
                <c:pt idx="5">
                  <c:v>VNX</c:v>
                </c:pt>
                <c:pt idx="6">
                  <c:v>XIV</c:v>
                </c:pt>
              </c:strCache>
            </c:strRef>
          </c:cat>
          <c:val>
            <c:numRef>
              <c:f>All_ENV!$Z$20:$Z$26</c:f>
              <c:numCache>
                <c:formatCode>#,##0</c:formatCode>
                <c:ptCount val="7"/>
                <c:pt idx="0">
                  <c:v>697.51171875</c:v>
                </c:pt>
                <c:pt idx="1">
                  <c:v>58.182293355464935</c:v>
                </c:pt>
                <c:pt idx="2">
                  <c:v>68.904311103820788</c:v>
                </c:pt>
                <c:pt idx="3">
                  <c:v>964.58169921875003</c:v>
                </c:pt>
                <c:pt idx="4">
                  <c:v>6088.3796874999989</c:v>
                </c:pt>
                <c:pt idx="5">
                  <c:v>1335.0283203125</c:v>
                </c:pt>
                <c:pt idx="6">
                  <c:v>473.02333984375002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723899</xdr:colOff>
      <xdr:row>29</xdr:row>
      <xdr:rowOff>4761</xdr:rowOff>
    </xdr:from>
    <xdr:to>
      <xdr:col>25</xdr:col>
      <xdr:colOff>266700</xdr:colOff>
      <xdr:row>49</xdr:row>
      <xdr:rowOff>66675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771525</xdr:colOff>
      <xdr:row>29</xdr:row>
      <xdr:rowOff>28575</xdr:rowOff>
    </xdr:from>
    <xdr:to>
      <xdr:col>34</xdr:col>
      <xdr:colOff>1704975</xdr:colOff>
      <xdr:row>49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nivel, Sankaralingam [CCC-OT NE]" refreshedDate="42181.569059490743" createdVersion="4" refreshedVersion="4" minRefreshableVersion="3" recordCount="52">
  <cacheSource type="worksheet">
    <worksheetSource ref="A1:R49" sheet="Final MOR"/>
  </cacheSource>
  <cacheFields count="18">
    <cacheField name="Loc" numFmtId="0">
      <sharedItems containsBlank="1" count="5">
        <s v="Swiss"/>
        <s v="RDC"/>
        <s v="FDC"/>
        <s v="CGC"/>
        <m/>
      </sharedItems>
    </cacheField>
    <cacheField name="Type" numFmtId="0">
      <sharedItems/>
    </cacheField>
    <cacheField name="Array" numFmtId="0">
      <sharedItems containsBlank="1" containsMixedTypes="1" containsNumber="1" containsInteger="1" minValue="377" maxValue="61239"/>
    </cacheField>
    <cacheField name="Market Standard" numFmtId="0">
      <sharedItems containsString="0" containsBlank="1" containsNumber="1" minValue="14.724298648548126" maxValue="15439546.1797"/>
    </cacheField>
    <cacheField name="Formatted" numFmtId="0">
      <sharedItems containsString="0" containsBlank="1" containsNumber="1" minValue="13.462453980162739" maxValue="14116406.144703124"/>
    </cacheField>
    <cacheField name="format Lost" numFmtId="0">
      <sharedItems containsString="0" containsBlank="1" containsNumber="1" minValue="1.2618446683853866" maxValue="1323140.0349968751"/>
    </cacheField>
    <cacheField name="Physical total" numFmtId="0">
      <sharedItems containsString="0" containsBlank="1" containsNumber="1" minValue="12.286904739379882" maxValue="12883753.423999999"/>
    </cacheField>
    <cacheField name="Parity Lost" numFmtId="0">
      <sharedItems containsString="0" containsBlank="1" containsNumber="1" minValue="4.6570043220520025" maxValue="4883222.9640000006"/>
    </cacheField>
    <cacheField name="Pool Usable" numFmtId="0">
      <sharedItems containsString="0" containsBlank="1" containsNumber="1" minValue="7.629900417327879" maxValue="8000530.4599999981"/>
    </cacheField>
    <cacheField name="Pool Used" numFmtId="0">
      <sharedItems containsSemiMixedTypes="0" containsString="0" containsNumber="1" minValue="4.5122630700469006" maxValue="4731450.7609374989"/>
    </cacheField>
    <cacheField name="Pool Free" numFmtId="0">
      <sharedItems containsString="0" containsBlank="1" containsNumber="1" minValue="3.4383712863922122" maxValue="3605393.6100000003"/>
    </cacheField>
    <cacheField name="Spare" numFmtId="0">
      <sharedItems containsString="0" containsBlank="1" containsNumber="1" minValue="0" maxValue="302084.408203125"/>
    </cacheField>
    <cacheField name="%Used" numFmtId="9">
      <sharedItems containsString="0" containsBlank="1" containsNumber="1" minValue="0.11863330307801249" maxValue="0.95962769675328885"/>
    </cacheField>
    <cacheField name="Host Allocations" numFmtId="0">
      <sharedItems containsSemiMixedTypes="0" containsString="0" containsNumber="1" minValue="6.8099883051589121" maxValue="7140790.2970703114"/>
    </cacheField>
    <cacheField name="%Allocated" numFmtId="9">
      <sharedItems containsString="0" containsBlank="1" containsNumber="1" minValue="0.24226384424268824" maxValue="1.4478081091532886"/>
    </cacheField>
    <cacheField name="%Parity" numFmtId="9">
      <sharedItems containsString="0" containsBlank="1" containsNumber="1" minValue="0.12499999999999993" maxValue="0.5"/>
    </cacheField>
    <cacheField name="ParityGB" numFmtId="0">
      <sharedItems containsString="0" containsBlank="1" containsNumber="1" minValue="2.5811337877963605" maxValue="2706514.9426723565"/>
    </cacheField>
    <cacheField name="Allocated RAW" numFmtId="0">
      <sharedItems containsString="0" containsBlank="1" containsNumber="1" minValue="9.391122092955273" maxValue="9847305.23974266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anivel, Sankaralingam [CCC-OT NE]" refreshedDate="42181.569554166665" createdVersion="4" refreshedVersion="4" minRefreshableVersion="3" recordCount="113">
  <cacheSource type="worksheet">
    <worksheetSource ref="A4:Z117" sheet="ALL_Pivot_new"/>
  </cacheSource>
  <cacheFields count="26">
    <cacheField name="Serial No" numFmtId="0">
      <sharedItems containsBlank="1" containsMixedTypes="1" containsNumber="1" containsInteger="1" minValue="7861188" maxValue="492600377"/>
    </cacheField>
    <cacheField name="Alias name" numFmtId="0">
      <sharedItems containsBlank="1" containsMixedTypes="1" containsNumber="1" containsInteger="1" minValue="377" maxValue="61239"/>
    </cacheField>
    <cacheField name="Loc" numFmtId="0">
      <sharedItems containsBlank="1" count="10">
        <s v="FDC"/>
        <s v="Swiss"/>
        <s v="RDC"/>
        <s v="CGC"/>
        <s v="Poland"/>
        <s v="Turkey DC"/>
        <s v="Russia DC"/>
        <m/>
        <s v="Goleszowska DC" u="1"/>
        <s v="Senatorska DC" u="1"/>
      </sharedItems>
    </cacheField>
    <cacheField name="Type" numFmtId="0">
      <sharedItems containsBlank="1"/>
    </cacheField>
    <cacheField name="Array" numFmtId="0">
      <sharedItems containsBlank="1" containsMixedTypes="1" containsNumber="1" containsInteger="1" minValue="290105349" maxValue="492600377"/>
    </cacheField>
    <cacheField name="Market" numFmtId="0">
      <sharedItems containsString="0" containsBlank="1" containsNumber="1" minValue="3962.2000000000003" maxValue="18372235.063984215"/>
    </cacheField>
    <cacheField name="formatted(S+D)" numFmtId="0">
      <sharedItems containsString="0" containsBlank="1" containsNumber="1" minValue="3602" maxValue="16779437.609289002"/>
    </cacheField>
    <cacheField name="format lost" numFmtId="0">
      <sharedItems containsString="0" containsBlank="1" containsNumber="1" minValue="102.71403198242342" maxValue="1592797.4546952089"/>
    </cacheField>
    <cacheField name="physical/Raid Total" numFmtId="0">
      <sharedItems containsString="0" containsBlank="1" containsNumber="1" minValue="3602" maxValue="15124618.050755931"/>
    </cacheField>
    <cacheField name="Parity Lost" numFmtId="0">
      <sharedItems containsString="0" containsBlank="1" containsNumber="1" minValue="590" maxValue="5206552.0077896304"/>
    </cacheField>
    <cacheField name="Usable" numFmtId="0">
      <sharedItems containsString="0" containsBlank="1" containsNumber="1" minValue="1801" maxValue="9918066.0429663099"/>
    </cacheField>
    <cacheField name="Used" numFmtId="0">
      <sharedItems containsString="0" containsBlank="1" containsNumber="1" minValue="1720" maxValue="5504264.9517333983"/>
    </cacheField>
    <cacheField name="free" numFmtId="0">
      <sharedItems containsString="0" containsBlank="1" containsNumber="1" minValue="0" maxValue="4413801.0912329098"/>
    </cacheField>
    <cacheField name="spare formatted" numFmtId="0">
      <sharedItems containsString="0" containsBlank="1" containsNumber="1" minValue="268.09552001953125" maxValue="339197.62730224611"/>
    </cacheField>
    <cacheField name="Allocated" numFmtId="0">
      <sharedItems containsString="0" containsBlank="1" containsNumber="1" minValue="1720" maxValue="7913604.4878662089"/>
    </cacheField>
    <cacheField name="Not in pool" numFmtId="0">
      <sharedItems containsString="0" containsBlank="1" containsNumber="1" minValue="16.843800000000002" maxValue="715565.16359999997"/>
    </cacheField>
    <cacheField name="BCVs" numFmtId="0">
      <sharedItems containsString="0" containsBlank="1" containsNumber="1" minValue="0" maxValue="898472.23613281257"/>
    </cacheField>
    <cacheField name="%Used" numFmtId="0">
      <sharedItems containsString="0" containsBlank="1" containsNumber="1" minValue="3.6880197065516464E-2" maxValue="1"/>
    </cacheField>
    <cacheField name="%allocated" numFmtId="0">
      <sharedItems containsString="0" containsBlank="1" containsNumber="1" minValue="7.3760394131032928E-2" maxValue="1.4478081091532886"/>
    </cacheField>
    <cacheField name="%format" numFmtId="0">
      <sharedItems containsString="0" containsBlank="1" containsNumber="1" minValue="9.9722222222222226E-3" maxValue="0.11687223179133858"/>
    </cacheField>
    <cacheField name="%spare" numFmtId="0">
      <sharedItems containsString="0" containsBlank="1" containsNumber="1" minValue="0" maxValue="9.8332990265962067E-2"/>
    </cacheField>
    <cacheField name="%parity" numFmtId="0">
      <sharedItems containsString="0" containsBlank="1" containsNumber="1" minValue="2.0955797474648812E-2" maxValue="0.45454545454545453"/>
    </cacheField>
    <cacheField name="sum(all)" numFmtId="0">
      <sharedItems containsString="0" containsBlank="1" containsNumber="1" minValue="3962.2000000000003" maxValue="922299.99999999988"/>
    </cacheField>
    <cacheField name="diff" numFmtId="0">
      <sharedItems containsString="0" containsBlank="1" containsNumber="1" minValue="-68275.129166666651" maxValue="72004.57142857142"/>
    </cacheField>
    <cacheField name="%diff" numFmtId="0">
      <sharedItems containsString="0" containsBlank="1" containsNumber="1" minValue="-0.11602418730825526" maxValue="0.74144452929371851"/>
    </cacheField>
    <cacheField name="Rep/Non-Rep" numFmtId="0">
      <sharedItems containsBlank="1" count="8">
        <s v="Replication"/>
        <s v="Non-Replication"/>
        <s v="Centera"/>
        <s v="Clariion"/>
        <s v="VNX"/>
        <s v="XIV"/>
        <m/>
        <s v="HP/HDS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anivel, Sankaralingam [CCC-OT NE]" refreshedDate="42181.569974768521" createdVersion="4" refreshedVersion="4" minRefreshableVersion="3" recordCount="89">
  <cacheSource type="worksheet">
    <worksheetSource ref="A1:EC1048576" sheet="Source"/>
  </cacheSource>
  <cacheFields count="133">
    <cacheField name="1" numFmtId="0">
      <sharedItems containsBlank="1" count="16">
        <m/>
        <s v="Site"/>
        <s v="RDC"/>
        <s v="FDC"/>
        <s v="CGC"/>
        <s v="Swiss"/>
        <s v="Russia DC"/>
        <s v="Turkey DC"/>
        <s v="Switzerland"/>
        <s v="Germany"/>
        <s v="Poland"/>
        <s v="Turkey"/>
        <s v="Riverdale DC"/>
        <s v="Frankfurt DC"/>
        <s v="Goleszowska DC" u="1"/>
        <s v="Senatorska DC" u="1"/>
      </sharedItems>
    </cacheField>
    <cacheField name="2" numFmtId="0">
      <sharedItems containsBlank="1" containsMixedTypes="1" containsNumber="1" containsInteger="1" minValue="290103336" maxValue="492600377" count="89">
        <m/>
        <s v="Array SN"/>
        <s v="000295700347"/>
        <s v="000295700349"/>
        <s v="000292600678"/>
        <s v="000292600879"/>
        <s v="000292602230"/>
        <s v="000292602231"/>
        <s v="000292602804"/>
        <s v="000292603004"/>
        <s v="000292603073"/>
        <s v="000292603286"/>
        <s v="000292603696"/>
        <s v="000292603875"/>
        <s v="000292604330"/>
        <s v="000292604652"/>
        <s v="000292600623"/>
        <n v="492600377"/>
        <s v="CKM00101000576"/>
        <s v="FCNMM113000103 "/>
        <s v="FCNMM113000127"/>
        <s v="SL7EA101700033"/>
        <s v="SL7EA101700039"/>
        <s v="FCNMM111100069"/>
        <s v="SL7EA102100006"/>
        <s v="SL7EA102100007"/>
        <s v="FCNMM111600082"/>
        <s v="SL7E1093200048"/>
        <s v="SL7E9101300054"/>
        <s v="SL7E9101300062"/>
        <s v="000290105373"/>
        <n v="290105349"/>
        <s v="CK200053010120"/>
        <s v="CK200054900163"/>
        <s v="CK200061900265"/>
        <s v="CK200062000592"/>
        <s v="APM00121102552"/>
        <s v="APM00121204311"/>
        <s v="APM00121204573"/>
        <s v="APM00120503066"/>
        <s v="CK200054900292"/>
        <s v="CK200054900294"/>
        <s v="CK200061900567"/>
        <s v="CK200062000593"/>
        <s v="CK200113804159"/>
        <s v="CK200113804158"/>
        <s v="GBOQH010N0214"/>
        <s v="DEOLH004N7026"/>
        <s v="DEOLH005N0365"/>
        <s v="DEOLH010N0516"/>
        <s v="GBOKH005N3518"/>
        <s v="GBOKH006N5362"/>
        <s v="GBOKH010N0204"/>
        <s v="CKM00121201737"/>
        <s v="CKM00121300390"/>
        <s v="CKM00121400374"/>
        <s v="CKM00121400375"/>
        <s v="000295700667"/>
        <s v="000295700671"/>
        <s v="000295700710"/>
        <s v="000295700689"/>
        <s v="000295700712"/>
        <s v="000295700706"/>
        <s v="7861188 "/>
        <s v="7861239"/>
        <s v="000295700709"/>
        <s v="000295700713"/>
        <s v="000295700704"/>
        <s v="000295700688"/>
        <s v="000295700703"/>
        <s v="000295700705"/>
        <s v="000295700699"/>
        <s v="000298701383"/>
        <s v="000295700485"/>
        <s v="294900877"/>
        <s v="000295701144"/>
        <s v="000295701124"/>
        <n v="290103550" u="1"/>
        <n v="290103452" u="1"/>
        <n v="290103544" u="1"/>
        <n v="290103810" u="1"/>
        <n v="290103336" u="1"/>
        <n v="295700667" u="1"/>
        <n v="290103564" u="1"/>
        <n v="295700671" u="1"/>
        <n v="290103471" u="1"/>
        <n v="292602262" u="1"/>
        <n v="290103720" u="1"/>
        <n v="290103943" u="1"/>
      </sharedItems>
    </cacheField>
    <cacheField name="3" numFmtId="0">
      <sharedItems containsBlank="1" containsMixedTypes="1" containsNumber="1" containsInteger="1" minValue="377" maxValue="5373"/>
    </cacheField>
    <cacheField name="4" numFmtId="0">
      <sharedItems containsBlank="1" count="10">
        <m/>
        <s v="Array Type"/>
        <s v="Vmax"/>
        <s v="Clariion"/>
        <s v="DMX"/>
        <s v="Centera"/>
        <s v="HDS"/>
        <s v="VNX"/>
        <s v="XIV"/>
        <s v="HP/HDS" u="1"/>
      </sharedItems>
    </cacheField>
    <cacheField name="5" numFmtId="0">
      <sharedItems containsBlank="1"/>
    </cacheField>
    <cacheField name="6" numFmtId="0">
      <sharedItems containsBlank="1"/>
    </cacheField>
    <cacheField name="7" numFmtId="0">
      <sharedItems containsBlank="1"/>
    </cacheField>
    <cacheField name="8" numFmtId="0">
      <sharedItems containsBlank="1"/>
    </cacheField>
    <cacheField name="9" numFmtId="0">
      <sharedItems containsBlank="1"/>
    </cacheField>
    <cacheField name="10" numFmtId="0">
      <sharedItems containsBlank="1"/>
    </cacheField>
    <cacheField name="11" numFmtId="0">
      <sharedItems containsBlank="1"/>
    </cacheField>
    <cacheField name="12" numFmtId="0">
      <sharedItems containsBlank="1" containsMixedTypes="1" containsNumber="1" containsInteger="1" minValue="347" maxValue="61239"/>
    </cacheField>
    <cacheField name="13" numFmtId="3">
      <sharedItems containsBlank="1" containsMixedTypes="1" containsNumber="1" containsInteger="1" minValue="10" maxValue="6600"/>
    </cacheField>
    <cacheField name="14" numFmtId="3">
      <sharedItems containsString="0" containsBlank="1" containsNumber="1" containsInteger="1" minValue="8" maxValue="450"/>
    </cacheField>
    <cacheField name="15" numFmtId="3">
      <sharedItems containsString="0" containsBlank="1" containsNumber="1" containsInteger="1" minValue="2" maxValue="2048"/>
    </cacheField>
    <cacheField name="16" numFmtId="3">
      <sharedItems containsString="0" containsBlank="1" containsNumber="1" containsInteger="1" minValue="1" maxValue="200"/>
    </cacheField>
    <cacheField name="17" numFmtId="3">
      <sharedItems containsString="0" containsBlank="1" containsNumber="1" containsInteger="1" minValue="4" maxValue="100"/>
    </cacheField>
    <cacheField name="18" numFmtId="3">
      <sharedItems containsString="0" containsBlank="1" containsNumber="1" containsInteger="1" minValue="4" maxValue="1024"/>
    </cacheField>
    <cacheField name="19" numFmtId="3">
      <sharedItems containsBlank="1" containsMixedTypes="1" containsNumber="1" minValue="300" maxValue="44551.25"/>
    </cacheField>
    <cacheField name="20" numFmtId="3">
      <sharedItems containsString="0" containsBlank="1" containsNumber="1" containsInteger="1" minValue="450" maxValue="9000"/>
    </cacheField>
    <cacheField name="21" numFmtId="3">
      <sharedItems containsString="0" containsBlank="1" containsNumber="1" containsInteger="1" minValue="2048" maxValue="8192"/>
    </cacheField>
    <cacheField name="22" numFmtId="3">
      <sharedItems containsString="0" containsBlank="1" containsNumber="1" containsInteger="1" minValue="200" maxValue="600"/>
    </cacheField>
    <cacheField name="23" numFmtId="3">
      <sharedItems containsString="0" containsBlank="1" containsNumber="1" containsInteger="1" minValue="0" maxValue="400"/>
    </cacheField>
    <cacheField name="24" numFmtId="3">
      <sharedItems containsString="0" containsBlank="1" containsNumber="1" containsInteger="1" minValue="0" maxValue="6144"/>
    </cacheField>
    <cacheField name="25" numFmtId="3">
      <sharedItems containsBlank="1" containsMixedTypes="1" containsNumber="1" containsInteger="1" minValue="1" maxValue="32"/>
    </cacheField>
    <cacheField name="26" numFmtId="3">
      <sharedItems containsBlank="1" containsMixedTypes="1" containsNumber="1" minValue="268.09552001953125" maxValue="44551.25"/>
    </cacheField>
    <cacheField name="27" numFmtId="3">
      <sharedItems containsBlank="1" containsMixedTypes="1" containsNumber="1" containsInteger="1" minValue="300" maxValue="1568"/>
    </cacheField>
    <cacheField name="28" numFmtId="3">
      <sharedItems containsString="0" containsBlank="1" containsNumber="1" containsInteger="1" minValue="96" maxValue="2262"/>
    </cacheField>
    <cacheField name="29" numFmtId="3">
      <sharedItems containsString="0" containsBlank="1" containsNumber="1" containsInteger="1" minValue="64" maxValue="2048"/>
    </cacheField>
    <cacheField name="30" numFmtId="3">
      <sharedItems containsString="0" containsBlank="1" containsNumber="1" containsInteger="1" minValue="32" maxValue="200"/>
    </cacheField>
    <cacheField name="31" numFmtId="3">
      <sharedItems containsString="0" containsBlank="1" containsNumber="1" containsInteger="1" minValue="40" maxValue="192"/>
    </cacheField>
    <cacheField name="32" numFmtId="3">
      <sharedItems containsString="0" containsBlank="1" containsNumber="1" containsInteger="1" minValue="192" maxValue="72000"/>
    </cacheField>
    <cacheField name="33" numFmtId="3">
      <sharedItems containsBlank="1" containsMixedTypes="1" containsNumber="1" containsInteger="1" minValue="0" maxValue="470400"/>
    </cacheField>
    <cacheField name="34" numFmtId="3">
      <sharedItems containsString="0" containsBlank="1" containsNumber="1" containsInteger="1" minValue="450" maxValue="432000"/>
    </cacheField>
    <cacheField name="35" numFmtId="3">
      <sharedItems containsString="0" containsBlank="1" containsNumber="1" containsInteger="1" minValue="2048" maxValue="393216"/>
    </cacheField>
    <cacheField name="36" numFmtId="3">
      <sharedItems containsString="0" containsBlank="1" containsNumber="1" minValue="200" maxValue="65423.4375"/>
    </cacheField>
    <cacheField name="37" numFmtId="3">
      <sharedItems containsString="0" containsBlank="1" containsNumber="1" containsInteger="1" minValue="0" maxValue="19200"/>
    </cacheField>
    <cacheField name="38" numFmtId="3">
      <sharedItems containsString="0" containsBlank="1" containsNumber="1" containsInteger="1" minValue="0" maxValue="294912"/>
    </cacheField>
    <cacheField name="39" numFmtId="3">
      <sharedItems containsBlank="1" containsMixedTypes="1" containsNumber="1" containsInteger="1" minValue="6" maxValue="1568"/>
    </cacheField>
    <cacheField name="40" numFmtId="3">
      <sharedItems containsBlank="1" containsMixedTypes="1" containsNumber="1" minValue="3440" maxValue="585216"/>
    </cacheField>
    <cacheField name="41" numFmtId="3">
      <sharedItems containsBlank="1" containsMixedTypes="1" containsNumber="1" containsInteger="1" minValue="160" maxValue="1600"/>
    </cacheField>
    <cacheField name="42" numFmtId="3">
      <sharedItems containsString="0" containsBlank="1" containsNumber="1" minValue="104" maxValue="65423.4375"/>
    </cacheField>
    <cacheField name="43" numFmtId="3">
      <sharedItems containsString="0" containsBlank="1" containsNumber="1" containsInteger="1" minValue="66" maxValue="2048"/>
    </cacheField>
    <cacheField name="44" numFmtId="3">
      <sharedItems containsString="0" containsBlank="1" containsNumber="1" containsInteger="1" minValue="33" maxValue="2262"/>
    </cacheField>
    <cacheField name="45" numFmtId="3">
      <sharedItems containsString="0" containsBlank="1" containsNumber="1" containsInteger="1" minValue="44" maxValue="196"/>
    </cacheField>
    <cacheField name="46" numFmtId="3">
      <sharedItems containsString="0" containsBlank="1" containsNumber="1" containsInteger="1" minValue="168" maxValue="1024"/>
    </cacheField>
    <cacheField name="47" numFmtId="3">
      <sharedItems containsBlank="1" containsMixedTypes="1" containsNumber="1" containsInteger="1" minValue="300" maxValue="480000"/>
    </cacheField>
    <cacheField name="48" numFmtId="3">
      <sharedItems containsString="0" containsBlank="1" containsNumber="1" containsInteger="1" minValue="450" maxValue="441000"/>
    </cacheField>
    <cacheField name="49" numFmtId="3">
      <sharedItems containsString="0" containsBlank="1" containsNumber="1" containsInteger="1" minValue="2048" maxValue="401408"/>
    </cacheField>
    <cacheField name="50" numFmtId="3">
      <sharedItems containsString="0" containsBlank="1" containsNumber="1" containsInteger="1" minValue="200" maxValue="19600"/>
    </cacheField>
    <cacheField name="51" numFmtId="3">
      <sharedItems containsString="0" containsBlank="1" containsNumber="1" containsInteger="1" minValue="100" maxValue="19600"/>
    </cacheField>
    <cacheField name="52" numFmtId="3">
      <sharedItems containsString="0" containsBlank="1" containsNumber="1" minValue="1024" maxValue="301056"/>
    </cacheField>
    <cacheField name="53" numFmtId="3">
      <sharedItems containsBlank="1" containsMixedTypes="1" containsNumber="1" containsInteger="1" minValue="7" maxValue="1600"/>
    </cacheField>
    <cacheField name="54" numFmtId="3">
      <sharedItems containsBlank="1" containsMixedTypes="1" containsNumber="1" minValue="3962.2000000000003" maxValue="922300"/>
    </cacheField>
    <cacheField name="55" numFmtId="3">
      <sharedItems containsBlank="1" containsMixedTypes="1" containsNumber="1" minValue="10" maxValue="272.59765625"/>
    </cacheField>
    <cacheField name="56" numFmtId="3">
      <sharedItems containsString="0" containsBlank="1" containsNumber="1" minValue="8" maxValue="408.896484375"/>
    </cacheField>
    <cacheField name="57" numFmtId="3">
      <sharedItems containsString="0" containsBlank="1" containsNumber="1" minValue="2" maxValue="1780.8251953125"/>
    </cacheField>
    <cacheField name="58" numFmtId="3">
      <sharedItems containsString="0" containsBlank="1" containsNumber="1" minValue="1" maxValue="68694.609375"/>
    </cacheField>
    <cacheField name="59" numFmtId="3">
      <sharedItems containsString="0" containsBlank="1" containsNumber="1" minValue="4" maxValue="93.16015625"/>
    </cacheField>
    <cacheField name="60" numFmtId="3">
      <sharedItems containsString="0" containsBlank="1" containsNumber="1" minValue="4" maxValue="931.513671875"/>
    </cacheField>
    <cacheField name="61" numFmtId="3">
      <sharedItems containsBlank="1" containsMixedTypes="1" containsNumber="1" minValue="272.59765625" maxValue="8723.125"/>
    </cacheField>
    <cacheField name="62" numFmtId="3">
      <sharedItems containsString="0" containsBlank="1" containsNumber="1" minValue="408.896484375" maxValue="8177.9296875"/>
    </cacheField>
    <cacheField name="63" numFmtId="3">
      <sharedItems containsString="0" containsBlank="1" containsNumber="1" minValue="1780.8251953125" maxValue="7123.30078125"/>
    </cacheField>
    <cacheField name="64" numFmtId="3">
      <sharedItems containsString="0" containsBlank="1" containsNumber="1" minValue="186.310546875" maxValue="558.931640625"/>
    </cacheField>
    <cacheField name="65" numFmtId="3">
      <sharedItems containsString="0" containsBlank="1" containsNumber="1" minValue="93.16015625" maxValue="372.640625"/>
    </cacheField>
    <cacheField name="66" numFmtId="3">
      <sharedItems containsString="0" containsBlank="1" containsNumber="1" minValue="931.513671875" maxValue="5589.08203125"/>
    </cacheField>
    <cacheField name="67" numFmtId="3">
      <sharedItems containsBlank="1" containsMixedTypes="1" containsNumber="1" containsInteger="1" minValue="1" maxValue="32"/>
    </cacheField>
    <cacheField name="68" numFmtId="3">
      <sharedItems containsBlank="1" containsMixedTypes="1" containsNumber="1" minValue="268.09552001953125" maxValue="44551.25"/>
    </cacheField>
    <cacheField name="69" numFmtId="3">
      <sharedItems containsBlank="1" containsMixedTypes="1" containsNumber="1" minValue="40" maxValue="1568"/>
    </cacheField>
    <cacheField name="70" numFmtId="3">
      <sharedItems containsString="0" containsBlank="1" containsNumber="1" minValue="96" maxValue="2262"/>
    </cacheField>
    <cacheField name="71" numFmtId="3">
      <sharedItems containsString="0" containsBlank="1" containsNumber="1" minValue="64" maxValue="1780.8251953125"/>
    </cacheField>
    <cacheField name="72" numFmtId="3">
      <sharedItems containsString="0" containsBlank="1" containsNumber="1" minValue="32" maxValue="186.310546875"/>
    </cacheField>
    <cacheField name="73" numFmtId="3">
      <sharedItems containsString="0" containsBlank="1" containsNumber="1" minValue="93.16015625" maxValue="192"/>
    </cacheField>
    <cacheField name="74" numFmtId="3">
      <sharedItems containsString="0" containsBlank="1" containsNumber="1" minValue="192" maxValue="72000"/>
    </cacheField>
    <cacheField name="75" numFmtId="3">
      <sharedItems containsBlank="1" containsMixedTypes="1" containsNumber="1" minValue="272.59765625" maxValue="427433.125"/>
    </cacheField>
    <cacheField name="76" numFmtId="3">
      <sharedItems containsString="0" containsBlank="1" containsNumber="1" minValue="408.896484375" maxValue="392540.625"/>
    </cacheField>
    <cacheField name="77" numFmtId="3">
      <sharedItems containsString="0" containsBlank="1" containsNumber="1" minValue="1780.8251953125" maxValue="341918.4375"/>
    </cacheField>
    <cacheField name="78" numFmtId="3">
      <sharedItems containsString="0" containsBlank="1" containsNumber="1" minValue="186.310546875" maxValue="65423.4375"/>
    </cacheField>
    <cacheField name="79" numFmtId="3">
      <sharedItems containsString="0" containsBlank="1" containsNumber="1" minValue="93.16015625" maxValue="17886.75"/>
    </cacheField>
    <cacheField name="80" numFmtId="3">
      <sharedItems containsString="0" containsBlank="1" containsNumber="1" minValue="931.513671875" maxValue="268275.9375"/>
    </cacheField>
    <cacheField name="81" numFmtId="3">
      <sharedItems containsBlank="1" containsMixedTypes="1" containsNumber="1" containsInteger="1" minValue="6" maxValue="1568"/>
    </cacheField>
    <cacheField name="82" numFmtId="3">
      <sharedItems containsBlank="1" containsMixedTypes="1" containsNumber="1" minValue="3440" maxValue="534615"/>
    </cacheField>
    <cacheField name="83" numFmtId="3">
      <sharedItems containsBlank="1" containsMixedTypes="1" containsNumber="1" minValue="44" maxValue="1600"/>
    </cacheField>
    <cacheField name="84" numFmtId="3">
      <sharedItems containsString="0" containsBlank="1" containsNumber="1" minValue="104" maxValue="65423.4375"/>
    </cacheField>
    <cacheField name="85" numFmtId="3">
      <sharedItems containsString="0" containsBlank="1" containsNumber="1" minValue="66" maxValue="1780.8251953125"/>
    </cacheField>
    <cacheField name="86" numFmtId="3">
      <sharedItems containsString="0" containsBlank="1" containsNumber="1" minValue="33" maxValue="2262"/>
    </cacheField>
    <cacheField name="87" numFmtId="3">
      <sharedItems containsString="0" containsBlank="1" containsNumber="1" minValue="93.16015625" maxValue="196"/>
    </cacheField>
    <cacheField name="88" numFmtId="3">
      <sharedItems containsString="0" containsBlank="1" containsNumber="1" minValue="168" maxValue="931.513671875"/>
    </cacheField>
    <cacheField name="89" numFmtId="3">
      <sharedItems containsBlank="1" containsMixedTypes="1" containsNumber="1" minValue="272.59765625" maxValue="436156.25"/>
    </cacheField>
    <cacheField name="90" numFmtId="3">
      <sharedItems containsString="0" containsBlank="1" containsNumber="1" minValue="408.896484375" maxValue="400718.5546875"/>
    </cacheField>
    <cacheField name="91" numFmtId="3">
      <sharedItems containsString="0" containsBlank="1" containsNumber="1" minValue="1780.8251953125" maxValue="349041.73828125"/>
    </cacheField>
    <cacheField name="92" numFmtId="3">
      <sharedItems containsString="0" containsBlank="1" containsNumber="1" minValue="186.310546875" maxValue="18258.43359375"/>
    </cacheField>
    <cacheField name="93" numFmtId="3">
      <sharedItems containsString="0" containsBlank="1" containsNumber="1" minValue="93.16015625" maxValue="18259.390625"/>
    </cacheField>
    <cacheField name="94" numFmtId="3">
      <sharedItems containsBlank="1" containsMixedTypes="1" containsNumber="1" minValue="0" maxValue="273865.01953125"/>
    </cacheField>
    <cacheField name="95" numFmtId="0">
      <sharedItems containsBlank="1" containsMixedTypes="1" containsNumber="1" containsInteger="1" minValue="7" maxValue="540000"/>
    </cacheField>
    <cacheField name="96" numFmtId="0">
      <sharedItems containsBlank="1" containsMixedTypes="1" containsNumber="1" minValue="3602" maxValue="838454.76100000006"/>
    </cacheField>
    <cacheField name="97" numFmtId="0">
      <sharedItems containsBlank="1" containsMixedTypes="1" containsNumber="1" minValue="102.71403198242342" maxValue="83845.238999999943"/>
    </cacheField>
    <cacheField name="98" numFmtId="0">
      <sharedItems containsBlank="1"/>
    </cacheField>
    <cacheField name="99" numFmtId="0">
      <sharedItems containsBlank="1"/>
    </cacheField>
    <cacheField name="100" numFmtId="0">
      <sharedItems containsBlank="1"/>
    </cacheField>
    <cacheField name="101" numFmtId="0">
      <sharedItems containsBlank="1"/>
    </cacheField>
    <cacheField name="102" numFmtId="0">
      <sharedItems containsBlank="1" containsMixedTypes="1" containsNumber="1" minValue="0" maxValue="769905.99699999997"/>
    </cacheField>
    <cacheField name="103" numFmtId="0">
      <sharedItems containsBlank="1" containsMixedTypes="1" containsNumber="1" minValue="0" maxValue="264140.93333333335"/>
    </cacheField>
    <cacheField name="104" numFmtId="0">
      <sharedItems containsBlank="1" containsMixedTypes="1" containsNumber="1" minValue="0" maxValue="334056.45714285719"/>
    </cacheField>
    <cacheField name="105" numFmtId="0">
      <sharedItems containsBlank="1" containsMixedTypes="1" containsNumber="1" minValue="624.4" maxValue="5273"/>
    </cacheField>
    <cacheField name="106" numFmtId="0">
      <sharedItems containsBlank="1" containsMixedTypes="1" containsNumber="1" minValue="3602" maxValue="769905.99699999997"/>
    </cacheField>
    <cacheField name="107" numFmtId="0">
      <sharedItems containsBlank="1" containsMixedTypes="1" containsNumber="1" minValue="590" maxValue="322098.99699999997"/>
    </cacheField>
    <cacheField name="108" numFmtId="0">
      <sharedItems containsBlank="1"/>
    </cacheField>
    <cacheField name="109" numFmtId="0">
      <sharedItems containsBlank="1"/>
    </cacheField>
    <cacheField name="110" numFmtId="0">
      <sharedItems containsBlank="1"/>
    </cacheField>
    <cacheField name="111" numFmtId="0">
      <sharedItems containsBlank="1"/>
    </cacheField>
    <cacheField name="112" numFmtId="0">
      <sharedItems containsBlank="1" containsMixedTypes="1" containsNumber="1" minValue="1801" maxValue="447807"/>
    </cacheField>
    <cacheField name="113" numFmtId="0">
      <sharedItems containsBlank="1" containsMixedTypes="1" containsNumber="1" minValue="9191.7999999999993" maxValue="198105.7"/>
    </cacheField>
    <cacheField name="114" numFmtId="0">
      <sharedItems containsBlank="1" containsMixedTypes="1" containsNumber="1" minValue="4725" maxValue="292299.40000000002"/>
    </cacheField>
    <cacheField name="115" numFmtId="0">
      <sharedItems containsBlank="1" containsMixedTypes="1" containsNumber="1" minValue="312.2" maxValue="2636.5"/>
    </cacheField>
    <cacheField name="116" numFmtId="0">
      <sharedItems containsBlank="1" containsMixedTypes="1" containsNumber="1" minValue="1801" maxValue="447807"/>
    </cacheField>
    <cacheField name="117" numFmtId="0">
      <sharedItems containsBlank="1" containsMixedTypes="1" containsNumber="1" minValue="1720" maxValue="429728"/>
    </cacheField>
    <cacheField name="118" numFmtId="0">
      <sharedItems containsBlank="1" containsMixedTypes="1" containsNumber="1" minValue="1363" maxValue="108276.7"/>
    </cacheField>
    <cacheField name="119" numFmtId="0">
      <sharedItems containsBlank="1" containsMixedTypes="1" containsNumber="1" minValue="4282" maxValue="131132.9"/>
    </cacheField>
    <cacheField name="120" numFmtId="0">
      <sharedItems containsBlank="1"/>
    </cacheField>
    <cacheField name="121" numFmtId="0">
      <sharedItems containsBlank="1" containsMixedTypes="1" containsNumber="1" minValue="1720" maxValue="429728"/>
    </cacheField>
    <cacheField name="122" numFmtId="0">
      <sharedItems containsBlank="1" containsMixedTypes="1" containsNumber="1" minValue="0" maxValue="181097.5"/>
    </cacheField>
    <cacheField name="123" numFmtId="0">
      <sharedItems containsBlank="1" containsMixedTypes="1" containsNumber="1" minValue="0" maxValue="132070.5"/>
    </cacheField>
    <cacheField name="124" numFmtId="0">
      <sharedItems containsBlank="1" containsMixedTypes="1" containsNumber="1" minValue="0" maxValue="175025.30000000002"/>
    </cacheField>
    <cacheField name="125" numFmtId="0">
      <sharedItems containsBlank="1" containsMixedTypes="1" containsNumber="1" minValue="0" maxValue="2636.5"/>
    </cacheField>
    <cacheField name="126" numFmtId="0">
      <sharedItems containsBlank="1" containsMixedTypes="1" containsNumber="1" minValue="0" maxValue="232024.80000000002"/>
    </cacheField>
    <cacheField name="127" numFmtId="0">
      <sharedItems containsBlank="1" containsMixedTypes="1" containsNumber="1" minValue="3.6880197065516464E-2" maxValue="1"/>
    </cacheField>
    <cacheField name="128" numFmtId="0">
      <sharedItems containsBlank="1" containsMixedTypes="1" containsNumber="1" minValue="1720" maxValue="429728"/>
    </cacheField>
    <cacheField name="129" numFmtId="0">
      <sharedItems containsBlank="1" containsMixedTypes="1" containsNumber="1" minValue="0" maxValue="144244"/>
    </cacheField>
    <cacheField name="130" numFmtId="0">
      <sharedItems containsBlank="1" containsMixedTypes="1" containsNumber="1" minValue="1720" maxValue="429728"/>
    </cacheField>
    <cacheField name="131" numFmtId="0">
      <sharedItems containsBlank="1" containsMixedTypes="1" containsNumber="1" minValue="7.3760394131032928E-2" maxValue="1.4478081091532886"/>
    </cacheField>
    <cacheField name="132" numFmtId="0">
      <sharedItems containsBlank="1" containsMixedTypes="1" containsNumber="1" minValue="5411.2759999999998" maxValue="379360"/>
    </cacheField>
    <cacheField name="133" numFmtId="0">
      <sharedItems containsBlank="1" containsMixedTypes="1" containsNumber="1" minValue="16.843800000000002" maxValue="16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Manivel, Sankaralingam [CCC-OT NE]" refreshedDate="42181.570285995367" createdVersion="4" refreshedVersion="4" minRefreshableVersion="3" recordCount="213">
  <cacheSource type="worksheet">
    <worksheetSource ref="A4:Y256" sheet="ALL_Pivot_new"/>
  </cacheSource>
  <cacheFields count="25">
    <cacheField name="Serial No" numFmtId="0">
      <sharedItems containsBlank="1" containsMixedTypes="1" containsNumber="1" containsInteger="1" minValue="7861188" maxValue="492600377"/>
    </cacheField>
    <cacheField name="Alias name" numFmtId="0">
      <sharedItems containsBlank="1" containsMixedTypes="1" containsNumber="1" containsInteger="1" minValue="377" maxValue="61239"/>
    </cacheField>
    <cacheField name="Loc" numFmtId="0">
      <sharedItems containsBlank="1" count="15">
        <s v="FDC"/>
        <s v="Swiss"/>
        <s v="RDC"/>
        <s v="CGC"/>
        <s v="Poland"/>
        <s v="Turkey DC"/>
        <s v="Russia DC"/>
        <m/>
        <s v="Germany" u="1"/>
        <s v="Switzerland" u="1"/>
        <s v="Goleszowska DC" u="1"/>
        <s v="Riverdale DC" u="1"/>
        <s v="Senatorska DC" u="1"/>
        <s v="Frankfurt DC" u="1"/>
        <s v="Turkey" u="1"/>
      </sharedItems>
    </cacheField>
    <cacheField name="Type" numFmtId="0">
      <sharedItems containsBlank="1" count="9">
        <s v="DMX"/>
        <s v="Vmax"/>
        <s v="Centera"/>
        <s v="Clariion"/>
        <s v="VNX"/>
        <s v="HDS"/>
        <s v="XIV"/>
        <m/>
        <s v="HP/HDS" u="1"/>
      </sharedItems>
    </cacheField>
    <cacheField name="Array" numFmtId="0">
      <sharedItems containsBlank="1" containsMixedTypes="1" containsNumber="1" containsInteger="1" minValue="290105349" maxValue="492600377"/>
    </cacheField>
    <cacheField name="Market" numFmtId="0">
      <sharedItems containsString="0" containsBlank="1" containsNumber="1" minValue="3962.2000000000003" maxValue="18372235.063984215"/>
    </cacheField>
    <cacheField name="formatted(S+D)" numFmtId="0">
      <sharedItems containsString="0" containsBlank="1" containsNumber="1" minValue="3602" maxValue="16779437.609289002"/>
    </cacheField>
    <cacheField name="format lost" numFmtId="0">
      <sharedItems containsString="0" containsBlank="1" containsNumber="1" minValue="102.71403198242342" maxValue="1592797.4546952089"/>
    </cacheField>
    <cacheField name="physical/Raid Total" numFmtId="0">
      <sharedItems containsString="0" containsBlank="1" containsNumber="1" minValue="3602" maxValue="15124618.050755931"/>
    </cacheField>
    <cacheField name="Parity Lost" numFmtId="0">
      <sharedItems containsString="0" containsBlank="1" containsNumber="1" minValue="590" maxValue="5206552.0077896304"/>
    </cacheField>
    <cacheField name="Usable" numFmtId="0">
      <sharedItems containsString="0" containsBlank="1" containsNumber="1" minValue="1801" maxValue="9918066.0429663099"/>
    </cacheField>
    <cacheField name="Used" numFmtId="0">
      <sharedItems containsString="0" containsBlank="1" containsNumber="1" minValue="1720" maxValue="5504264.9517333983"/>
    </cacheField>
    <cacheField name="free" numFmtId="0">
      <sharedItems containsString="0" containsBlank="1" containsNumber="1" minValue="0" maxValue="4413801.0912329098"/>
    </cacheField>
    <cacheField name="spare formatted" numFmtId="0">
      <sharedItems containsString="0" containsBlank="1" containsNumber="1" minValue="268.09552001953125" maxValue="339197.62730224611"/>
    </cacheField>
    <cacheField name="Allocated" numFmtId="0">
      <sharedItems containsString="0" containsBlank="1" containsNumber="1" minValue="1720" maxValue="7913604.4878662089"/>
    </cacheField>
    <cacheField name="Not in pool" numFmtId="0">
      <sharedItems containsString="0" containsBlank="1" containsNumber="1" minValue="16.843800000000002" maxValue="715565.16359999997"/>
    </cacheField>
    <cacheField name="BCVs" numFmtId="0">
      <sharedItems containsString="0" containsBlank="1" containsNumber="1" minValue="0" maxValue="898472.23613281257"/>
    </cacheField>
    <cacheField name="%Used" numFmtId="0">
      <sharedItems containsString="0" containsBlank="1" containsNumber="1" minValue="3.6880197065516464E-2" maxValue="1"/>
    </cacheField>
    <cacheField name="%allocated" numFmtId="0">
      <sharedItems containsString="0" containsBlank="1" containsNumber="1" minValue="7.3760394131032928E-2" maxValue="1.4478081091532886"/>
    </cacheField>
    <cacheField name="%format" numFmtId="0">
      <sharedItems containsString="0" containsBlank="1" containsNumber="1" minValue="9.9722222222222226E-3" maxValue="0.11687223179133858"/>
    </cacheField>
    <cacheField name="%spare" numFmtId="0">
      <sharedItems containsString="0" containsBlank="1" containsNumber="1" minValue="0" maxValue="9.8332990265962067E-2"/>
    </cacheField>
    <cacheField name="%parity" numFmtId="0">
      <sharedItems containsString="0" containsBlank="1" containsNumber="1" minValue="2.0955797474648812E-2" maxValue="0.45454545454545453"/>
    </cacheField>
    <cacheField name="sum(all)" numFmtId="0">
      <sharedItems containsString="0" containsBlank="1" containsNumber="1" minValue="3962.2000000000003" maxValue="922299.99999999988"/>
    </cacheField>
    <cacheField name="diff" numFmtId="0">
      <sharedItems containsString="0" containsBlank="1" containsNumber="1" minValue="-68275.129166666651" maxValue="72004.57142857142"/>
    </cacheField>
    <cacheField name="%diff" numFmtId="0">
      <sharedItems containsString="0" containsBlank="1" containsNumber="1" minValue="-0.11602418730825526" maxValue="0.7414445292937185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Manivel, Sankaralingam [CCC-OT NE]" refreshedDate="42181.617342824073" createdVersion="4" refreshedVersion="4" minRefreshableVersion="3" recordCount="7">
  <cacheSource type="worksheet">
    <worksheetSource ref="A1:O8" sheet="Tech-Refresh"/>
  </cacheSource>
  <cacheFields count="15">
    <cacheField name="Loc" numFmtId="3">
      <sharedItems count="6">
        <s v="FDC"/>
        <s v="RDC"/>
        <s v="CGC"/>
        <s v="Goleszowska DC" u="1"/>
        <s v="Swiss" u="1"/>
        <s v="Senatorska DC" u="1"/>
      </sharedItems>
    </cacheField>
    <cacheField name="Type" numFmtId="3">
      <sharedItems/>
    </cacheField>
    <cacheField name="Array" numFmtId="0">
      <sharedItems containsMixedTypes="1" containsNumber="1" containsInteger="1" minValue="5349" maxValue="5373"/>
    </cacheField>
    <cacheField name="Market Standard" numFmtId="3">
      <sharedItems containsSemiMixedTypes="0" containsString="0" containsNumber="1" minValue="25193.970312500001" maxValue="367200"/>
    </cacheField>
    <cacheField name="Formatted" numFmtId="3">
      <sharedItems containsSemiMixedTypes="0" containsString="0" containsNumber="1" minValue="22903.609375" maxValue="333659.53125"/>
    </cacheField>
    <cacheField name="format Lost" numFmtId="3">
      <sharedItems containsSemiMixedTypes="0" containsString="0" containsNumber="1" minValue="2290.3609375000015" maxValue="36060.828125"/>
    </cacheField>
    <cacheField name="Physical total" numFmtId="3">
      <sharedItems containsSemiMixedTypes="0" containsString="0" containsNumber="1" minValue="20426.2109375" maxValue="315898.45714285714"/>
    </cacheField>
    <cacheField name="Parity Lost" numFmtId="3">
      <sharedItems containsSemiMixedTypes="0" containsString="0" containsNumber="1" minValue="2553.2763671875" maxValue="39768.857142857101"/>
    </cacheField>
    <cacheField name="Pool Usable" numFmtId="3">
      <sharedItems containsSemiMixedTypes="0" containsString="0" containsNumber="1" minValue="17872.9345703125" maxValue="276129.60000000003"/>
    </cacheField>
    <cacheField name="Pool Used" numFmtId="3">
      <sharedItems containsSemiMixedTypes="0" containsString="0" containsNumber="1" minValue="1943.0361328125" maxValue="102920"/>
    </cacheField>
    <cacheField name="Pool Free" numFmtId="3">
      <sharedItems containsSemiMixedTypes="0" containsString="0" containsNumber="1" minValue="7854.759765625" maxValue="232024.80000000002"/>
    </cacheField>
    <cacheField name="Spare" numFmtId="3">
      <sharedItems containsSemiMixedTypes="0" containsString="0" containsNumber="1" minValue="2477.3984375" maxValue="8209.546875"/>
    </cacheField>
    <cacheField name="%Used" numFmtId="9">
      <sharedItems containsSemiMixedTypes="0" containsString="0" containsNumber="1" minValue="3.6880197065516464E-2" maxValue="0.56550134122500384"/>
    </cacheField>
    <cacheField name="Host Allocations" numFmtId="3">
      <sharedItems containsSemiMixedTypes="0" containsString="0" containsNumber="1" minValue="3886.072265625" maxValue="94562.4"/>
    </cacheField>
    <cacheField name="%Allocated" numFmtId="9">
      <sharedItems containsSemiMixedTypes="0" containsString="0" containsNumber="1" minValue="7.3760394131032928E-2" maxValue="0.560522099226391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2">
  <r>
    <x v="0"/>
    <s v="Vmax"/>
    <n v="377"/>
    <n v="46800"/>
    <n v="42525"/>
    <n v="4275"/>
    <n v="37817.714285714283"/>
    <n v="4727.2142857142826"/>
    <n v="33090.5"/>
    <n v="14757.2"/>
    <n v="18333.3"/>
    <n v="3271"/>
    <n v="0.44596485396110669"/>
    <n v="42854.1"/>
    <n v="1.2950574938426436"/>
    <n v="0.12499999999999993"/>
    <n v="5356.7624999999971"/>
    <n v="48210.862499999996"/>
  </r>
  <r>
    <x v="1"/>
    <s v="Vmax"/>
    <s v="0347"/>
    <n v="588456"/>
    <n v="535316.41796875"/>
    <n v="53139.58203125"/>
    <n v="354223.73333333334"/>
    <n v="130153.43333333335"/>
    <n v="224070.3"/>
    <n v="99631.299999999988"/>
    <n v="124439"/>
    <n v="10868.48046875"/>
    <n v="0.44464304283075445"/>
    <n v="189680"/>
    <n v="0.84652004304006379"/>
    <n v="0.36743284282099681"/>
    <n v="69694.661626286674"/>
    <n v="259374.66162628669"/>
  </r>
  <r>
    <x v="2"/>
    <s v="Vmax"/>
    <s v="0349"/>
    <n v="588456"/>
    <n v="535316.41796875"/>
    <n v="53139.58203125"/>
    <n v="427723.06666666665"/>
    <n v="165435.66666666669"/>
    <n v="262287.39999999997"/>
    <n v="171025.5"/>
    <n v="91261.899999999965"/>
    <n v="10868.48046875"/>
    <n v="0.65205381577612964"/>
    <n v="294710"/>
    <n v="1.1236147828679535"/>
    <n v="0.38678219520855089"/>
    <n v="113988.58074991203"/>
    <n v="408698.58074991201"/>
  </r>
  <r>
    <x v="2"/>
    <s v="Vmax"/>
    <s v="2804"/>
    <n v="118400"/>
    <n v="107740.88671875"/>
    <n v="10659.11328125"/>
    <n v="95168.742857142861"/>
    <n v="12130.242857142861"/>
    <n v="83038.5"/>
    <n v="59542"/>
    <n v="23496.5"/>
    <n v="3643.79296875"/>
    <n v="0.7170408906711947"/>
    <n v="108532"/>
    <n v="1.3070081949938883"/>
    <n v="0.12746036663898655"/>
    <n v="13833.528512062489"/>
    <n v="122365.52851206249"/>
  </r>
  <r>
    <x v="2"/>
    <s v="Vmax"/>
    <s v="3004"/>
    <n v="597408"/>
    <n v="527587.59375"/>
    <n v="69820.40625"/>
    <n v="500822.05714285723"/>
    <n v="62602.757142857183"/>
    <n v="438219.30000000005"/>
    <n v="209330.8"/>
    <n v="228888.50000000006"/>
    <n v="10767.09375"/>
    <n v="0.47768503121610567"/>
    <n v="374596"/>
    <n v="0.85481401663504997"/>
    <n v="0.12500000000000006"/>
    <n v="46824.500000000022"/>
    <n v="421420.5"/>
  </r>
  <r>
    <x v="1"/>
    <s v="Vmax"/>
    <s v="3073"/>
    <n v="531872"/>
    <n v="470601.1875"/>
    <n v="61270.8125"/>
    <n v="445146.05714285717"/>
    <n v="55643.257142857125"/>
    <n v="389502.80000000005"/>
    <n v="212681.7"/>
    <n v="176821.10000000003"/>
    <n v="10767.09375"/>
    <n v="0.54603381541801488"/>
    <n v="327291"/>
    <n v="0.84027894022841421"/>
    <n v="0.12499999999999994"/>
    <n v="40911.374999999985"/>
    <n v="368202.375"/>
  </r>
  <r>
    <x v="1"/>
    <s v="Vmax"/>
    <s v="3286"/>
    <n v="227300"/>
    <n v="206693.8359375"/>
    <n v="20606.1640625"/>
    <n v="189712.97142857141"/>
    <n v="23948.271428571403"/>
    <n v="165764.70000000001"/>
    <n v="118079.2"/>
    <n v="47685.500000000015"/>
    <n v="4461.5859375"/>
    <n v="0.71233018851420105"/>
    <n v="231128.4"/>
    <n v="1.3943161601957472"/>
    <n v="0.12623423294799921"/>
    <n v="29176.316286498339"/>
    <n v="260304.71628649833"/>
  </r>
  <r>
    <x v="1"/>
    <s v="Vmax"/>
    <s v="3696"/>
    <n v="227100"/>
    <n v="206507.525390625"/>
    <n v="20592.474609375"/>
    <n v="190337.57142857142"/>
    <n v="24260.57142857142"/>
    <n v="166077"/>
    <n v="31021.4"/>
    <n v="135055.6"/>
    <n v="4275.275390625"/>
    <n v="0.1867892604033069"/>
    <n v="173040.4"/>
    <n v="1.0419287438959037"/>
    <n v="0.12746075956777542"/>
    <n v="22055.860819911686"/>
    <n v="195096.26081991167"/>
  </r>
  <r>
    <x v="2"/>
    <s v="Vmax"/>
    <s v="3875"/>
    <n v="118400"/>
    <n v="107740.88671875"/>
    <n v="10659.11328125"/>
    <n v="95793.342857142867"/>
    <n v="12442.542857142864"/>
    <n v="83350.8"/>
    <n v="16003.1"/>
    <n v="67347.7"/>
    <n v="3643.79296875"/>
    <n v="0.19199695743772105"/>
    <n v="33121.5"/>
    <n v="0.39737471026072935"/>
    <n v="0.12988943162468497"/>
    <n v="4302.1328095570034"/>
    <n v="37423.632809557006"/>
  </r>
  <r>
    <x v="1"/>
    <s v="Vmax"/>
    <s v="4330"/>
    <n v="287100"/>
    <n v="260875.95703125"/>
    <n v="26224.04296875"/>
    <n v="248032.2"/>
    <n v="124016.1"/>
    <n v="124016.1"/>
    <n v="90440.5"/>
    <n v="33575.600000000006"/>
    <n v="5724.55078125"/>
    <n v="0.72926418424704531"/>
    <n v="171812"/>
    <n v="1.3854007665133801"/>
    <n v="0.5"/>
    <n v="85906"/>
    <n v="257718"/>
  </r>
  <r>
    <x v="2"/>
    <s v="Vmax"/>
    <s v="4652"/>
    <n v="441000"/>
    <n v="400718.5546875"/>
    <n v="40281.4453125"/>
    <n v="383226.2"/>
    <n v="191613.1"/>
    <n v="191613.1"/>
    <n v="147825.29999999999"/>
    <n v="43787.800000000017"/>
    <n v="8177.9296875"/>
    <n v="0.77147804612523874"/>
    <n v="277419"/>
    <n v="1.4478081091532886"/>
    <n v="0.5"/>
    <n v="138709.5"/>
    <n v="416128.5"/>
  </r>
  <r>
    <x v="2"/>
    <s v="Vmax"/>
    <n v="667"/>
    <n v="235200"/>
    <n v="213716.5625"/>
    <n v="21483.4375"/>
    <n v="200645.2"/>
    <n v="98451.1"/>
    <n v="102194.1"/>
    <n v="21778.7"/>
    <n v="80415.400000000009"/>
    <n v="4361.5625"/>
    <n v="0.2131111287246524"/>
    <n v="55807.8"/>
    <n v="0.54609610535246167"/>
    <n v="0.49067259022393755"/>
    <n v="27383.357780699465"/>
    <n v="83191.157780699461"/>
  </r>
  <r>
    <x v="1"/>
    <s v="Vmax"/>
    <n v="671"/>
    <n v="480000"/>
    <n v="436156.25"/>
    <n v="43843.75"/>
    <n v="415239"/>
    <n v="205748"/>
    <n v="209491"/>
    <n v="44061.2"/>
    <n v="165429.79999999999"/>
    <n v="8723.125"/>
    <n v="0.21032502589610053"/>
    <n v="152240.1"/>
    <n v="0.72671427412156131"/>
    <n v="0.49549295706809815"/>
    <n v="75433.897333342975"/>
    <n v="227673.99733334297"/>
  </r>
  <r>
    <x v="2"/>
    <s v="Vmax"/>
    <n v="710"/>
    <n v="480000"/>
    <n v="436156.25"/>
    <n v="43843.75"/>
    <n v="415239"/>
    <n v="205748"/>
    <n v="209491"/>
    <n v="147275"/>
    <n v="62216"/>
    <n v="8723.125"/>
    <n v="0.70301349461313378"/>
    <n v="244329"/>
    <n v="1.1662983135313689"/>
    <n v="0.49549295706809815"/>
    <n v="121063.29870749135"/>
    <n v="365392.29870749137"/>
  </r>
  <r>
    <x v="1"/>
    <s v="Vmax"/>
    <n v="689"/>
    <n v="235200"/>
    <n v="213716.5625"/>
    <n v="21483.4375"/>
    <n v="200645.2"/>
    <n v="98451.1"/>
    <n v="102194.1"/>
    <n v="74472.3"/>
    <n v="27721.800000000003"/>
    <n v="4361.5625"/>
    <n v="0.72873385058432927"/>
    <n v="109520"/>
    <n v="1.0716861345224431"/>
    <n v="0.49067259022393755"/>
    <n v="53738.462081325641"/>
    <n v="163258.46208132565"/>
  </r>
  <r>
    <x v="2"/>
    <s v="Vmax"/>
    <n v="712"/>
    <n v="480000"/>
    <n v="436156.25"/>
    <n v="43843.75"/>
    <n v="415239"/>
    <n v="205748"/>
    <n v="209491"/>
    <n v="139447.9"/>
    <n v="70043.100000000006"/>
    <n v="8723.125"/>
    <n v="0.665651030354526"/>
    <n v="254516"/>
    <n v="1.2149257008654311"/>
    <n v="0.49549295706809815"/>
    <n v="126110.88546114406"/>
    <n v="380626.88546114403"/>
  </r>
  <r>
    <x v="1"/>
    <s v="Vmax"/>
    <n v="706"/>
    <n v="235200"/>
    <n v="213716.5625"/>
    <n v="21483.4375"/>
    <n v="200645.2"/>
    <n v="98451.1"/>
    <n v="102194.1"/>
    <n v="76496.3"/>
    <n v="25697.800000000003"/>
    <n v="4361.5625"/>
    <n v="0.74853929923547446"/>
    <n v="127434"/>
    <n v="1.2469800115662253"/>
    <n v="0.49067259022393755"/>
    <n v="62528.370862597258"/>
    <n v="189962.37086259725"/>
  </r>
  <r>
    <x v="3"/>
    <s v="HDS"/>
    <s v="CGCHDS10"/>
    <n v="102000"/>
    <n v="92820"/>
    <n v="9180"/>
    <n v="85486.605714285717"/>
    <n v="10685.825714285718"/>
    <n v="74800.78"/>
    <n v="63958"/>
    <n v="10842.779999999999"/>
    <n v="5460"/>
    <n v="0.85504455969576787"/>
    <n v="63958"/>
    <n v="0.85504455969576787"/>
    <n v="0.12500000000000006"/>
    <n v="7994.7500000000036"/>
    <n v="71952.75"/>
  </r>
  <r>
    <x v="2"/>
    <s v="HDS"/>
    <s v="FDCHDS04"/>
    <n v="270000"/>
    <n v="245700"/>
    <n v="24300"/>
    <n v="240489.37142857144"/>
    <n v="30061.171428571426"/>
    <n v="210428.2"/>
    <n v="114180.98"/>
    <n v="96247.220000000016"/>
    <n v="1092"/>
    <n v="0.54261253957406841"/>
    <n v="114180.98"/>
    <n v="0.54261253957406841"/>
    <n v="0.12499999999999999"/>
    <n v="14272.622499999998"/>
    <n v="128453.60249999999"/>
  </r>
  <r>
    <x v="2"/>
    <s v="HDS"/>
    <s v="FDCHDS05"/>
    <n v="260400"/>
    <n v="236964"/>
    <n v="23436"/>
    <n v="231894.86857142858"/>
    <n v="28986.858571428573"/>
    <n v="202908.01"/>
    <n v="124398.34"/>
    <n v="78509.670000000013"/>
    <n v="1092"/>
    <n v="0.61307752217371803"/>
    <n v="124398.34"/>
    <n v="0.61307752217371803"/>
    <n v="0.125"/>
    <n v="15549.7925"/>
    <n v="139948.13250000001"/>
  </r>
  <r>
    <x v="1"/>
    <s v="HDS"/>
    <s v="RDCHDS10"/>
    <n v="58800"/>
    <n v="53508"/>
    <n v="5292"/>
    <n v="51533.533333333333"/>
    <n v="12883.383333333331"/>
    <n v="38650.15"/>
    <n v="31157"/>
    <n v="7493.1500000000015"/>
    <n v="1092"/>
    <n v="0.80612882485578963"/>
    <n v="31157"/>
    <n v="0.80612882485578963"/>
    <n v="0.24999999999999997"/>
    <n v="7789.2499999999991"/>
    <n v="38946.25"/>
  </r>
  <r>
    <x v="1"/>
    <s v="HDS"/>
    <s v="RDCHDS05"/>
    <n v="324000"/>
    <n v="294840"/>
    <n v="29160"/>
    <n v="285077.29142857145"/>
    <n v="35634.661428571446"/>
    <n v="249442.63"/>
    <n v="151545"/>
    <n v="97897.63"/>
    <n v="6552"/>
    <n v="0.60753448598581561"/>
    <n v="151545"/>
    <n v="0.60753448598581561"/>
    <n v="0.12500000000000006"/>
    <n v="18943.125000000007"/>
    <n v="170488.125"/>
  </r>
  <r>
    <x v="1"/>
    <s v="HDS"/>
    <s v="RDCHDS06"/>
    <n v="221700"/>
    <n v="201747"/>
    <n v="19953"/>
    <n v="197544.84571428571"/>
    <n v="24693.105714285717"/>
    <n v="172851.74"/>
    <n v="105953"/>
    <n v="66898.739999999991"/>
    <n v="819"/>
    <n v="0.61297039879378712"/>
    <n v="105953"/>
    <n v="0.61297039879378712"/>
    <n v="0.12500000000000003"/>
    <n v="13244.125000000004"/>
    <n v="119197.125"/>
  </r>
  <r>
    <x v="2"/>
    <s v="HDS"/>
    <s v="FDCHDS10"/>
    <n v="58800"/>
    <n v="53508"/>
    <n v="5292"/>
    <n v="51533.533333333333"/>
    <n v="12883.383333333331"/>
    <n v="38650.15"/>
    <n v="13705.29"/>
    <n v="24944.86"/>
    <n v="1092"/>
    <n v="0.35459862380870449"/>
    <n v="13705.29"/>
    <n v="0.35459862380870449"/>
    <n v="0.24999999999999997"/>
    <n v="3426.3224999999998"/>
    <n v="17131.612499999999"/>
  </r>
  <r>
    <x v="2"/>
    <s v="Vmax"/>
    <n v="709"/>
    <n v="587800"/>
    <n v="541278.66796875"/>
    <n v="46521.33203125"/>
    <n v="516508"/>
    <n v="187816.40000000002"/>
    <n v="328691.59999999998"/>
    <n v="195984.3"/>
    <n v="132707.29999999999"/>
    <n v="10868.48046875"/>
    <n v="0.59625588241378846"/>
    <n v="323143"/>
    <n v="0.9831191305162652"/>
    <n v="0.363627281668435"/>
    <n v="117503.61068018309"/>
    <n v="440646.6106801831"/>
  </r>
  <r>
    <x v="1"/>
    <s v="Vmax"/>
    <n v="704"/>
    <n v="405400"/>
    <n v="373152.6875"/>
    <n v="32247.3125"/>
    <n v="354223.73333333334"/>
    <n v="130153.43333333335"/>
    <n v="224070.3"/>
    <n v="51383.5"/>
    <n v="172686.8"/>
    <n v="7915.0625"/>
    <n v="0.22931865579686375"/>
    <n v="241478"/>
    <n v="1.0776885647049164"/>
    <n v="0.36743284282099681"/>
    <n v="88726.948018728668"/>
    <n v="330204.94801872864"/>
  </r>
  <r>
    <x v="3"/>
    <s v="Vmax"/>
    <n v="703"/>
    <n v="405400"/>
    <n v="373152.6875"/>
    <n v="32247.3125"/>
    <n v="354223.73333333334"/>
    <n v="130153.43333333335"/>
    <n v="224070.3"/>
    <n v="103948.9"/>
    <n v="120121.4"/>
    <n v="7915.0625"/>
    <n v="0.4639119954764197"/>
    <n v="182630"/>
    <n v="0.8150567031864554"/>
    <n v="0.36743284282099681"/>
    <n v="67104.260084398644"/>
    <n v="249734.26008439864"/>
  </r>
  <r>
    <x v="1"/>
    <s v="Vmax"/>
    <n v="688"/>
    <n v="362400"/>
    <n v="329297.96875"/>
    <n v="33102.03125"/>
    <n v="312384"/>
    <n v="156192"/>
    <n v="156192"/>
    <n v="40099.4"/>
    <n v="116092.6"/>
    <n v="6542.34375"/>
    <n v="0.25673145871747594"/>
    <n v="55880.3"/>
    <n v="0.35776672300758044"/>
    <n v="0.5"/>
    <n v="27940.15"/>
    <n v="83820.450000000012"/>
  </r>
  <r>
    <x v="3"/>
    <s v="Vmax"/>
    <n v="705"/>
    <n v="362400"/>
    <n v="329297.96875"/>
    <n v="33102.03125"/>
    <n v="312384"/>
    <n v="156192"/>
    <n v="156192"/>
    <n v="40074"/>
    <n v="116118"/>
    <n v="6542.34375"/>
    <n v="0.25656883835279654"/>
    <n v="55866.6"/>
    <n v="0.35767901044867856"/>
    <n v="0.5"/>
    <n v="27933.3"/>
    <n v="83799.899999999994"/>
  </r>
  <r>
    <x v="1"/>
    <s v="Vmax"/>
    <n v="699"/>
    <n v="405400"/>
    <n v="373152.6875"/>
    <n v="32247.3125"/>
    <n v="354223.73333333334"/>
    <n v="130153.43333333335"/>
    <n v="224070.3"/>
    <n v="38373.1"/>
    <n v="185697.19999999998"/>
    <n v="7915.0625"/>
    <n v="0.17125473567893648"/>
    <n v="171470"/>
    <n v="0.76525090563095599"/>
    <n v="0.36743284282099681"/>
    <n v="63003.709558516326"/>
    <n v="234473.70955851633"/>
  </r>
  <r>
    <x v="0"/>
    <s v="Vmax"/>
    <n v="1383"/>
    <n v="137400"/>
    <n v="124849.7265625"/>
    <n v="12550.2734375"/>
    <n v="119445.8"/>
    <n v="59722.9"/>
    <n v="59722.9"/>
    <n v="19595.900000000001"/>
    <n v="40127"/>
    <n v="2725.9765625"/>
    <n v="0.32811367164019162"/>
    <n v="61297.2"/>
    <n v="1.0263600729368465"/>
    <n v="0.5"/>
    <n v="30648.6"/>
    <n v="91945.799999999988"/>
  </r>
  <r>
    <x v="2"/>
    <s v="Vmax"/>
    <n v="713"/>
    <n v="431200"/>
    <n v="392263.375"/>
    <n v="38936.625"/>
    <n v="372932.8666666667"/>
    <n v="182064.06666666668"/>
    <n v="190868.80000000002"/>
    <n v="41426.1"/>
    <n v="149442.70000000001"/>
    <n v="8005.375"/>
    <n v="0.21703966284693987"/>
    <n v="198313"/>
    <n v="1.0390016597788636"/>
    <n v="0.48819528376242161"/>
    <n v="96815.471308777109"/>
    <n v="295128.47130877711"/>
  </r>
  <r>
    <x v="1"/>
    <s v="Vmax"/>
    <n v="485"/>
    <n v="431200"/>
    <n v="392263.375"/>
    <n v="38936.625"/>
    <n v="372932.8666666667"/>
    <n v="182064.06666666668"/>
    <n v="190868.80000000002"/>
    <n v="39857"/>
    <n v="151011.80000000002"/>
    <n v="8005.375"/>
    <n v="0.20881883262219911"/>
    <n v="141793"/>
    <n v="0.74288202157712513"/>
    <n v="0.48819528376242161"/>
    <n v="69222.673870525046"/>
    <n v="211015.67387052503"/>
  </r>
  <r>
    <x v="1"/>
    <s v="VNX"/>
    <s v="GBOKC001N1737"/>
    <n v="922300"/>
    <n v="838454.76100000006"/>
    <n v="83845.238999999943"/>
    <n v="769905.99699999997"/>
    <n v="322098.99699999997"/>
    <n v="447807"/>
    <n v="429728"/>
    <n v="18079"/>
    <n v="0"/>
    <n v="0.95962769675328885"/>
    <n v="429728"/>
    <n v="0.95962769675328885"/>
    <n v="0.41836146004198482"/>
    <n v="179781.63350092206"/>
    <n v="609509.63350092201"/>
  </r>
  <r>
    <x v="1"/>
    <s v="VNX"/>
    <s v="GBOKC002N0390"/>
    <n v="922300"/>
    <n v="838454.76100000006"/>
    <n v="83845.238999999943"/>
    <n v="769905.99699999997"/>
    <n v="322098.99699999997"/>
    <n v="447807"/>
    <n v="429728"/>
    <n v="18079"/>
    <n v="0"/>
    <n v="0.95962769675328885"/>
    <n v="429728"/>
    <n v="0.95962769675328885"/>
    <n v="0.41836146004198482"/>
    <n v="179781.63350092206"/>
    <n v="609509.63350092201"/>
  </r>
  <r>
    <x v="2"/>
    <s v="VNX"/>
    <s v="DEOLC001N0374"/>
    <n v="583722.19510000001"/>
    <n v="530656.54099999997"/>
    <n v="53065.654100000043"/>
    <n v="436644.25099999999"/>
    <n v="177936.25099999999"/>
    <n v="258708"/>
    <n v="226561"/>
    <n v="32147"/>
    <n v="0"/>
    <n v="0.87574021676948532"/>
    <n v="226561"/>
    <n v="0.87574021676948532"/>
    <n v="0.4075085165841334"/>
    <n v="92325.537025817845"/>
    <n v="318886.53702581784"/>
  </r>
  <r>
    <x v="2"/>
    <s v="VNX"/>
    <s v="DEOLC002N0375"/>
    <n v="472031.98460000003"/>
    <n v="429119.98599999998"/>
    <n v="42911.99860000005"/>
    <n v="293078.13900000002"/>
    <n v="80331.139000000025"/>
    <n v="212747"/>
    <n v="178168"/>
    <n v="34579"/>
    <n v="0"/>
    <n v="0.83746421806182936"/>
    <n v="178168"/>
    <n v="0.83746421806182936"/>
    <n v="0.27409461269985758"/>
    <n v="48834.888955508228"/>
    <n v="227002.88895550824"/>
  </r>
  <r>
    <x v="2"/>
    <s v="XIV"/>
    <n v="61188"/>
    <n v="540000"/>
    <n v="534615"/>
    <n v="5385"/>
    <n v="486785.04"/>
    <n v="243392.52"/>
    <n v="243392.52"/>
    <n v="107034"/>
    <n v="136358.51999999999"/>
    <n v="44551.25"/>
    <n v="0.43975878962919651"/>
    <n v="107034"/>
    <n v="0.43975878962919651"/>
    <n v="0.5"/>
    <n v="53517"/>
    <n v="160551"/>
  </r>
  <r>
    <x v="1"/>
    <s v="XIV"/>
    <n v="61239"/>
    <n v="540000"/>
    <n v="534615"/>
    <n v="5385"/>
    <n v="481966.76"/>
    <n v="240983.38"/>
    <n v="240983.38"/>
    <n v="130093.84"/>
    <n v="110889.54000000001"/>
    <n v="44551.25"/>
    <n v="0.53984569392295845"/>
    <n v="130093.84"/>
    <n v="0.53984569392295845"/>
    <n v="0.5"/>
    <n v="65046.92"/>
    <n v="195140.76"/>
  </r>
  <r>
    <x v="1"/>
    <s v="Vmax"/>
    <n v="1144"/>
    <n v="235200"/>
    <n v="213716.5625"/>
    <n v="21483.4375"/>
    <n v="200645.2"/>
    <n v="100322.6"/>
    <n v="100322.6"/>
    <n v="15656.8"/>
    <n v="84665.8"/>
    <n v="4361.5625"/>
    <n v="0.15606453580748503"/>
    <n v="49951.6"/>
    <n v="0.49790974316853825"/>
    <n v="0.5"/>
    <n v="24975.8"/>
    <n v="74927.399999999994"/>
  </r>
  <r>
    <x v="2"/>
    <s v="Vmax"/>
    <n v="1124"/>
    <n v="475200"/>
    <n v="431794.6875"/>
    <n v="43405.3125"/>
    <n v="410947"/>
    <n v="205473.5"/>
    <n v="205473.5"/>
    <n v="24376"/>
    <n v="181097.5"/>
    <n v="8723.125"/>
    <n v="0.11863330307801249"/>
    <n v="49778.8"/>
    <n v="0.24226384424268824"/>
    <n v="0.5"/>
    <n v="24889.4"/>
    <n v="74668.200000000012"/>
  </r>
  <r>
    <x v="2"/>
    <s v="Vmax"/>
    <n v="877"/>
    <n v="6600"/>
    <n v="5940"/>
    <n v="660"/>
    <n v="5400"/>
    <n v="675"/>
    <n v="4725"/>
    <n v="4282"/>
    <n v="443"/>
    <n v="540"/>
    <n v="0.9062433862433863"/>
    <n v="4282"/>
    <n v="0.9062433862433863"/>
    <n v="0.125"/>
    <n v="535.25"/>
    <n v="4817.25"/>
  </r>
  <r>
    <x v="2"/>
    <s v="DMX"/>
    <n v="5349"/>
    <m/>
    <m/>
    <m/>
    <m/>
    <m/>
    <m/>
    <n v="10018.1748046875"/>
    <m/>
    <m/>
    <m/>
    <n v="10018.1748046875"/>
    <m/>
    <m/>
    <m/>
    <m/>
  </r>
  <r>
    <x v="1"/>
    <s v="DMX"/>
    <n v="5373"/>
    <m/>
    <m/>
    <m/>
    <m/>
    <m/>
    <m/>
    <n v="1943.0361328125"/>
    <m/>
    <m/>
    <m/>
    <n v="3886.072265625"/>
    <m/>
    <m/>
    <m/>
    <m/>
  </r>
  <r>
    <x v="3"/>
    <s v="Vmax"/>
    <s v="0623"/>
    <m/>
    <m/>
    <m/>
    <m/>
    <m/>
    <m/>
    <n v="17992.3"/>
    <m/>
    <m/>
    <m/>
    <n v="25322.400000000001"/>
    <m/>
    <m/>
    <m/>
    <m/>
  </r>
  <r>
    <x v="1"/>
    <s v="Vmax"/>
    <s v="0678"/>
    <m/>
    <m/>
    <m/>
    <m/>
    <m/>
    <m/>
    <n v="102920"/>
    <m/>
    <m/>
    <m/>
    <n v="94562.4"/>
    <m/>
    <m/>
    <m/>
    <m/>
  </r>
  <r>
    <x v="2"/>
    <s v="Vmax"/>
    <s v="0879"/>
    <m/>
    <m/>
    <m/>
    <m/>
    <m/>
    <m/>
    <n v="38344.300000000003"/>
    <m/>
    <m/>
    <m/>
    <n v="72666.100000000006"/>
    <m/>
    <m/>
    <m/>
    <m/>
  </r>
  <r>
    <x v="1"/>
    <s v="Vmax"/>
    <s v="2230"/>
    <m/>
    <m/>
    <m/>
    <m/>
    <m/>
    <m/>
    <n v="64561.9"/>
    <m/>
    <m/>
    <m/>
    <n v="57559.8"/>
    <m/>
    <m/>
    <m/>
    <m/>
  </r>
  <r>
    <x v="2"/>
    <s v="Vmax"/>
    <s v="2231"/>
    <m/>
    <m/>
    <m/>
    <m/>
    <m/>
    <m/>
    <n v="100534.2"/>
    <m/>
    <m/>
    <m/>
    <n v="66650.099999999991"/>
    <m/>
    <m/>
    <m/>
    <m/>
  </r>
  <r>
    <x v="4"/>
    <s v="Total"/>
    <m/>
    <n v="15439546.1797"/>
    <n v="14116406.144703124"/>
    <n v="1323140.0349968751"/>
    <n v="12883753.423999999"/>
    <n v="4883222.9640000006"/>
    <n v="8000530.4599999981"/>
    <n v="4731450.7609374989"/>
    <n v="3605393.6100000003"/>
    <n v="302084.408203125"/>
    <n v="0.59139213138343583"/>
    <n v="7140790.2970703114"/>
    <n v="0.89253960506392638"/>
    <n v="0.37902176510949664"/>
    <n v="2706514.9426723565"/>
    <n v="9847305.2397426683"/>
  </r>
  <r>
    <x v="4"/>
    <s v="TotalTB"/>
    <m/>
    <n v="15077.681816113281"/>
    <n v="13785.552875686644"/>
    <n v="1292.1289404266358"/>
    <n v="12581.790453124999"/>
    <n v="4768.7724257812506"/>
    <n v="7813.0180273437481"/>
    <n v="4620.5573837280263"/>
    <n v="3520.8921972656253"/>
    <n v="295.00430488586426"/>
    <n v="0.59139213138343583"/>
    <n v="6973.428024482726"/>
    <n v="0.89253960506392638"/>
    <n v="0.37902176510949664"/>
    <n v="2643.0809987034731"/>
    <n v="9616.5090231861996"/>
  </r>
  <r>
    <x v="4"/>
    <s v="TotalPB"/>
    <m/>
    <n v="14.724298648548126"/>
    <n v="13.462453980162739"/>
    <n v="1.2618446683853866"/>
    <n v="12.286904739379882"/>
    <n v="4.6570043220520025"/>
    <n v="7.629900417327879"/>
    <n v="4.5122630700469006"/>
    <n v="3.4383712863922122"/>
    <n v="0.28809014149010181"/>
    <n v="0.59139213138343583"/>
    <n v="6.8099883051589121"/>
    <n v="0.89253960506392638"/>
    <n v="0.37902176510949664"/>
    <n v="2.5811337877963605"/>
    <n v="9.39112209295527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13">
  <r>
    <n v="290105349"/>
    <n v="5349"/>
    <x v="0"/>
    <s v="DMX"/>
    <n v="290105349"/>
    <n v="25193.970312500001"/>
    <n v="22903.609375"/>
    <n v="2290.3609375000015"/>
    <n v="20426.2109375"/>
    <n v="2553.2763671875"/>
    <n v="17872.9345703125"/>
    <n v="10018.1748046875"/>
    <n v="7854.759765625"/>
    <n v="2477.3984375"/>
    <n v="10018.1748046875"/>
    <m/>
    <m/>
    <n v="0.56052209922639118"/>
    <n v="0.56052209922639118"/>
    <n v="9.0909090909090967E-2"/>
    <n v="9.8332990265962067E-2"/>
    <n v="0.10134473985311837"/>
    <n v="25193.970312500001"/>
    <n v="0"/>
    <n v="0"/>
    <x v="0"/>
  </r>
  <r>
    <n v="492600377"/>
    <n v="377"/>
    <x v="1"/>
    <s v="Vmax"/>
    <n v="492600377"/>
    <n v="46800"/>
    <n v="42525"/>
    <n v="4275"/>
    <n v="37817.714285714283"/>
    <n v="4727.2142857142826"/>
    <n v="33090.5"/>
    <n v="14757.2"/>
    <n v="18333.3"/>
    <n v="3271"/>
    <n v="42854.1"/>
    <m/>
    <m/>
    <n v="0.44596485396110669"/>
    <n v="1.2950574938426436"/>
    <n v="9.1346153846153841E-2"/>
    <n v="6.9893162393162386E-2"/>
    <n v="0.10100885225885219"/>
    <n v="45363.714285714283"/>
    <n v="1436.2857142857174"/>
    <n v="3.0689865689865755E-2"/>
    <x v="1"/>
  </r>
  <r>
    <s v="000290105373"/>
    <n v="5373"/>
    <x v="2"/>
    <s v="DMX"/>
    <s v="000290105373"/>
    <n v="68850"/>
    <n v="63533.599999999999"/>
    <n v="5316.4000000000015"/>
    <n v="60211.519999999997"/>
    <n v="7526.44"/>
    <n v="52685.079999999994"/>
    <n v="1943.0361328125"/>
    <n v="50742.043867187494"/>
    <n v="3322.08"/>
    <n v="3886.072265625"/>
    <m/>
    <n v="1943.0361328125"/>
    <n v="3.6880197065516464E-2"/>
    <n v="7.3760394131032928E-2"/>
    <n v="7.7217138707334806E-2"/>
    <n v="4.8250980392156861E-2"/>
    <n v="0.10931648511256353"/>
    <n v="68850"/>
    <n v="0"/>
    <n v="0"/>
    <x v="0"/>
  </r>
  <r>
    <s v="000292600623"/>
    <s v="0623"/>
    <x v="3"/>
    <s v="Vmax"/>
    <s v="000292600623"/>
    <n v="340268"/>
    <n v="304207.171875"/>
    <n v="36060.828125"/>
    <n v="285733.8285714286"/>
    <n v="35716.728571428597"/>
    <n v="250017.1"/>
    <n v="17992.3"/>
    <n v="232024.80000000002"/>
    <n v="8209.546875"/>
    <n v="25322.400000000001"/>
    <m/>
    <m/>
    <n v="7.196427764340918E-2"/>
    <n v="0.10128267226521706"/>
    <n v="0.10597772380888006"/>
    <n v="2.4126708579707761E-2"/>
    <n v="0.10496646340951425"/>
    <n v="330004.2035714286"/>
    <n v="10263.796428571397"/>
    <n v="3.0163860335298637E-2"/>
    <x v="1"/>
  </r>
  <r>
    <s v="000292600678"/>
    <s v="0678"/>
    <x v="2"/>
    <s v="Vmax"/>
    <s v="000292600678"/>
    <n v="243000"/>
    <n v="220804.1015625"/>
    <n v="22195.8984375"/>
    <n v="207997.48571428569"/>
    <n v="25999.685714285704"/>
    <n v="181997.8"/>
    <n v="102920"/>
    <n v="79077.799999999988"/>
    <n v="4906.7578125"/>
    <n v="94562.4"/>
    <n v="16.843800000000002"/>
    <m/>
    <n v="0.56550134122500384"/>
    <n v="0.51957990700986501"/>
    <n v="9.1341145833333331E-2"/>
    <n v="2.0192418981481483E-2"/>
    <n v="0.1069945914168136"/>
    <n v="235116.9857642857"/>
    <n v="7883.014235714305"/>
    <n v="3.2440387801293435E-2"/>
    <x v="1"/>
  </r>
  <r>
    <s v="000292600879"/>
    <s v="0879"/>
    <x v="0"/>
    <s v="Vmax"/>
    <s v="000292600879"/>
    <n v="257400"/>
    <n v="233888.7890625"/>
    <n v="23511.2109375"/>
    <n v="220603.31428571427"/>
    <n v="27575.414285714272"/>
    <n v="193027.9"/>
    <n v="38344.300000000003"/>
    <n v="154683.59999999998"/>
    <n v="4906.7578125"/>
    <n v="72666.100000000006"/>
    <n v="16.843800000000002"/>
    <m/>
    <n v="0.198646413290514"/>
    <n v="0.37645387014001608"/>
    <n v="9.1341145833333331E-2"/>
    <n v="1.9062773164335665E-2"/>
    <n v="0.10713059163059158"/>
    <n v="249038.12683571427"/>
    <n v="8361.873164285731"/>
    <n v="3.2485909729159795E-2"/>
    <x v="1"/>
  </r>
  <r>
    <s v="000292602230"/>
    <s v="2230"/>
    <x v="2"/>
    <s v="Vmax"/>
    <s v="000292602230"/>
    <n v="227700"/>
    <n v="206901.62109375"/>
    <n v="20798.37890625"/>
    <n v="197405.34285714285"/>
    <n v="25430.842857142852"/>
    <n v="171974.5"/>
    <n v="64561.9"/>
    <n v="107412.6"/>
    <n v="4088.96484375"/>
    <n v="57559.8"/>
    <m/>
    <n v="24736.7"/>
    <n v="0.37541554125757015"/>
    <n v="0.3346996211647657"/>
    <n v="9.1341145833333331E-2"/>
    <n v="1.7957684864953888E-2"/>
    <n v="0.11168573938139154"/>
    <n v="222292.68660714285"/>
    <n v="5407.3133928571478"/>
    <n v="2.3747533565468371E-2"/>
    <x v="0"/>
  </r>
  <r>
    <s v="000292602231"/>
    <s v="2231"/>
    <x v="0"/>
    <s v="Vmax"/>
    <s v="000292602231"/>
    <n v="367200"/>
    <n v="333659.53125"/>
    <n v="33540.46875"/>
    <n v="315898.45714285714"/>
    <n v="39768.857142857101"/>
    <n v="276129.60000000003"/>
    <n v="100534.2"/>
    <n v="175595.40000000002"/>
    <n v="6542.34375"/>
    <n v="66650.099999999991"/>
    <m/>
    <n v="55794.7"/>
    <n v="0.36408338693135389"/>
    <n v="0.24137252942096749"/>
    <n v="9.1341145833333331E-2"/>
    <n v="1.7816840277777777E-2"/>
    <n v="0.10830298786181128"/>
    <n v="355981.26964285714"/>
    <n v="11218.730357142864"/>
    <n v="3.0552097922502353E-2"/>
    <x v="0"/>
  </r>
  <r>
    <s v="000292602804"/>
    <s v="2804"/>
    <x v="0"/>
    <s v="Vmax"/>
    <s v="000292602804"/>
    <n v="118400"/>
    <n v="107740.88671875"/>
    <n v="10659.11328125"/>
    <n v="95168.742857142861"/>
    <n v="12130.242857142861"/>
    <n v="83038.5"/>
    <n v="59542"/>
    <n v="23496.5"/>
    <n v="3643.79296875"/>
    <n v="108532"/>
    <n v="4595.96"/>
    <n v="0"/>
    <n v="0.7170408906711947"/>
    <n v="1.3070081949938883"/>
    <n v="9.0026294605152032E-2"/>
    <n v="3.0775278452280404E-2"/>
    <n v="0.10245137548262552"/>
    <n v="114067.60910714287"/>
    <n v="4332.3908928571327"/>
    <n v="3.6591139297779837E-2"/>
    <x v="0"/>
  </r>
  <r>
    <s v="000292603004"/>
    <s v="3004"/>
    <x v="0"/>
    <s v="Vmax"/>
    <s v="000292603004"/>
    <n v="597408"/>
    <n v="527587.59375"/>
    <n v="69820.40625"/>
    <n v="500822.05714285723"/>
    <n v="62602.757142857183"/>
    <n v="438219.30000000005"/>
    <n v="209330.8"/>
    <n v="228888.50000000006"/>
    <n v="10767.09375"/>
    <n v="374596"/>
    <m/>
    <n v="0"/>
    <n v="0.47768503121610567"/>
    <n v="0.85481401663504997"/>
    <n v="0.11687223179133858"/>
    <n v="1.8023015677727783E-2"/>
    <n v="0.10479062406739981"/>
    <n v="581409.55714285723"/>
    <n v="15998.442857142771"/>
    <n v="2.6779759991735583E-2"/>
    <x v="1"/>
  </r>
  <r>
    <s v="000292603073"/>
    <s v="3073"/>
    <x v="2"/>
    <s v="Vmax"/>
    <s v="000292603073"/>
    <n v="531872"/>
    <n v="470601.1875"/>
    <n v="61270.8125"/>
    <n v="445146.05714285717"/>
    <n v="55643.257142857125"/>
    <n v="389502.80000000005"/>
    <n v="212681.7"/>
    <n v="176821.10000000003"/>
    <n v="10767.09375"/>
    <n v="327291"/>
    <m/>
    <n v="0"/>
    <n v="0.54603381541801488"/>
    <n v="0.84027894022841421"/>
    <n v="0.11519841710035497"/>
    <n v="2.0243768707508575E-2"/>
    <n v="0.10461775980472204"/>
    <n v="517183.96339285717"/>
    <n v="14688.036607142829"/>
    <n v="2.7615735754359751E-2"/>
    <x v="1"/>
  </r>
  <r>
    <s v="000292603286"/>
    <s v="3286"/>
    <x v="2"/>
    <s v="Vmax"/>
    <s v="000292603286"/>
    <n v="227300"/>
    <n v="206693.8359375"/>
    <n v="20606.1640625"/>
    <n v="189712.97142857141"/>
    <n v="23948.271428571403"/>
    <n v="165764.70000000001"/>
    <n v="118079.2"/>
    <n v="47685.500000000015"/>
    <n v="4461.5859375"/>
    <n v="231128.4"/>
    <n v="4595.96"/>
    <n v="134002"/>
    <n v="0.71233018851420105"/>
    <n v="1.3943161601957472"/>
    <n v="9.0656243125824904E-2"/>
    <n v="1.9628622690277167E-2"/>
    <n v="0.1053597511155803"/>
    <n v="219376.68142857141"/>
    <n v="7923.3185714285937"/>
    <n v="3.4858418704041327E-2"/>
    <x v="0"/>
  </r>
  <r>
    <s v="000292603696"/>
    <s v="3696"/>
    <x v="2"/>
    <s v="Vmax"/>
    <s v="000292603696"/>
    <n v="227100"/>
    <n v="206507.525390625"/>
    <n v="20592.474609375"/>
    <n v="190337.57142857142"/>
    <n v="24260.57142857142"/>
    <n v="166077"/>
    <n v="31021.4"/>
    <n v="135055.6"/>
    <n v="4275.275390625"/>
    <n v="173040.4"/>
    <n v="4595.96"/>
    <n v="137563"/>
    <n v="0.1867892604033069"/>
    <n v="1.0419287438959037"/>
    <n v="9.0675801890686927E-2"/>
    <n v="1.8825519113276089E-2"/>
    <n v="0.10682770334025284"/>
    <n v="219801.28142857141"/>
    <n v="7298.7185714285879"/>
    <n v="3.2138787192552129E-2"/>
    <x v="0"/>
  </r>
  <r>
    <s v="000292603875"/>
    <s v="3875"/>
    <x v="0"/>
    <s v="Vmax"/>
    <s v="000292603875"/>
    <n v="118400"/>
    <n v="107740.88671875"/>
    <n v="10659.11328125"/>
    <n v="95793.342857142867"/>
    <n v="12442.542857142864"/>
    <n v="83350.8"/>
    <n v="16003.1"/>
    <n v="67347.7"/>
    <n v="3643.79296875"/>
    <n v="33121.5"/>
    <n v="4595.96"/>
    <n v="0"/>
    <n v="0.19199695743772105"/>
    <n v="0.39737471026072935"/>
    <n v="9.0026294605152032E-2"/>
    <n v="3.0775278452280404E-2"/>
    <n v="0.10508904440154446"/>
    <n v="114692.20910714287"/>
    <n v="3707.7908928571269"/>
    <n v="3.131580145994195E-2"/>
    <x v="0"/>
  </r>
  <r>
    <s v="000292604330"/>
    <s v="4330"/>
    <x v="2"/>
    <s v="Vmax"/>
    <s v="000292604330"/>
    <n v="287100"/>
    <n v="260875.95703125"/>
    <n v="26224.04296875"/>
    <n v="248032.2"/>
    <n v="124016.1"/>
    <n v="124016.1"/>
    <n v="90440.5"/>
    <n v="33575.600000000006"/>
    <n v="5724.55078125"/>
    <n v="171812"/>
    <m/>
    <n v="37070"/>
    <n v="0.72926418424704531"/>
    <n v="1.3854007665133801"/>
    <n v="9.1341145833333331E-2"/>
    <n v="1.993922250522466E-2"/>
    <n v="0.43196133751306165"/>
    <n v="279980.79375000001"/>
    <n v="7119.2062499999884"/>
    <n v="2.4796956635318664E-2"/>
    <x v="0"/>
  </r>
  <r>
    <s v="000292604652"/>
    <s v="4652"/>
    <x v="0"/>
    <s v="Vmax"/>
    <s v="000292604652"/>
    <n v="441000"/>
    <n v="400718.5546875"/>
    <n v="40281.4453125"/>
    <n v="383226.2"/>
    <n v="191613.1"/>
    <n v="191613.1"/>
    <n v="147825.29999999999"/>
    <n v="43787.800000000017"/>
    <n v="8177.9296875"/>
    <n v="277419"/>
    <m/>
    <n v="144244"/>
    <n v="0.77147804612523874"/>
    <n v="1.4478081091532886"/>
    <n v="9.1341145833333331E-2"/>
    <n v="1.8544058248299321E-2"/>
    <n v="0.43449682539682544"/>
    <n v="431685.57500000001"/>
    <n v="9314.4249999999884"/>
    <n v="2.1121145124716526E-2"/>
    <x v="0"/>
  </r>
  <r>
    <s v="000295700347"/>
    <s v="0347"/>
    <x v="2"/>
    <s v="Vmax"/>
    <s v="000295700347"/>
    <n v="588456"/>
    <n v="535316.41796875"/>
    <n v="53139.58203125"/>
    <n v="354223.73333333334"/>
    <n v="130153.43333333335"/>
    <n v="224070.3"/>
    <n v="99631.299999999988"/>
    <n v="124439"/>
    <n v="10868.48046875"/>
    <n v="189680"/>
    <n v="165000"/>
    <m/>
    <n v="0.44464304283075445"/>
    <n v="0.84652004304006379"/>
    <n v="9.0303407614588008E-2"/>
    <n v="1.8469487045335589E-2"/>
    <n v="0.22117785073707014"/>
    <n v="583231.7958333334"/>
    <n v="5224.2041666666046"/>
    <n v="8.8778161267224816E-3"/>
    <x v="1"/>
  </r>
  <r>
    <s v="000295700349"/>
    <s v="0349"/>
    <x v="0"/>
    <s v="Vmax"/>
    <s v="000295700349"/>
    <n v="588456"/>
    <n v="535316.41796875"/>
    <n v="53139.58203125"/>
    <n v="427723.06666666665"/>
    <n v="165435.66666666669"/>
    <n v="262287.39999999997"/>
    <n v="171025.5"/>
    <n v="91261.899999999965"/>
    <n v="10868.48046875"/>
    <n v="294710"/>
    <n v="165000"/>
    <m/>
    <n v="0.65205381577612964"/>
    <n v="1.1236147828679535"/>
    <n v="9.0303407614588008E-2"/>
    <n v="1.8469487045335589E-2"/>
    <n v="0.28113515142451889"/>
    <n v="656731.12916666665"/>
    <n v="-68275.129166666651"/>
    <n v="-0.11602418730825526"/>
    <x v="1"/>
  </r>
  <r>
    <s v="APM00120503066"/>
    <s v="centera_PL_02G"/>
    <x v="4"/>
    <s v="Centera"/>
    <s v="APM00120503066"/>
    <n v="44002.200000000004"/>
    <n v="40002"/>
    <n v="4000.2000000000044"/>
    <n v="16625.142857142859"/>
    <n v="2078.1428571428587"/>
    <n v="14547"/>
    <n v="14547"/>
    <n v="0"/>
    <m/>
    <n v="14547"/>
    <m/>
    <m/>
    <n v="1"/>
    <n v="1"/>
    <n v="9.0909090909090995E-2"/>
    <n v="0"/>
    <n v="4.7228158072615878E-2"/>
    <n v="20625.342857142863"/>
    <n v="23376.857142857141"/>
    <n v="0.53126564450998226"/>
    <x v="2"/>
  </r>
  <r>
    <s v="APM00121102552"/>
    <s v="centera_PL_01G"/>
    <x v="4"/>
    <s v="Centera"/>
    <s v="APM00121102552"/>
    <n v="64930.8"/>
    <n v="59028"/>
    <n v="5902.8000000000029"/>
    <n v="55448"/>
    <n v="6931"/>
    <n v="48517"/>
    <n v="48517"/>
    <n v="0"/>
    <m/>
    <n v="48517"/>
    <m/>
    <m/>
    <n v="1"/>
    <n v="1"/>
    <n v="9.0909090909090953E-2"/>
    <n v="0"/>
    <n v="0.10674441097291269"/>
    <n v="61350.8"/>
    <n v="3580"/>
    <n v="5.5135621307607484E-2"/>
    <x v="2"/>
  </r>
  <r>
    <s v="APM00121204311"/>
    <s v="centera_PL_01S"/>
    <x v="4"/>
    <s v="Centera"/>
    <s v="APM00121204311"/>
    <n v="86168.5"/>
    <n v="78335"/>
    <n v="7833.5"/>
    <n v="58121.142857142855"/>
    <n v="7265.1428571428551"/>
    <n v="50856"/>
    <n v="50856"/>
    <n v="0"/>
    <m/>
    <n v="50856"/>
    <m/>
    <m/>
    <n v="1"/>
    <n v="1"/>
    <n v="9.0909090909090912E-2"/>
    <n v="0"/>
    <n v="8.4313210246700993E-2"/>
    <n v="65954.642857142855"/>
    <n v="20213.857142857145"/>
    <n v="0.23458522711730093"/>
    <x v="2"/>
  </r>
  <r>
    <s v="APM00121204573"/>
    <s v="centera_PL_02S"/>
    <x v="4"/>
    <s v="Centera"/>
    <s v="APM00121204573"/>
    <n v="44003.3"/>
    <n v="40003"/>
    <n v="4000.3000000000029"/>
    <n v="16627.428571428572"/>
    <n v="2078.4285714285725"/>
    <n v="14549"/>
    <n v="14549"/>
    <n v="0"/>
    <m/>
    <n v="14549"/>
    <m/>
    <m/>
    <n v="1"/>
    <n v="1"/>
    <n v="9.0909090909090967E-2"/>
    <n v="0"/>
    <n v="4.7233470476727255E-2"/>
    <n v="20627.728571428575"/>
    <n v="23375.571428571428"/>
    <n v="0.53122314527709114"/>
    <x v="2"/>
  </r>
  <r>
    <s v="CK200053010120"/>
    <s v="centera_CH_01E"/>
    <x v="1"/>
    <s v="Centera"/>
    <s v="CK200053010120"/>
    <n v="50688.000000000007"/>
    <n v="46080"/>
    <n v="4608.0000000000073"/>
    <n v="15213.714285714286"/>
    <n v="1901.7142857142862"/>
    <n v="13312"/>
    <n v="13312"/>
    <n v="0"/>
    <m/>
    <n v="13312"/>
    <m/>
    <m/>
    <n v="1"/>
    <n v="1"/>
    <n v="9.0909090909091037E-2"/>
    <n v="0"/>
    <n v="3.751803751803752E-2"/>
    <n v="19821.714285714294"/>
    <n v="30866.285714285714"/>
    <n v="0.6089466089466089"/>
    <x v="2"/>
  </r>
  <r>
    <s v="CK200054900163"/>
    <s v="centera_CH_01R"/>
    <x v="1"/>
    <s v="Centera"/>
    <s v="CK200054900163"/>
    <n v="50688.000000000007"/>
    <n v="46080"/>
    <n v="4608.0000000000073"/>
    <n v="19894.857142857141"/>
    <n v="2486.8571428571413"/>
    <n v="17408"/>
    <n v="17408"/>
    <n v="0"/>
    <m/>
    <n v="17408"/>
    <m/>
    <m/>
    <n v="1"/>
    <n v="1"/>
    <n v="9.0909090909091037E-2"/>
    <n v="0"/>
    <n v="4.9062049062049022E-2"/>
    <n v="24502.857142857149"/>
    <n v="26185.142857142859"/>
    <n v="0.51659451659451661"/>
    <x v="2"/>
  </r>
  <r>
    <s v="CK200054900292"/>
    <s v="centera_TK_01T"/>
    <x v="5"/>
    <s v="Centera"/>
    <s v="CK200054900292"/>
    <n v="55559.9"/>
    <n v="50509"/>
    <n v="5050.9000000000015"/>
    <n v="54083.428571428572"/>
    <n v="6760.4285714285725"/>
    <n v="47323"/>
    <n v="47323"/>
    <n v="0"/>
    <m/>
    <n v="47323"/>
    <m/>
    <m/>
    <n v="1"/>
    <n v="1"/>
    <n v="9.0909090909090939E-2"/>
    <n v="0"/>
    <n v="0.12167819905054855"/>
    <n v="59134.328571428574"/>
    <n v="-3574.4285714285725"/>
    <n v="-6.4334683313479191E-2"/>
    <x v="2"/>
  </r>
  <r>
    <s v="CK200054900294"/>
    <s v="centera_TK_01Y"/>
    <x v="5"/>
    <s v="Centera"/>
    <s v="CK200054900294"/>
    <n v="54818.500000000007"/>
    <n v="49835"/>
    <n v="4983.5000000000073"/>
    <n v="46635.428571428572"/>
    <n v="5829.4285714285725"/>
    <n v="40806"/>
    <n v="40806"/>
    <n v="0"/>
    <m/>
    <n v="40806"/>
    <m/>
    <m/>
    <n v="1"/>
    <n v="1"/>
    <n v="9.0909090909091037E-2"/>
    <n v="0"/>
    <n v="0.10634053415231302"/>
    <n v="51618.92857142858"/>
    <n v="3199.5714285714275"/>
    <n v="5.8366635872404884E-2"/>
    <x v="2"/>
  </r>
  <r>
    <s v="CK200061900265"/>
    <s v="centera_DE_01F"/>
    <x v="0"/>
    <s v="Centera"/>
    <s v="CK200061900265"/>
    <n v="272923.2"/>
    <n v="248112"/>
    <n v="24811.200000000012"/>
    <n v="176107.42857142858"/>
    <n v="22013.42857142858"/>
    <n v="154094"/>
    <n v="154094"/>
    <n v="0"/>
    <m/>
    <n v="154094"/>
    <m/>
    <m/>
    <n v="1"/>
    <n v="1"/>
    <n v="9.0909090909090953E-2"/>
    <n v="0"/>
    <n v="8.0657960083380886E-2"/>
    <n v="200918.62857142859"/>
    <n v="72004.57142857142"/>
    <n v="0.26382722842386214"/>
    <x v="2"/>
  </r>
  <r>
    <s v="CK200061900567"/>
    <s v="centera_UK_01R"/>
    <x v="2"/>
    <s v="Centera"/>
    <s v="CK200061900567"/>
    <n v="269577"/>
    <n v="245070"/>
    <n v="24507"/>
    <n v="176035.42857142858"/>
    <n v="22004.42857142858"/>
    <n v="154031"/>
    <n v="154031"/>
    <n v="0"/>
    <m/>
    <n v="154031"/>
    <m/>
    <m/>
    <n v="1"/>
    <n v="1"/>
    <n v="9.0909090909090912E-2"/>
    <n v="0"/>
    <n v="8.1625763961423195E-2"/>
    <n v="200542.42857142858"/>
    <n v="69034.57142857142"/>
    <n v="0.25608479739952378"/>
    <x v="2"/>
  </r>
  <r>
    <s v="CK200062000592"/>
    <s v="centera_DE_02F"/>
    <x v="0"/>
    <s v="Centera"/>
    <s v="CK200062000592"/>
    <n v="109422.50000000001"/>
    <n v="99475"/>
    <n v="9947.5000000000146"/>
    <n v="82211.428571428565"/>
    <n v="10276.428571428565"/>
    <n v="71935"/>
    <n v="71935"/>
    <n v="0"/>
    <m/>
    <n v="71935"/>
    <m/>
    <m/>
    <n v="1"/>
    <n v="1"/>
    <n v="9.0909090909091037E-2"/>
    <n v="0"/>
    <n v="9.3915132367004633E-2"/>
    <n v="92158.92857142858"/>
    <n v="17263.571428571435"/>
    <n v="0.15776985015487155"/>
    <x v="2"/>
  </r>
  <r>
    <s v="CK200062000593"/>
    <s v="centera_UK_02R"/>
    <x v="2"/>
    <s v="Centera"/>
    <s v="CK200062000593"/>
    <n v="116045.6"/>
    <n v="105496"/>
    <n v="10549.600000000006"/>
    <n v="85177.142857142855"/>
    <n v="10647.142857142855"/>
    <n v="74530"/>
    <n v="74530"/>
    <n v="0"/>
    <m/>
    <n v="74530"/>
    <m/>
    <m/>
    <n v="1"/>
    <n v="1"/>
    <n v="9.0909090909090953E-2"/>
    <n v="0"/>
    <n v="9.1749647183028527E-2"/>
    <n v="95726.742857142861"/>
    <n v="20318.857142857145"/>
    <n v="0.17509373162668077"/>
    <x v="2"/>
  </r>
  <r>
    <s v="CK200113804158"/>
    <s v="rdccentera01"/>
    <x v="2"/>
    <s v="Centera"/>
    <s v="CK200113804158"/>
    <n v="28154.500000000004"/>
    <n v="25595"/>
    <n v="2559.5000000000036"/>
    <n v="4720"/>
    <n v="590"/>
    <n v="4130"/>
    <n v="4130"/>
    <n v="0"/>
    <m/>
    <n v="4130"/>
    <m/>
    <m/>
    <n v="1"/>
    <n v="1"/>
    <n v="9.0909090909091023E-2"/>
    <n v="0"/>
    <n v="2.0955797474648812E-2"/>
    <n v="7279.5000000000036"/>
    <n v="20875"/>
    <n v="0.74144452929371851"/>
    <x v="2"/>
  </r>
  <r>
    <s v="CK200113804159"/>
    <s v="fdccentera01"/>
    <x v="0"/>
    <s v="Centera"/>
    <s v="CK200113804159"/>
    <n v="28164.400000000001"/>
    <n v="25604"/>
    <n v="2560.4000000000015"/>
    <n v="9387.4285714285706"/>
    <n v="1173.4285714285706"/>
    <n v="8214"/>
    <n v="8214"/>
    <n v="0"/>
    <m/>
    <n v="8214"/>
    <m/>
    <m/>
    <n v="1"/>
    <n v="1"/>
    <n v="9.0909090909090953E-2"/>
    <n v="0"/>
    <n v="4.166353877336533E-2"/>
    <n v="11947.828571428572"/>
    <n v="16216.571428571429"/>
    <n v="0.5757825989039862"/>
    <x v="2"/>
  </r>
  <r>
    <s v="CKM00101000576"/>
    <s v="rdc4-ac4-0576"/>
    <x v="2"/>
    <s v="Clariion"/>
    <s v="CKM00101000576"/>
    <n v="20876.676117706302"/>
    <n v="18978.79647064209"/>
    <n v="1897.8796470642119"/>
    <n v="18978.79647064209"/>
    <n v="8964.0000228881836"/>
    <n v="10014.796447753906"/>
    <n v="10014.796447753906"/>
    <n v="0"/>
    <n v="1050.7964477539062"/>
    <n v="10014.796447753906"/>
    <m/>
    <m/>
    <n v="1"/>
    <n v="1"/>
    <n v="9.0909090909091037E-2"/>
    <n v="5.0333512951455231E-2"/>
    <n v="0.42937869861790284"/>
    <n v="21927.472565460208"/>
    <n v="-1050.7964477539062"/>
    <n v="-5.0333512951455231E-2"/>
    <x v="3"/>
  </r>
  <r>
    <s v="CKM00121201737"/>
    <s v="GBOKC001N1737"/>
    <x v="2"/>
    <s v="VNX"/>
    <s v="CKM00121201737"/>
    <n v="922300"/>
    <n v="838454.76100000006"/>
    <n v="83845.238999999943"/>
    <n v="769905.99699999997"/>
    <n v="322098.99699999997"/>
    <n v="447807"/>
    <n v="429728"/>
    <n v="18079"/>
    <m/>
    <n v="429728"/>
    <n v="68548.763999999996"/>
    <m/>
    <n v="0.95962769675328885"/>
    <n v="0.95962769675328885"/>
    <n v="9.0908857204813995E-2"/>
    <n v="0"/>
    <n v="0.3492345191369402"/>
    <n v="922299.99999999988"/>
    <n v="0"/>
    <n v="0"/>
    <x v="4"/>
  </r>
  <r>
    <s v="CKM00121300390"/>
    <s v="GBOKC002N0390"/>
    <x v="2"/>
    <s v="VNX"/>
    <s v="CKM00121300390"/>
    <n v="922300"/>
    <n v="838454.76100000006"/>
    <n v="83845.238999999943"/>
    <n v="769905.99699999997"/>
    <n v="322098.99699999997"/>
    <n v="447807"/>
    <n v="429728"/>
    <n v="18079"/>
    <m/>
    <n v="429728"/>
    <n v="68548.763999999996"/>
    <m/>
    <n v="0.95962769675328885"/>
    <n v="0.95962769675328885"/>
    <n v="9.0908857204813995E-2"/>
    <n v="0"/>
    <n v="0.3492345191369402"/>
    <n v="922299.99999999988"/>
    <n v="0"/>
    <n v="0"/>
    <x v="4"/>
  </r>
  <r>
    <s v="CKM00121400374"/>
    <s v="DEOLC001N0374"/>
    <x v="0"/>
    <s v="VNX"/>
    <s v="CKM00121400374"/>
    <n v="583722.19510000001"/>
    <n v="530656.54099999997"/>
    <n v="53065.654100000043"/>
    <n v="436644.25099999999"/>
    <n v="177936.25099999999"/>
    <n v="258708"/>
    <n v="226561"/>
    <n v="32147"/>
    <m/>
    <n v="226561"/>
    <n v="94010.274999999994"/>
    <m/>
    <n v="0.87574021676948532"/>
    <n v="0.87574021676948532"/>
    <n v="9.0909090909090981E-2"/>
    <n v="0"/>
    <n v="0.3048303670713034"/>
    <n v="583720.1801"/>
    <n v="2.0150000000139698"/>
    <n v="3.451984551775989E-6"/>
    <x v="4"/>
  </r>
  <r>
    <s v="CKM00121400375"/>
    <s v="DEOLC002N0375"/>
    <x v="0"/>
    <s v="VNX"/>
    <s v="CKM00121400375"/>
    <n v="472031.98460000003"/>
    <n v="429119.98599999998"/>
    <n v="42911.99860000005"/>
    <n v="293078.13900000002"/>
    <n v="80331.139000000025"/>
    <n v="212747"/>
    <n v="178168"/>
    <n v="34579"/>
    <m/>
    <n v="178168"/>
    <n v="136039.83300000001"/>
    <m/>
    <n v="0.83746421806182936"/>
    <n v="0.83746421806182936"/>
    <n v="9.0909090909091009E-2"/>
    <n v="0"/>
    <n v="0.17018155892142064"/>
    <n v="472029.97060000012"/>
    <n v="2.0139999999082647"/>
    <n v="4.2666600264703004E-6"/>
    <x v="4"/>
  </r>
  <r>
    <s v="DEOLH004N7026"/>
    <s v="FDCHDS04"/>
    <x v="0"/>
    <s v="HDS"/>
    <s v="DEOLH004N7026"/>
    <n v="270000"/>
    <n v="245700"/>
    <n v="24300"/>
    <n v="240489.37142857144"/>
    <n v="30061.171428571426"/>
    <n v="210428.2"/>
    <n v="114180.98"/>
    <n v="96247.220000000016"/>
    <n v="1092"/>
    <n v="114180.98"/>
    <m/>
    <m/>
    <n v="0.54261253957406841"/>
    <n v="0.54261253957406841"/>
    <n v="0.09"/>
    <n v="4.0444444444444443E-3"/>
    <n v="0.11133767195767195"/>
    <n v="265881.37142857141"/>
    <n v="4118.6285714285914"/>
    <n v="1.5254179894179968E-2"/>
    <x v="1"/>
  </r>
  <r>
    <s v="DEOLH005N0365"/>
    <s v="FDCHDS05"/>
    <x v="0"/>
    <s v="HDS"/>
    <s v="DEOLH005N0365"/>
    <n v="260400"/>
    <n v="236964"/>
    <n v="23436"/>
    <n v="231894.86857142858"/>
    <n v="28986.858571428573"/>
    <n v="202908.01"/>
    <n v="124398.34"/>
    <n v="78509.670000000013"/>
    <n v="1092"/>
    <n v="124398.34"/>
    <m/>
    <m/>
    <n v="0.61307752217371803"/>
    <n v="0.61307752217371803"/>
    <n v="0.09"/>
    <n v="4.193548387096774E-3"/>
    <n v="0.11131666118060128"/>
    <n v="256422.86857142858"/>
    <n v="3977.1314285714179"/>
    <n v="1.5273162168093003E-2"/>
    <x v="1"/>
  </r>
  <r>
    <s v="DEOLH010N0516"/>
    <s v="FDCHDS10"/>
    <x v="0"/>
    <s v="HDS"/>
    <s v="DEOLH010N0516"/>
    <n v="58800"/>
    <n v="53508"/>
    <n v="5292"/>
    <n v="51533.533333333333"/>
    <n v="12883.383333333331"/>
    <n v="38650.15"/>
    <n v="13705.29"/>
    <n v="24944.86"/>
    <n v="1092"/>
    <n v="13705.29"/>
    <m/>
    <m/>
    <n v="0.35459862380870449"/>
    <n v="0.35459862380870449"/>
    <n v="0.09"/>
    <n v="1.8571428571428572E-2"/>
    <n v="0.21910515873015871"/>
    <n v="57917.533333333333"/>
    <n v="882.46666666666715"/>
    <n v="1.5007936507936517E-2"/>
    <x v="1"/>
  </r>
  <r>
    <s v="FCNMM111100069"/>
    <s v="fdc1a-ax4-0069"/>
    <x v="0"/>
    <s v="Clariion"/>
    <s v="FCNMM111100069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  <n v="0.86514957791520131"/>
    <n v="2.5181765735851968E-2"/>
    <n v="6.5727325173239315E-2"/>
    <n v="0.42168179195883487"/>
    <n v="4078.9050720214859"/>
    <n v="0"/>
    <n v="0"/>
    <x v="3"/>
  </r>
  <r>
    <s v="FCNMM111600082"/>
    <s v="rdc1-ax4-0082"/>
    <x v="2"/>
    <s v="Clariion"/>
    <s v="FCNMM111600082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  <n v="0.86514957791520131"/>
    <n v="2.5181765735851968E-2"/>
    <n v="6.5727325173239315E-2"/>
    <n v="0.42168179195883487"/>
    <n v="4078.9050720214859"/>
    <n v="0"/>
    <n v="0"/>
    <x v="3"/>
  </r>
  <r>
    <s v="FCNMM113000103 "/>
    <s v="prof-ax4-0103"/>
    <x v="6"/>
    <s v="Clariion"/>
    <s v="FCNMM113000103 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  <n v="1"/>
    <n v="9.0909090909090981E-2"/>
    <n v="0"/>
    <n v="0.45454545454545453"/>
    <n v="8847.1453125000007"/>
    <n v="0"/>
    <n v="0"/>
    <x v="3"/>
  </r>
  <r>
    <s v="FCNMM113000127"/>
    <s v="prof-ax4-0127"/>
    <x v="6"/>
    <s v="Clariion"/>
    <s v="FCNMM113000127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  <n v="1"/>
    <n v="9.0909090909090981E-2"/>
    <n v="0"/>
    <n v="0.45454545454545453"/>
    <n v="8847.1453125000007"/>
    <n v="0"/>
    <n v="0"/>
    <x v="3"/>
  </r>
  <r>
    <s v="GBOKH005N3518"/>
    <s v="RDCHDS05"/>
    <x v="2"/>
    <s v="HDS"/>
    <s v="GBOKH005N3518"/>
    <n v="324000"/>
    <n v="294840"/>
    <n v="29160"/>
    <n v="285077.29142857145"/>
    <n v="35634.661428571446"/>
    <n v="249442.63"/>
    <n v="151545"/>
    <n v="97897.63"/>
    <n v="6552"/>
    <n v="151545"/>
    <m/>
    <m/>
    <n v="0.60753448598581561"/>
    <n v="0.60753448598581561"/>
    <n v="0.09"/>
    <n v="2.0222222222222221E-2"/>
    <n v="0.10998352292768965"/>
    <n v="320789.29142857145"/>
    <n v="3210.7085714285495"/>
    <n v="9.9095943562609555E-3"/>
    <x v="1"/>
  </r>
  <r>
    <s v="GBOKH006N5362"/>
    <s v="RDCHDS06"/>
    <x v="2"/>
    <s v="HDS"/>
    <s v="GBOKH006N5362"/>
    <n v="221700"/>
    <n v="201747"/>
    <n v="19953"/>
    <n v="197544.84571428571"/>
    <n v="24693.105714285717"/>
    <n v="172851.74"/>
    <n v="105953"/>
    <n v="66898.739999999991"/>
    <n v="819"/>
    <n v="105953"/>
    <m/>
    <m/>
    <n v="0.61297039879378712"/>
    <n v="0.61297039879378712"/>
    <n v="0.09"/>
    <n v="3.6941813261163734E-3"/>
    <n v="0.11138072040724274"/>
    <n v="218316.84571428571"/>
    <n v="3383.1542857142922"/>
    <n v="1.5260055415941777E-2"/>
    <x v="1"/>
  </r>
  <r>
    <s v="GBOKH010N0204"/>
    <s v="RDCHDS10"/>
    <x v="2"/>
    <s v="HDS"/>
    <s v="GBOKH010N0204"/>
    <n v="58800"/>
    <n v="53508"/>
    <n v="5292"/>
    <n v="51533.533333333333"/>
    <n v="12883.383333333331"/>
    <n v="38650.15"/>
    <n v="31157"/>
    <n v="7493.1500000000015"/>
    <n v="1092"/>
    <n v="31157"/>
    <m/>
    <m/>
    <n v="0.80612882485578963"/>
    <n v="0.80612882485578963"/>
    <n v="0.09"/>
    <n v="1.8571428571428572E-2"/>
    <n v="0.21910515873015871"/>
    <n v="57917.533333333333"/>
    <n v="882.46666666666715"/>
    <n v="1.5007936507936517E-2"/>
    <x v="1"/>
  </r>
  <r>
    <s v="GBOQH010N0214"/>
    <s v="CGCHDS10"/>
    <x v="3"/>
    <s v="HDS"/>
    <s v="GBOQH010N0214"/>
    <n v="102000"/>
    <n v="92820"/>
    <n v="9180"/>
    <n v="85486.605714285717"/>
    <n v="10685.825714285718"/>
    <n v="74800.78"/>
    <n v="63958"/>
    <n v="10842.779999999999"/>
    <n v="5460"/>
    <n v="63958"/>
    <m/>
    <m/>
    <n v="0.85504455969576787"/>
    <n v="0.85504455969576787"/>
    <n v="0.09"/>
    <n v="5.3529411764705881E-2"/>
    <n v="0.10476299719887959"/>
    <n v="100126.60571428572"/>
    <n v="1873.3942857142829"/>
    <n v="1.8366610644257677E-2"/>
    <x v="1"/>
  </r>
  <r>
    <s v="SL7E1093200048"/>
    <s v="Turkey_AX4_Mailbox"/>
    <x v="5"/>
    <s v="Clariion"/>
    <s v="SL7E1093200048"/>
    <n v="3962.2000000000003"/>
    <n v="3602"/>
    <n v="360.20000000000027"/>
    <n v="3602"/>
    <n v="1801"/>
    <n v="1801"/>
    <n v="1801"/>
    <n v="0"/>
    <m/>
    <n v="1801"/>
    <m/>
    <m/>
    <n v="1"/>
    <n v="1"/>
    <n v="9.0909090909090967E-2"/>
    <n v="0"/>
    <n v="0.45454545454545453"/>
    <n v="3962.2000000000003"/>
    <n v="0"/>
    <n v="0"/>
    <x v="3"/>
  </r>
  <r>
    <s v="SL7E9101300054"/>
    <s v="prof-ax4-0054"/>
    <x v="6"/>
    <s v="Clariion"/>
    <s v="SL7E9101300054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  <n v="1"/>
    <n v="9.0909090909090995E-2"/>
    <n v="0"/>
    <n v="0.45454545454545447"/>
    <n v="23002.583398437502"/>
    <n v="0"/>
    <n v="0"/>
    <x v="3"/>
  </r>
  <r>
    <s v="SL7E9101300062"/>
    <s v="pres-ax4-0062"/>
    <x v="6"/>
    <s v="Clariion"/>
    <s v="SL7E9101300062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  <n v="1"/>
    <n v="9.0909090909090995E-2"/>
    <n v="0"/>
    <n v="0.45454545454545447"/>
    <n v="23002.583398437502"/>
    <n v="0"/>
    <n v="0"/>
    <x v="3"/>
  </r>
  <r>
    <s v="SL7EA101700033"/>
    <s v="fdc1a-ax4-0033"/>
    <x v="0"/>
    <s v="Clariion"/>
    <s v="SL7EA101700033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  <n v="0.97138813726703233"/>
    <n v="5.6812848163710142E-2"/>
    <n v="3.4096242745380902E-2"/>
    <n v="0.43749733317276407"/>
    <n v="7862.9050720214855"/>
    <n v="0"/>
    <n v="0"/>
    <x v="3"/>
  </r>
  <r>
    <s v="SL7EA101700039"/>
    <s v="fdc1a-ax4-0039"/>
    <x v="0"/>
    <s v="Clariion"/>
    <s v="SL7EA101700039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  <n v="0.97138813726703233"/>
    <n v="5.6812848163710142E-2"/>
    <n v="3.4096242745380902E-2"/>
    <n v="0.43749733317276407"/>
    <n v="7862.9050720214855"/>
    <n v="0"/>
    <n v="0"/>
    <x v="3"/>
  </r>
  <r>
    <s v="SL7EA102100006"/>
    <s v="rdc4-ax4-0006"/>
    <x v="2"/>
    <s v="Clariion"/>
    <s v="SL7EA102100006"/>
    <n v="7862.9050720214846"/>
    <n v="7416.1910400390616"/>
    <n v="446.71403198242297"/>
    <n v="7148.0955200195312"/>
    <n v="3440"/>
    <n v="3708.0955200195312"/>
    <n v="3440"/>
    <n v="268.09552001953125"/>
    <n v="268.09552001953125"/>
    <n v="3440"/>
    <m/>
    <m/>
    <n v="0.92769994230943675"/>
    <n v="0.92769994230943675"/>
    <n v="5.6812848163710142E-2"/>
    <n v="3.4096242745380902E-2"/>
    <n v="0.43749733317276407"/>
    <n v="7862.9050720214855"/>
    <n v="0"/>
    <n v="0"/>
    <x v="3"/>
  </r>
  <r>
    <s v="SL7EA102100007"/>
    <s v="rdc4-ax4-0007"/>
    <x v="2"/>
    <s v="Clariion"/>
    <s v="SL7EA102100007"/>
    <n v="7645.6550720214846"/>
    <n v="7218.6910400390616"/>
    <n v="426.96403198242297"/>
    <n v="6950.5955200195312"/>
    <n v="3242.5"/>
    <n v="3708.0955200195312"/>
    <n v="3708.0955200195312"/>
    <n v="0"/>
    <n v="268.09552001953125"/>
    <n v="3708.0955200195312"/>
    <m/>
    <m/>
    <n v="1"/>
    <n v="1"/>
    <n v="5.5844009173897396E-2"/>
    <n v="3.5065081735193647E-2"/>
    <n v="0.42409708121225698"/>
    <n v="7645.6550720214855"/>
    <n v="0"/>
    <n v="0"/>
    <x v="3"/>
  </r>
  <r>
    <n v="295700667"/>
    <n v="667"/>
    <x v="0"/>
    <s v="Vmax"/>
    <s v="000295700667"/>
    <n v="235200"/>
    <n v="213716.5625"/>
    <n v="21483.4375"/>
    <n v="200645.2"/>
    <n v="98451.1"/>
    <n v="102194.1"/>
    <n v="21778.7"/>
    <n v="80415.400000000009"/>
    <n v="4361.5625"/>
    <n v="55807.8"/>
    <m/>
    <m/>
    <n v="0.2131111287246524"/>
    <n v="0.54609610535246167"/>
    <n v="9.1341145833333331E-2"/>
    <n v="1.8544058248299321E-2"/>
    <n v="0.41858460884353743"/>
    <n v="226490.2"/>
    <n v="8709.7999999999884"/>
    <n v="3.7031462585033967E-2"/>
    <x v="0"/>
  </r>
  <r>
    <n v="295700671"/>
    <n v="671"/>
    <x v="2"/>
    <s v="Vmax"/>
    <s v="000295700671"/>
    <n v="480000"/>
    <n v="436156.25"/>
    <n v="43843.75"/>
    <n v="415239"/>
    <n v="205748"/>
    <n v="209491"/>
    <n v="44061.2"/>
    <n v="165429.79999999999"/>
    <n v="8723.125"/>
    <n v="152240.1"/>
    <m/>
    <n v="94476.800000000003"/>
    <n v="0.21032502589610053"/>
    <n v="0.72671427412156131"/>
    <n v="9.1341145833333331E-2"/>
    <n v="1.8173177083333332E-2"/>
    <n v="0.42864166666666664"/>
    <n v="467805.875"/>
    <n v="12194.125"/>
    <n v="2.5404427083333334E-2"/>
    <x v="0"/>
  </r>
  <r>
    <n v="295700710"/>
    <n v="710"/>
    <x v="0"/>
    <s v="Vmax"/>
    <s v="000295700710"/>
    <n v="480000"/>
    <n v="436156.25"/>
    <n v="43843.75"/>
    <n v="415239"/>
    <n v="205748"/>
    <n v="209491"/>
    <n v="147275"/>
    <n v="62216"/>
    <n v="8723.125"/>
    <n v="244329"/>
    <m/>
    <n v="134810"/>
    <n v="0.70301349461313378"/>
    <n v="1.1662983135313689"/>
    <n v="9.1341145833333331E-2"/>
    <n v="1.8173177083333332E-2"/>
    <n v="0.42864166666666664"/>
    <n v="467805.875"/>
    <n v="12194.125"/>
    <n v="2.5404427083333334E-2"/>
    <x v="0"/>
  </r>
  <r>
    <n v="295700689"/>
    <n v="689"/>
    <x v="2"/>
    <s v="Vmax"/>
    <s v="000295700689"/>
    <n v="235200"/>
    <n v="213716.5625"/>
    <n v="21483.4375"/>
    <n v="200645.2"/>
    <n v="98451.1"/>
    <n v="102194.1"/>
    <n v="74472.3"/>
    <n v="27721.800000000003"/>
    <n v="4361.5625"/>
    <n v="109520"/>
    <m/>
    <m/>
    <n v="0.72873385058432927"/>
    <n v="1.0716861345224431"/>
    <n v="9.1341145833333331E-2"/>
    <n v="1.8544058248299321E-2"/>
    <n v="0.41858460884353743"/>
    <n v="226490.2"/>
    <n v="8709.7999999999884"/>
    <n v="3.7031462585033967E-2"/>
    <x v="0"/>
  </r>
  <r>
    <n v="7861188"/>
    <n v="61188"/>
    <x v="0"/>
    <s v="XIV"/>
    <s v="7861188 "/>
    <n v="540000"/>
    <n v="534615"/>
    <n v="5385"/>
    <n v="486785.04"/>
    <n v="243392.52"/>
    <n v="243392.52"/>
    <n v="107034"/>
    <n v="136358.51999999999"/>
    <n v="44551.25"/>
    <n v="107034"/>
    <m/>
    <m/>
    <n v="0.43975878962919651"/>
    <n v="0.43975878962919651"/>
    <n v="9.9722222222222226E-3"/>
    <n v="8.250231481481482E-2"/>
    <n v="0.45072688888888884"/>
    <n v="536721.29"/>
    <n v="3278.7099999999627"/>
    <n v="6.0716851851851158E-3"/>
    <x v="5"/>
  </r>
  <r>
    <n v="7861239"/>
    <n v="61239"/>
    <x v="2"/>
    <s v="XIV"/>
    <s v="7861239"/>
    <n v="540000"/>
    <n v="534615"/>
    <n v="5385"/>
    <n v="481966.76"/>
    <n v="240983.38"/>
    <n v="240983.38"/>
    <n v="130093.84"/>
    <n v="110889.54000000001"/>
    <n v="44551.25"/>
    <n v="130093.84"/>
    <m/>
    <m/>
    <n v="0.53984569392295845"/>
    <n v="0.53984569392295845"/>
    <n v="9.9722222222222226E-3"/>
    <n v="8.250231481481482E-2"/>
    <n v="0.44626551851851853"/>
    <n v="531903.01"/>
    <n v="8096.9899999999907"/>
    <n v="1.4994425925925909E-2"/>
    <x v="5"/>
  </r>
  <r>
    <n v="295700712"/>
    <n v="712"/>
    <x v="0"/>
    <s v="Vmax"/>
    <s v="000295700712"/>
    <n v="480000"/>
    <n v="436156.25"/>
    <n v="43843.75"/>
    <n v="415239"/>
    <n v="205748"/>
    <n v="209491"/>
    <n v="139447.9"/>
    <n v="70043.100000000006"/>
    <n v="8723.125"/>
    <n v="254516"/>
    <m/>
    <n v="133832"/>
    <n v="0.665651030354526"/>
    <n v="1.2149257008654311"/>
    <n v="9.1341145833333331E-2"/>
    <n v="1.8173177083333332E-2"/>
    <n v="0.42864166666666664"/>
    <n v="467805.875"/>
    <n v="12194.125"/>
    <n v="2.5404427083333334E-2"/>
    <x v="0"/>
  </r>
  <r>
    <n v="295700706"/>
    <n v="706"/>
    <x v="2"/>
    <s v="Vmax"/>
    <s v="000295700706"/>
    <n v="235200"/>
    <n v="213716.5625"/>
    <n v="21483.4375"/>
    <n v="200645.2"/>
    <n v="98451.1"/>
    <n v="102194.1"/>
    <n v="76496.3"/>
    <n v="25697.800000000003"/>
    <n v="4361.5625"/>
    <n v="127434"/>
    <m/>
    <m/>
    <n v="0.74853929923547446"/>
    <n v="1.2469800115662253"/>
    <n v="9.1341145833333331E-2"/>
    <n v="1.8544058248299321E-2"/>
    <n v="0.41858460884353743"/>
    <n v="226490.2"/>
    <n v="8709.7999999999884"/>
    <n v="3.7031462585033967E-2"/>
    <x v="0"/>
  </r>
  <r>
    <n v="295700709"/>
    <n v="709"/>
    <x v="0"/>
    <s v="Vmax"/>
    <s v="000295700709"/>
    <n v="587800"/>
    <n v="541278.66796875"/>
    <n v="46521.33203125"/>
    <n v="516508"/>
    <n v="187816.40000000002"/>
    <n v="328691.59999999998"/>
    <n v="195984.3"/>
    <n v="132707.29999999999"/>
    <n v="10868.48046875"/>
    <n v="323143"/>
    <m/>
    <m/>
    <n v="0.59625588241378846"/>
    <n v="0.9831191305162652"/>
    <n v="7.9144831628530116E-2"/>
    <n v="1.8490099470483159E-2"/>
    <n v="0.31952432800272207"/>
    <n v="573897.8125"/>
    <n v="13902.1875"/>
    <n v="2.3651220653283431E-2"/>
    <x v="1"/>
  </r>
  <r>
    <n v="295700713"/>
    <n v="713"/>
    <x v="0"/>
    <s v="Vmax"/>
    <s v="000295700713"/>
    <n v="431200"/>
    <n v="392263.375"/>
    <n v="38936.625"/>
    <n v="372932.8666666667"/>
    <n v="182064.06666666668"/>
    <n v="190868.80000000002"/>
    <n v="41426.1"/>
    <n v="149442.70000000001"/>
    <n v="8005.375"/>
    <n v="198313"/>
    <m/>
    <m/>
    <n v="0.21703966284693987"/>
    <n v="1.0390016597788636"/>
    <n v="9.0298295454545457E-2"/>
    <n v="1.856534090909091E-2"/>
    <n v="0.42222649969078546"/>
    <n v="419874.8666666667"/>
    <n v="11325.133333333302"/>
    <n v="2.6264223871366656E-2"/>
    <x v="1"/>
  </r>
  <r>
    <n v="295700704"/>
    <n v="704"/>
    <x v="2"/>
    <s v="Vmax"/>
    <s v="000295700704"/>
    <n v="405400"/>
    <n v="373152.6875"/>
    <n v="32247.3125"/>
    <n v="354223.73333333334"/>
    <n v="130153.43333333335"/>
    <n v="224070.3"/>
    <n v="51383.5"/>
    <n v="172686.8"/>
    <n v="7915.0625"/>
    <n v="241478"/>
    <m/>
    <m/>
    <n v="0.22931865579686375"/>
    <n v="1.0776885647049164"/>
    <n v="7.9544431425752349E-2"/>
    <n v="1.9524081154415392E-2"/>
    <n v="0.32104941621443844"/>
    <n v="394386.10833333334"/>
    <n v="11013.891666666663"/>
    <n v="2.7167961683933553E-2"/>
    <x v="1"/>
  </r>
  <r>
    <n v="295700688"/>
    <n v="688"/>
    <x v="2"/>
    <s v="Vmax"/>
    <s v="000295700688"/>
    <n v="362400"/>
    <n v="329297.96875"/>
    <n v="33102.03125"/>
    <n v="312384"/>
    <n v="156192"/>
    <n v="156192"/>
    <n v="40099.4"/>
    <n v="116092.6"/>
    <n v="6542.34375"/>
    <n v="55880.3"/>
    <m/>
    <m/>
    <n v="0.25673145871747594"/>
    <n v="0.35776672300758044"/>
    <n v="9.1341145833333331E-2"/>
    <n v="1.8052824917218543E-2"/>
    <n v="0.43099337748344368"/>
    <n v="352028.375"/>
    <n v="10371.625"/>
    <n v="2.8619274282560708E-2"/>
    <x v="0"/>
  </r>
  <r>
    <n v="295700703"/>
    <n v="703"/>
    <x v="3"/>
    <s v="Vmax"/>
    <s v="000295700703"/>
    <n v="405400"/>
    <n v="373152.6875"/>
    <n v="32247.3125"/>
    <n v="354223.73333333334"/>
    <n v="130153.43333333335"/>
    <n v="224070.3"/>
    <n v="103948.9"/>
    <n v="120121.4"/>
    <n v="7915.0625"/>
    <n v="182630"/>
    <m/>
    <m/>
    <n v="0.4639119954764197"/>
    <n v="0.8150567031864554"/>
    <n v="7.9544431425752349E-2"/>
    <n v="1.9524081154415392E-2"/>
    <n v="0.32104941621443844"/>
    <n v="394386.10833333334"/>
    <n v="11013.891666666663"/>
    <n v="2.7167961683933553E-2"/>
    <x v="1"/>
  </r>
  <r>
    <n v="295700705"/>
    <n v="705"/>
    <x v="3"/>
    <s v="Vmax"/>
    <s v="000295700705"/>
    <n v="362400"/>
    <n v="329297.96875"/>
    <n v="33102.03125"/>
    <n v="312384"/>
    <n v="156192"/>
    <n v="156192"/>
    <n v="40074"/>
    <n v="116118"/>
    <n v="6542.34375"/>
    <n v="55866.6"/>
    <m/>
    <m/>
    <n v="0.25656883835279654"/>
    <n v="0.35767901044867856"/>
    <n v="9.1341145833333331E-2"/>
    <n v="1.8052824917218543E-2"/>
    <n v="0.43099337748344368"/>
    <n v="352028.375"/>
    <n v="10371.625"/>
    <n v="2.8619274282560708E-2"/>
    <x v="0"/>
  </r>
  <r>
    <n v="295700699"/>
    <n v="699"/>
    <x v="2"/>
    <s v="Vmax"/>
    <s v="000295700699"/>
    <n v="405400"/>
    <n v="373152.6875"/>
    <n v="32247.3125"/>
    <n v="354223.73333333334"/>
    <n v="130153.43333333335"/>
    <n v="224070.3"/>
    <n v="38373.1"/>
    <n v="185697.19999999998"/>
    <n v="7915.0625"/>
    <n v="171470"/>
    <m/>
    <m/>
    <n v="0.17125473567893648"/>
    <n v="0.76525090563095599"/>
    <n v="7.9544431425752349E-2"/>
    <n v="1.9524081154415392E-2"/>
    <n v="0.32104941621443844"/>
    <n v="394386.10833333334"/>
    <n v="11013.891666666663"/>
    <n v="2.7167961683933553E-2"/>
    <x v="1"/>
  </r>
  <r>
    <n v="298701383"/>
    <n v="1383"/>
    <x v="1"/>
    <s v="Vmax"/>
    <s v="000298701383"/>
    <n v="137400"/>
    <n v="124849.7265625"/>
    <n v="12550.2734375"/>
    <n v="119445.8"/>
    <n v="59722.9"/>
    <n v="59722.9"/>
    <n v="19595.900000000001"/>
    <n v="40127"/>
    <n v="2725.9765625"/>
    <n v="61297.2"/>
    <m/>
    <m/>
    <n v="0.32811367164019162"/>
    <n v="1.0263600729368465"/>
    <n v="9.1341145833333331E-2"/>
    <n v="1.9839712973071324E-2"/>
    <n v="0.43466448326055313"/>
    <n v="134722.04999999999"/>
    <n v="2677.9500000000116"/>
    <n v="1.9490174672489168E-2"/>
    <x v="1"/>
  </r>
  <r>
    <n v="295700485"/>
    <n v="485"/>
    <x v="2"/>
    <s v="Vmax"/>
    <s v="000295700485"/>
    <n v="431200"/>
    <n v="392263.375"/>
    <n v="38936.625"/>
    <n v="372932.8666666667"/>
    <n v="182064.06666666668"/>
    <n v="190868.80000000002"/>
    <n v="39857"/>
    <n v="151011.80000000002"/>
    <n v="8005.375"/>
    <n v="141793"/>
    <m/>
    <m/>
    <n v="0.20881883262219911"/>
    <n v="0.74288202157712513"/>
    <n v="9.0298295454545457E-2"/>
    <n v="1.856534090909091E-2"/>
    <n v="0.42222649969078546"/>
    <n v="419874.8666666667"/>
    <n v="11325.133333333302"/>
    <n v="2.6264223871366656E-2"/>
    <x v="1"/>
  </r>
  <r>
    <n v="295701144"/>
    <n v="1144"/>
    <x v="2"/>
    <s v="Vmax"/>
    <s v="000295701144"/>
    <n v="235200"/>
    <n v="213716.5625"/>
    <n v="21483.4375"/>
    <n v="200645.2"/>
    <n v="100322.6"/>
    <n v="100322.6"/>
    <n v="15656.8"/>
    <n v="84665.8"/>
    <n v="4361.5625"/>
    <n v="49951.6"/>
    <m/>
    <m/>
    <n v="0.15606453580748503"/>
    <n v="0.49790974316853825"/>
    <n v="9.1341145833333331E-2"/>
    <n v="1.8544058248299321E-2"/>
    <n v="0.42654166666666671"/>
    <n v="226490.2"/>
    <n v="8709.7999999999884"/>
    <n v="3.7031462585033967E-2"/>
    <x v="0"/>
  </r>
  <r>
    <n v="295701124"/>
    <n v="1124"/>
    <x v="0"/>
    <s v="Vmax"/>
    <s v="000295701124"/>
    <n v="475200"/>
    <n v="431794.6875"/>
    <n v="43405.3125"/>
    <n v="410947"/>
    <n v="205473.5"/>
    <n v="205473.5"/>
    <n v="24376"/>
    <n v="181097.5"/>
    <n v="8723.125"/>
    <n v="49778.8"/>
    <m/>
    <m/>
    <n v="0.11863330307801249"/>
    <n v="0.24226384424268824"/>
    <n v="9.1341145833333331E-2"/>
    <n v="1.8356744528619528E-2"/>
    <n v="0.43239372895622896"/>
    <n v="463075.4375"/>
    <n v="12124.5625"/>
    <n v="2.5514651725589227E-2"/>
    <x v="0"/>
  </r>
  <r>
    <n v="294900877"/>
    <n v="877"/>
    <x v="0"/>
    <s v="Vmax"/>
    <s v="294900877"/>
    <n v="6600"/>
    <n v="5940"/>
    <n v="660"/>
    <n v="5400"/>
    <n v="675"/>
    <n v="4725"/>
    <n v="4282"/>
    <n v="443"/>
    <n v="540"/>
    <n v="4282"/>
    <m/>
    <m/>
    <n v="0.9062433862433863"/>
    <n v="0.9062433862433863"/>
    <n v="0.1"/>
    <n v="8.1818181818181818E-2"/>
    <n v="0.10227272727272728"/>
    <n v="6600"/>
    <n v="0"/>
    <n v="0"/>
    <x v="6"/>
  </r>
  <r>
    <m/>
    <m/>
    <x v="7"/>
    <m/>
    <s v="Grand Total"/>
    <n v="18372235.063984215"/>
    <n v="16779437.609289002"/>
    <n v="1592797.4546952089"/>
    <n v="15124618.050755931"/>
    <n v="5206552.0077896304"/>
    <n v="9918066.0429663099"/>
    <n v="5504264.9517333983"/>
    <n v="4413801.0912329098"/>
    <n v="339197.62730224611"/>
    <n v="7913604.4878662089"/>
    <n v="715565.16359999997"/>
    <n v="898472.23613281257"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89">
  <r>
    <x v="0"/>
    <x v="0"/>
    <m/>
    <x v="0"/>
    <m/>
    <m/>
    <m/>
    <m/>
    <m/>
    <m/>
    <m/>
    <m/>
    <s v="Market Raw Standard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formatted Disk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Disk Format Lost (GB)"/>
    <s v="RAID Type"/>
    <m/>
    <m/>
    <m/>
    <s v="RAID GB"/>
    <m/>
    <m/>
    <m/>
    <m/>
    <s v="Parity Loss"/>
    <s v="PoolName"/>
    <m/>
    <m/>
    <m/>
    <s v="Pool Usable"/>
    <m/>
    <m/>
    <m/>
    <m/>
    <s v="Pool Used"/>
    <m/>
    <m/>
    <m/>
    <m/>
    <s v="Pool Free"/>
    <m/>
    <m/>
    <m/>
    <m/>
    <s v="%Used"/>
    <s v="Host Allocated"/>
    <s v="R2-Bcv"/>
    <s v="Total Host Allocated + R2-BCV"/>
    <s v="%Allocated"/>
    <s v="UnCarved"/>
    <s v="Not in Pool"/>
  </r>
  <r>
    <x v="0"/>
    <x v="0"/>
    <m/>
    <x v="0"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m/>
    <s v="SAS"/>
    <s v="SSD"/>
    <s v="SATA"/>
    <s v="DSE/Save pool"/>
    <s v="SAS"/>
    <s v="SSD"/>
    <s v="SATA"/>
    <s v="DSE/Save pool"/>
    <s v="Raid Total"/>
    <m/>
    <s v="SAS"/>
    <s v="SSD"/>
    <s v="SATA"/>
    <s v="DSE"/>
    <s v="SAS"/>
    <s v="SSD"/>
    <s v="SATA"/>
    <s v="DSE"/>
    <s v="Total Pool Usable"/>
    <s v="SAS"/>
    <s v="SSD"/>
    <s v="SATA"/>
    <s v="DSE"/>
    <s v="Total Pool Used"/>
    <s v="SAS"/>
    <s v="SSD"/>
    <s v="SATA"/>
    <s v="DSE"/>
    <s v="Total Pool Free"/>
    <m/>
    <m/>
    <m/>
    <m/>
    <m/>
    <m/>
    <m/>
  </r>
  <r>
    <x v="1"/>
    <x v="1"/>
    <s v="Array Name"/>
    <x v="1"/>
    <s v="Array Model"/>
    <s v="Array Vendor"/>
    <s v="Array Label"/>
    <s v="Business Use_x000a_(BAU/TR/Dedicate)"/>
    <s v="SRDF Type"/>
    <s v="FAST"/>
    <s v="Thick/Thin"/>
    <s v="Array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1"/>
    <s v="Array Name"/>
    <x v="1"/>
    <s v="Array Model"/>
    <s v="Array Vendor"/>
    <s v="Array Label"/>
    <s v="Business Use_x000a_(BAU/TR/Dedicate)"/>
    <s v="SRDF Type"/>
    <s v="FAST"/>
    <s v="Thick/Thin"/>
    <s v="Array"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Host Allocated"/>
    <m/>
    <s v="Total Host Allocated + R2-BCV"/>
    <s v="utilization %"/>
    <s v="Total Host Allocated + R2-BCV"/>
    <s v="Total Host Allocated + R2-BCV"/>
  </r>
  <r>
    <x v="2"/>
    <x v="2"/>
    <s v="0347"/>
    <x v="2"/>
    <s v="VMAX40K"/>
    <s v="EMC"/>
    <s v="EMC Symmetrix VMAX"/>
    <s v="BAU/TR"/>
    <s v="Symm-NonSRDF"/>
    <s v="FAST"/>
    <s v="Thin"/>
    <n v="347"/>
    <n v="18"/>
    <m/>
    <m/>
    <m/>
    <n v="4"/>
    <n v="6"/>
    <n v="118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 RAID-6(6+2)"/>
    <s v=" RAID-5(3+1)"/>
    <m/>
    <n v="166390"/>
    <n v="176094"/>
    <n v="11739.733333333332"/>
    <m/>
    <n v="354223.73333333334"/>
    <n v="130153.43333333335"/>
    <s v="0347_300GB"/>
    <s v="0347_1TB"/>
    <s v="0347_100_SSD"/>
    <m/>
    <n v="83195"/>
    <n v="132070.5"/>
    <n v="8804.7999999999993"/>
    <m/>
    <n v="224070.3"/>
    <n v="35723.199999999997"/>
    <n v="55197.2"/>
    <n v="8710.9"/>
    <m/>
    <n v="99631.299999999988"/>
    <n v="47471.8"/>
    <n v="76873.3"/>
    <n v="93.899999999999636"/>
    <n v="0"/>
    <n v="124439"/>
    <n v="0.44464304283075445"/>
    <n v="189680"/>
    <m/>
    <n v="189680"/>
    <n v="0.84652004304006379"/>
    <n v="379360"/>
    <n v="165000"/>
  </r>
  <r>
    <x v="3"/>
    <x v="3"/>
    <s v="0349"/>
    <x v="2"/>
    <s v="VMAX40K"/>
    <s v="EMC"/>
    <s v="EMC Symmetrix VMAX"/>
    <s v="BAU"/>
    <s v="Symm-NonSRDF"/>
    <s v="FAST"/>
    <s v="Thin"/>
    <n v="349"/>
    <n v="18"/>
    <m/>
    <m/>
    <m/>
    <n v="4"/>
    <n v="6"/>
    <n v="118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RAID-6(6+2"/>
    <s v="RAID-5(3+1)"/>
    <m/>
    <n v="234019.6"/>
    <n v="176094"/>
    <n v="17609.466666666667"/>
    <m/>
    <n v="427723.06666666665"/>
    <n v="165435.66666666669"/>
    <s v="0349_300GB"/>
    <s v="0349_1TB"/>
    <s v="0349_100_SSD"/>
    <m/>
    <n v="117009.8"/>
    <n v="132070.5"/>
    <n v="13207.1"/>
    <m/>
    <n v="262287.39999999997"/>
    <n v="58159"/>
    <n v="99793.600000000006"/>
    <n v="13072.9"/>
    <m/>
    <n v="171025.5"/>
    <n v="58850.8"/>
    <n v="32276.899999999994"/>
    <n v="134.20000000000073"/>
    <n v="0"/>
    <n v="91261.899999999965"/>
    <n v="0.65205381577612964"/>
    <n v="294710"/>
    <m/>
    <n v="294710"/>
    <n v="1.1236147828679535"/>
    <m/>
    <n v="165000"/>
  </r>
  <r>
    <x v="2"/>
    <x v="4"/>
    <s v="0678"/>
    <x v="2"/>
    <s v="VMAX-1"/>
    <s v="EMC"/>
    <s v="EMC Symmetrix VMAX"/>
    <s v="BAU"/>
    <s v="Symm-NonSRDF"/>
    <s v="FAST"/>
    <s v="Thin"/>
    <n v="678"/>
    <m/>
    <n v="12"/>
    <m/>
    <m/>
    <m/>
    <m/>
    <m/>
    <n v="5400"/>
    <m/>
    <m/>
    <m/>
    <m/>
    <n v="12"/>
    <n v="5400"/>
    <m/>
    <n v="528"/>
    <m/>
    <m/>
    <m/>
    <m/>
    <m/>
    <n v="237600"/>
    <m/>
    <m/>
    <m/>
    <m/>
    <n v="528"/>
    <n v="237600"/>
    <m/>
    <n v="540"/>
    <m/>
    <m/>
    <m/>
    <m/>
    <m/>
    <n v="243000"/>
    <m/>
    <m/>
    <m/>
    <m/>
    <n v="540"/>
    <n v="243000"/>
    <m/>
    <n v="12"/>
    <m/>
    <m/>
    <m/>
    <m/>
    <m/>
    <n v="4906.7578125"/>
    <m/>
    <m/>
    <m/>
    <m/>
    <n v="12"/>
    <n v="4906.7578125"/>
    <m/>
    <n v="528"/>
    <m/>
    <m/>
    <m/>
    <m/>
    <m/>
    <n v="215897.34375"/>
    <m/>
    <m/>
    <m/>
    <m/>
    <n v="528"/>
    <n v="215897.34375"/>
    <m/>
    <n v="540"/>
    <m/>
    <m/>
    <m/>
    <m/>
    <m/>
    <n v="220804.1015625"/>
    <m/>
    <m/>
    <m/>
    <m/>
    <n v="540"/>
    <n v="220804.1015625"/>
    <n v="22195.8984375"/>
    <s v="RAID-6(14+2)"/>
    <m/>
    <m/>
    <m/>
    <n v="207997.48571428569"/>
    <n v="0"/>
    <n v="0"/>
    <m/>
    <n v="207997.48571428569"/>
    <n v="25999.685714285704"/>
    <s v="0678_450_20"/>
    <m/>
    <m/>
    <m/>
    <n v="181997.8"/>
    <m/>
    <m/>
    <m/>
    <n v="181997.8"/>
    <n v="102920"/>
    <m/>
    <m/>
    <m/>
    <n v="102920"/>
    <n v="79077.799999999988"/>
    <n v="0"/>
    <n v="0"/>
    <n v="0"/>
    <n v="79077.799999999988"/>
    <n v="0.56550134122500384"/>
    <n v="94562.4"/>
    <m/>
    <n v="94562.4"/>
    <n v="0.51957990700986501"/>
    <m/>
    <n v="16.843800000000002"/>
  </r>
  <r>
    <x v="3"/>
    <x v="5"/>
    <s v="0879"/>
    <x v="2"/>
    <s v="VMAX-1"/>
    <s v="EMC"/>
    <s v="EMC Symmetrix VMAX"/>
    <s v="BAU"/>
    <s v="Symm-NonSRDF"/>
    <s v="Not FAST"/>
    <s v="Thin"/>
    <n v="879"/>
    <m/>
    <n v="12"/>
    <m/>
    <m/>
    <m/>
    <m/>
    <m/>
    <n v="5400"/>
    <m/>
    <m/>
    <m/>
    <m/>
    <n v="12"/>
    <n v="5400"/>
    <m/>
    <n v="560"/>
    <m/>
    <m/>
    <m/>
    <m/>
    <m/>
    <n v="252000"/>
    <m/>
    <m/>
    <m/>
    <m/>
    <n v="560"/>
    <n v="252000"/>
    <m/>
    <n v="572"/>
    <m/>
    <m/>
    <m/>
    <m/>
    <m/>
    <n v="257400"/>
    <m/>
    <m/>
    <m/>
    <m/>
    <n v="572"/>
    <n v="257400"/>
    <m/>
    <n v="12"/>
    <m/>
    <m/>
    <m/>
    <m/>
    <m/>
    <n v="4906.7578125"/>
    <m/>
    <m/>
    <m/>
    <m/>
    <n v="12"/>
    <n v="4906.7578125"/>
    <m/>
    <n v="560"/>
    <m/>
    <m/>
    <m/>
    <m/>
    <m/>
    <n v="228982.03125"/>
    <m/>
    <m/>
    <m/>
    <m/>
    <n v="560"/>
    <n v="228982.03125"/>
    <m/>
    <n v="572"/>
    <m/>
    <m/>
    <m/>
    <m/>
    <m/>
    <n v="233888.7890625"/>
    <m/>
    <m/>
    <m/>
    <m/>
    <n v="572"/>
    <n v="233888.7890625"/>
    <n v="23511.2109375"/>
    <s v="RAID-6(14+2)"/>
    <m/>
    <m/>
    <m/>
    <n v="220603.31428571427"/>
    <n v="0"/>
    <n v="0"/>
    <m/>
    <n v="220603.31428571427"/>
    <n v="27575.414285714272"/>
    <s v="0879_450_20"/>
    <m/>
    <m/>
    <m/>
    <n v="193027.9"/>
    <m/>
    <m/>
    <m/>
    <n v="193027.9"/>
    <n v="38344.300000000003"/>
    <m/>
    <m/>
    <m/>
    <n v="38344.300000000003"/>
    <n v="154683.59999999998"/>
    <n v="0"/>
    <n v="0"/>
    <n v="0"/>
    <n v="154683.59999999998"/>
    <n v="0.198646413290514"/>
    <n v="72666.100000000006"/>
    <m/>
    <n v="72666.100000000006"/>
    <n v="0.37645387014001608"/>
    <m/>
    <n v="16.843800000000002"/>
  </r>
  <r>
    <x v="2"/>
    <x v="6"/>
    <s v="2230"/>
    <x v="2"/>
    <s v="VMAX-1"/>
    <s v="EMC"/>
    <s v="EMC Symmetrix VMAX"/>
    <s v="BAU"/>
    <s v="Symm/Async"/>
    <s v="Not FAST"/>
    <s v="Thin"/>
    <n v="2230"/>
    <m/>
    <n v="10"/>
    <m/>
    <m/>
    <m/>
    <m/>
    <m/>
    <n v="4500"/>
    <m/>
    <m/>
    <m/>
    <m/>
    <n v="10"/>
    <n v="4500"/>
    <m/>
    <n v="496"/>
    <m/>
    <m/>
    <m/>
    <m/>
    <m/>
    <n v="223200"/>
    <m/>
    <m/>
    <m/>
    <m/>
    <n v="496"/>
    <n v="223200"/>
    <m/>
    <n v="506"/>
    <m/>
    <m/>
    <m/>
    <m/>
    <m/>
    <n v="227700"/>
    <m/>
    <m/>
    <m/>
    <m/>
    <n v="506"/>
    <n v="227700"/>
    <m/>
    <n v="10"/>
    <m/>
    <m/>
    <m/>
    <m/>
    <m/>
    <n v="4088.96484375"/>
    <m/>
    <m/>
    <m/>
    <m/>
    <n v="10"/>
    <n v="4088.96484375"/>
    <m/>
    <n v="496"/>
    <m/>
    <m/>
    <m/>
    <m/>
    <m/>
    <n v="202812.65625"/>
    <m/>
    <m/>
    <m/>
    <m/>
    <n v="496"/>
    <n v="202812.65625"/>
    <m/>
    <n v="506"/>
    <m/>
    <m/>
    <m/>
    <m/>
    <m/>
    <n v="206901.62109375"/>
    <m/>
    <m/>
    <m/>
    <m/>
    <n v="506"/>
    <n v="206901.62109375"/>
    <n v="20798.37890625"/>
    <s v=" RAID-6(14+2"/>
    <m/>
    <m/>
    <s v="2-Way Mir"/>
    <n v="195391.54285714286"/>
    <n v="0"/>
    <n v="0"/>
    <n v="2013.8"/>
    <n v="197405.34285714285"/>
    <n v="25430.842857142852"/>
    <s v="2230_450GB"/>
    <m/>
    <m/>
    <s v="DSE"/>
    <n v="170967.6"/>
    <m/>
    <m/>
    <n v="1006.9"/>
    <n v="171974.5"/>
    <n v="64561.9"/>
    <m/>
    <m/>
    <m/>
    <n v="64561.9"/>
    <n v="106405.70000000001"/>
    <n v="0"/>
    <n v="0"/>
    <n v="1006.9"/>
    <n v="107412.6"/>
    <n v="0.37541554125757015"/>
    <n v="32823.1"/>
    <n v="24736.7"/>
    <n v="57559.8"/>
    <n v="0.3346996211647657"/>
    <m/>
    <m/>
  </r>
  <r>
    <x v="3"/>
    <x v="7"/>
    <s v="2231"/>
    <x v="2"/>
    <s v="VMAX-1"/>
    <s v="EMC"/>
    <s v="EMC Symmetrix VMAX"/>
    <s v="BAU"/>
    <s v="Symm/Async"/>
    <s v="Not FAST"/>
    <s v="Thin"/>
    <n v="2231"/>
    <m/>
    <n v="16"/>
    <m/>
    <m/>
    <m/>
    <m/>
    <m/>
    <n v="7200"/>
    <m/>
    <m/>
    <m/>
    <m/>
    <n v="16"/>
    <n v="7200"/>
    <m/>
    <n v="800"/>
    <m/>
    <m/>
    <m/>
    <m/>
    <m/>
    <n v="360000"/>
    <m/>
    <m/>
    <m/>
    <m/>
    <n v="800"/>
    <n v="360000"/>
    <m/>
    <n v="816"/>
    <m/>
    <m/>
    <m/>
    <m/>
    <m/>
    <n v="367200"/>
    <m/>
    <m/>
    <m/>
    <m/>
    <n v="816"/>
    <n v="367200"/>
    <m/>
    <n v="16"/>
    <m/>
    <m/>
    <m/>
    <m/>
    <m/>
    <n v="6542.34375"/>
    <m/>
    <m/>
    <m/>
    <m/>
    <n v="16"/>
    <n v="6542.34375"/>
    <m/>
    <n v="800"/>
    <m/>
    <m/>
    <m/>
    <m/>
    <m/>
    <n v="327117.1875"/>
    <m/>
    <m/>
    <m/>
    <m/>
    <n v="800"/>
    <n v="327117.1875"/>
    <m/>
    <n v="816"/>
    <m/>
    <m/>
    <m/>
    <m/>
    <m/>
    <n v="333659.53125"/>
    <m/>
    <m/>
    <m/>
    <m/>
    <n v="816"/>
    <n v="333659.53125"/>
    <n v="33540.46875"/>
    <s v=" RAID-6(14+2)"/>
    <m/>
    <m/>
    <m/>
    <n v="315147.65714285715"/>
    <n v="0"/>
    <n v="0"/>
    <n v="750.8"/>
    <n v="315898.45714285714"/>
    <n v="39768.857142857101"/>
    <s v="2231_450_20"/>
    <m/>
    <m/>
    <s v="DSE"/>
    <n v="275754.2"/>
    <m/>
    <m/>
    <n v="375.4"/>
    <n v="276129.60000000003"/>
    <n v="100534.2"/>
    <m/>
    <m/>
    <m/>
    <n v="100534.2"/>
    <n v="175220"/>
    <n v="0"/>
    <n v="0"/>
    <n v="375.4"/>
    <n v="175595.40000000002"/>
    <n v="0.36408338693135389"/>
    <n v="10855.4"/>
    <n v="55794.7"/>
    <n v="66650.099999999991"/>
    <n v="0.24137252942096749"/>
    <m/>
    <m/>
  </r>
  <r>
    <x v="3"/>
    <x v="8"/>
    <s v="2804"/>
    <x v="2"/>
    <s v="VMAX-1"/>
    <s v="EMC"/>
    <s v="EMC Symmetrix VMAX"/>
    <s v="Rainbow"/>
    <s v="Symm/Async"/>
    <s v="Not FAST"/>
    <s v="Thin"/>
    <n v="2804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m/>
    <n v="94544.342857142867"/>
    <n v="0"/>
    <n v="0"/>
    <n v="624.4"/>
    <n v="95168.742857142861"/>
    <n v="12130.242857142861"/>
    <s v="2804_450GB"/>
    <m/>
    <m/>
    <s v="DSE"/>
    <n v="82726.3"/>
    <m/>
    <m/>
    <n v="312.2"/>
    <n v="83038.5"/>
    <n v="59542"/>
    <m/>
    <m/>
    <m/>
    <n v="59542"/>
    <n v="23184.300000000003"/>
    <n v="0"/>
    <n v="0"/>
    <n v="312.2"/>
    <n v="23496.5"/>
    <n v="0.7170408906711947"/>
    <n v="108532"/>
    <n v="0"/>
    <n v="108532"/>
    <n v="1.3070081949938883"/>
    <m/>
    <n v="4595.96"/>
  </r>
  <r>
    <x v="3"/>
    <x v="9"/>
    <s v="3004"/>
    <x v="2"/>
    <s v="VMAX-1"/>
    <s v="EMC"/>
    <s v="EMC Symmetrix VMAX"/>
    <s v="BAU"/>
    <s v="Symm-NonSRDF"/>
    <s v="FAST"/>
    <s v="Thin"/>
    <n v="3004"/>
    <m/>
    <n v="8"/>
    <n v="4"/>
    <n v="2"/>
    <m/>
    <m/>
    <m/>
    <n v="3600"/>
    <n v="8192"/>
    <n v="400"/>
    <m/>
    <m/>
    <n v="14"/>
    <n v="12192"/>
    <m/>
    <n v="384"/>
    <n v="192"/>
    <n v="96"/>
    <m/>
    <m/>
    <m/>
    <n v="172800"/>
    <n v="393216"/>
    <n v="19200"/>
    <m/>
    <m/>
    <n v="672"/>
    <n v="585216"/>
    <m/>
    <n v="392"/>
    <n v="196"/>
    <n v="98"/>
    <m/>
    <m/>
    <m/>
    <n v="176400"/>
    <n v="401408"/>
    <n v="19600"/>
    <m/>
    <m/>
    <n v="686"/>
    <n v="597408"/>
    <m/>
    <n v="8"/>
    <n v="4"/>
    <n v="2"/>
    <m/>
    <m/>
    <m/>
    <n v="3271.171875"/>
    <n v="7123.30078125"/>
    <n v="372.62109375"/>
    <m/>
    <m/>
    <n v="14"/>
    <n v="10767.09375"/>
    <m/>
    <n v="384"/>
    <n v="192"/>
    <n v="96"/>
    <m/>
    <m/>
    <m/>
    <n v="157016.25"/>
    <n v="341918.4375"/>
    <n v="17885.8125"/>
    <m/>
    <m/>
    <n v="672"/>
    <n v="516820.5"/>
    <m/>
    <n v="392"/>
    <n v="196"/>
    <n v="98"/>
    <m/>
    <m/>
    <m/>
    <n v="160287.421875"/>
    <n v="349041.73828125"/>
    <n v="18258.43359375"/>
    <m/>
    <m/>
    <n v="686"/>
    <n v="527587.59375"/>
    <n v="69820.40625"/>
    <s v="RAID-6(14+2)"/>
    <s v="RAID-5(7+1)"/>
    <s v="RAID-6(14+2)"/>
    <m/>
    <n v="151008.2285714286"/>
    <n v="15757.371428571429"/>
    <n v="334056.45714285719"/>
    <m/>
    <n v="500822.05714285723"/>
    <n v="62602.757142857183"/>
    <s v="3004_450GB"/>
    <s v="3004_200_SSD"/>
    <s v="3004_2TBSATA"/>
    <m/>
    <n v="132132.20000000001"/>
    <n v="13787.7"/>
    <n v="292299.40000000002"/>
    <m/>
    <n v="438219.30000000005"/>
    <n v="78413"/>
    <n v="13643.7"/>
    <n v="117274.1"/>
    <m/>
    <n v="209330.8"/>
    <n v="53719.200000000012"/>
    <n v="144"/>
    <n v="175025.30000000002"/>
    <n v="0"/>
    <n v="228888.50000000006"/>
    <n v="0.47768503121610567"/>
    <n v="374596"/>
    <n v="0"/>
    <n v="374596"/>
    <n v="0.85481401663504997"/>
    <m/>
    <m/>
  </r>
  <r>
    <x v="2"/>
    <x v="10"/>
    <s v="3073"/>
    <x v="2"/>
    <s v="VMAX-1"/>
    <s v="EMC"/>
    <s v="EMC Symmetrix VMAX"/>
    <s v="BAU"/>
    <s v="Symm-NonSRDF"/>
    <s v="FAST"/>
    <s v="Thin"/>
    <n v="3073"/>
    <m/>
    <n v="8"/>
    <n v="4"/>
    <n v="2"/>
    <m/>
    <m/>
    <m/>
    <n v="3600"/>
    <n v="8192"/>
    <n v="400"/>
    <m/>
    <m/>
    <n v="14"/>
    <n v="12192"/>
    <m/>
    <n v="384"/>
    <n v="160"/>
    <n v="96"/>
    <m/>
    <m/>
    <m/>
    <n v="172800"/>
    <n v="327680"/>
    <n v="19200"/>
    <m/>
    <m/>
    <n v="640"/>
    <n v="519680"/>
    <m/>
    <n v="392"/>
    <n v="164"/>
    <n v="98"/>
    <m/>
    <m/>
    <m/>
    <n v="176400"/>
    <n v="335872"/>
    <n v="19600"/>
    <m/>
    <m/>
    <n v="654"/>
    <n v="531872"/>
    <m/>
    <n v="8"/>
    <n v="4"/>
    <n v="2"/>
    <m/>
    <m/>
    <m/>
    <n v="3271.171875"/>
    <n v="7123.30078125"/>
    <n v="372.62109375"/>
    <m/>
    <m/>
    <n v="14"/>
    <n v="10767.09375"/>
    <m/>
    <n v="384"/>
    <n v="160"/>
    <n v="96"/>
    <m/>
    <m/>
    <m/>
    <n v="157016.25"/>
    <n v="284932.03125"/>
    <n v="17885.8125"/>
    <m/>
    <m/>
    <n v="640"/>
    <n v="459834.09375"/>
    <m/>
    <n v="392"/>
    <n v="164"/>
    <n v="98"/>
    <m/>
    <m/>
    <m/>
    <n v="160287.421875"/>
    <n v="292055.33203125"/>
    <n v="18258.43359375"/>
    <m/>
    <m/>
    <n v="654"/>
    <n v="470601.1875"/>
    <n v="61270.8125"/>
    <s v="RAID-6(14+2)"/>
    <s v="RAID-5(7+1) "/>
    <s v="RAID-6(14+2)"/>
    <m/>
    <n v="151008.2285714286"/>
    <n v="15757.371428571429"/>
    <n v="278380.45714285714"/>
    <m/>
    <n v="445146.05714285717"/>
    <n v="55643.257142857125"/>
    <s v="3073_450GB"/>
    <s v="3073_200_SSD"/>
    <s v="3073_2TBSATA"/>
    <m/>
    <n v="132132.20000000001"/>
    <n v="13787.7"/>
    <n v="243582.9"/>
    <m/>
    <n v="389502.80000000005"/>
    <n v="68131.600000000006"/>
    <n v="13417.2"/>
    <n v="131132.9"/>
    <m/>
    <n v="212681.7"/>
    <n v="64000.600000000006"/>
    <n v="370.5"/>
    <n v="112450"/>
    <n v="0"/>
    <n v="176821.10000000003"/>
    <n v="0.54603381541801488"/>
    <n v="327291"/>
    <n v="0"/>
    <n v="327291"/>
    <n v="0.84027894022841421"/>
    <m/>
    <m/>
  </r>
  <r>
    <x v="2"/>
    <x v="11"/>
    <s v="3286"/>
    <x v="2"/>
    <s v="VMAX-1"/>
    <s v="EMC"/>
    <s v="EMC Symmetrix VMAX"/>
    <s v="Rainbow"/>
    <s v="Symm/Async"/>
    <s v="Not FAST"/>
    <s v="Thin"/>
    <n v="3286"/>
    <m/>
    <n v="10"/>
    <m/>
    <n v="2"/>
    <m/>
    <m/>
    <m/>
    <n v="4500"/>
    <m/>
    <n v="400"/>
    <m/>
    <m/>
    <n v="12"/>
    <n v="4900"/>
    <m/>
    <n v="480"/>
    <m/>
    <n v="32"/>
    <m/>
    <m/>
    <m/>
    <n v="216000"/>
    <m/>
    <n v="6400"/>
    <m/>
    <m/>
    <n v="512"/>
    <n v="222400"/>
    <m/>
    <n v="490"/>
    <m/>
    <n v="34"/>
    <m/>
    <m/>
    <m/>
    <n v="220500"/>
    <m/>
    <n v="6800"/>
    <m/>
    <m/>
    <n v="524"/>
    <n v="227300"/>
    <m/>
    <n v="10"/>
    <m/>
    <n v="2"/>
    <m/>
    <m/>
    <m/>
    <n v="4088.96484375"/>
    <m/>
    <n v="372.62109375"/>
    <m/>
    <m/>
    <n v="12"/>
    <n v="4461.5859375"/>
    <m/>
    <n v="480"/>
    <m/>
    <n v="32"/>
    <m/>
    <m/>
    <m/>
    <n v="196270.3125"/>
    <m/>
    <n v="5961.9375"/>
    <m/>
    <m/>
    <n v="512"/>
    <n v="202232.25"/>
    <m/>
    <n v="490"/>
    <m/>
    <n v="34"/>
    <m/>
    <m/>
    <m/>
    <n v="200359.27734375"/>
    <m/>
    <n v="6334.55859375"/>
    <m/>
    <m/>
    <n v="524"/>
    <n v="206693.8359375"/>
    <n v="20606.1640625"/>
    <s v="RAID-6(14+2)"/>
    <m/>
    <m/>
    <m/>
    <n v="189088.57142857142"/>
    <n v="0"/>
    <n v="0"/>
    <n v="624.4"/>
    <n v="189712.97142857141"/>
    <n v="23948.271428571403"/>
    <s v="3286_450GB"/>
    <m/>
    <m/>
    <s v="DSE"/>
    <n v="165452.5"/>
    <m/>
    <m/>
    <n v="312.2"/>
    <n v="165764.70000000001"/>
    <n v="118079.2"/>
    <m/>
    <m/>
    <m/>
    <n v="118079.2"/>
    <n v="47373.3"/>
    <n v="0"/>
    <n v="0"/>
    <n v="312.2"/>
    <n v="47685.500000000015"/>
    <n v="0.71233018851420105"/>
    <n v="97126.399999999994"/>
    <n v="134002"/>
    <n v="231128.4"/>
    <n v="1.3943161601957472"/>
    <m/>
    <n v="4595.96"/>
  </r>
  <r>
    <x v="2"/>
    <x v="12"/>
    <s v="3696"/>
    <x v="2"/>
    <s v="VMAX-1"/>
    <s v="EMC"/>
    <s v="EMC Symmetrix VMAX"/>
    <s v="Rainbow"/>
    <s v="Symm/Async"/>
    <s v="Not FAST"/>
    <s v="Thin"/>
    <n v="3696"/>
    <m/>
    <n v="10"/>
    <m/>
    <n v="1"/>
    <m/>
    <m/>
    <m/>
    <n v="4500"/>
    <m/>
    <n v="200"/>
    <m/>
    <m/>
    <n v="11"/>
    <n v="4700"/>
    <m/>
    <n v="480"/>
    <m/>
    <n v="32"/>
    <m/>
    <m/>
    <m/>
    <n v="216000"/>
    <m/>
    <n v="6400"/>
    <m/>
    <m/>
    <n v="512"/>
    <n v="222400"/>
    <m/>
    <n v="490"/>
    <m/>
    <n v="33"/>
    <m/>
    <m/>
    <m/>
    <n v="220500"/>
    <m/>
    <n v="6600"/>
    <m/>
    <m/>
    <n v="523"/>
    <n v="227100"/>
    <m/>
    <n v="10"/>
    <m/>
    <n v="1"/>
    <m/>
    <m/>
    <m/>
    <n v="4088.96484375"/>
    <m/>
    <n v="186.310546875"/>
    <m/>
    <m/>
    <n v="11"/>
    <n v="4275.275390625"/>
    <m/>
    <n v="480"/>
    <m/>
    <n v="32"/>
    <m/>
    <m/>
    <m/>
    <n v="196270.3125"/>
    <m/>
    <n v="5961.9375"/>
    <m/>
    <m/>
    <n v="512"/>
    <n v="202232.25"/>
    <m/>
    <n v="490"/>
    <m/>
    <n v="33"/>
    <m/>
    <m/>
    <m/>
    <n v="200359.27734375"/>
    <m/>
    <n v="6148.248046875"/>
    <m/>
    <m/>
    <n v="523"/>
    <n v="206507.525390625"/>
    <n v="20592.474609375"/>
    <s v="RAID-6(14+2)"/>
    <m/>
    <m/>
    <m/>
    <n v="189088.57142857142"/>
    <n v="0"/>
    <n v="0"/>
    <n v="1249"/>
    <n v="190337.57142857142"/>
    <n v="24260.57142857142"/>
    <s v="3696_450GB"/>
    <m/>
    <m/>
    <s v="DSE"/>
    <n v="165452.5"/>
    <m/>
    <m/>
    <n v="624.5"/>
    <n v="166077"/>
    <n v="31021.4"/>
    <m/>
    <m/>
    <m/>
    <n v="31021.4"/>
    <n v="134431.1"/>
    <n v="0"/>
    <n v="0"/>
    <n v="624.5"/>
    <n v="135055.6"/>
    <n v="0.1867892604033069"/>
    <n v="35477.4"/>
    <n v="137563"/>
    <n v="173040.4"/>
    <n v="1.0419287438959037"/>
    <m/>
    <n v="4595.96"/>
  </r>
  <r>
    <x v="3"/>
    <x v="13"/>
    <s v="3875"/>
    <x v="2"/>
    <s v="VMAX-1"/>
    <s v="EMC"/>
    <s v="EMC Symmetrix VMAX"/>
    <s v="Rainbow"/>
    <s v="Symm/Async"/>
    <s v="Not FAST"/>
    <s v="Thin"/>
    <n v="3875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m/>
    <n v="94544.342857142867"/>
    <n v="0"/>
    <n v="0"/>
    <n v="1249"/>
    <n v="95793.342857142867"/>
    <n v="12442.542857142864"/>
    <s v="3875_450GB"/>
    <m/>
    <m/>
    <s v="DSE"/>
    <n v="82726.3"/>
    <m/>
    <m/>
    <n v="624.5"/>
    <n v="83350.8"/>
    <n v="16003.1"/>
    <m/>
    <m/>
    <m/>
    <n v="16003.1"/>
    <n v="66723.199999999997"/>
    <n v="0"/>
    <n v="0"/>
    <n v="624.5"/>
    <n v="67347.7"/>
    <n v="0.19199695743772105"/>
    <n v="33121.5"/>
    <n v="0"/>
    <n v="33121.5"/>
    <n v="0.39737471026072935"/>
    <m/>
    <n v="4595.96"/>
  </r>
  <r>
    <x v="2"/>
    <x v="14"/>
    <s v="4330"/>
    <x v="2"/>
    <s v="VMAX20K"/>
    <s v="EMC"/>
    <s v="EMC Symmetrix VMAX"/>
    <s v="TR"/>
    <s v="Symm/Async"/>
    <s v="Not FAST"/>
    <s v="Thin"/>
    <n v="4330"/>
    <m/>
    <n v="14"/>
    <m/>
    <m/>
    <m/>
    <m/>
    <m/>
    <n v="6300"/>
    <m/>
    <m/>
    <m/>
    <m/>
    <n v="14"/>
    <n v="6300"/>
    <m/>
    <n v="624"/>
    <m/>
    <m/>
    <m/>
    <m/>
    <m/>
    <n v="280800"/>
    <m/>
    <m/>
    <m/>
    <m/>
    <n v="624"/>
    <n v="280800"/>
    <m/>
    <n v="638"/>
    <m/>
    <m/>
    <m/>
    <m/>
    <m/>
    <n v="287100"/>
    <m/>
    <m/>
    <m/>
    <m/>
    <n v="638"/>
    <n v="287100"/>
    <m/>
    <n v="14"/>
    <m/>
    <m/>
    <m/>
    <m/>
    <m/>
    <n v="5724.55078125"/>
    <m/>
    <m/>
    <m/>
    <m/>
    <n v="14"/>
    <n v="5724.55078125"/>
    <m/>
    <n v="624"/>
    <m/>
    <m/>
    <m/>
    <m/>
    <m/>
    <n v="255151.40625"/>
    <m/>
    <m/>
    <m/>
    <m/>
    <n v="624"/>
    <n v="255151.40625"/>
    <m/>
    <n v="638"/>
    <m/>
    <m/>
    <m/>
    <m/>
    <m/>
    <n v="260875.95703125"/>
    <m/>
    <m/>
    <m/>
    <m/>
    <n v="638"/>
    <n v="260875.95703125"/>
    <n v="26224.04296875"/>
    <s v="2-Way Mir"/>
    <m/>
    <m/>
    <m/>
    <n v="242759.2"/>
    <n v="0"/>
    <n v="0"/>
    <n v="5273"/>
    <n v="248032.2"/>
    <n v="124016.1"/>
    <s v="4330_450GB"/>
    <m/>
    <m/>
    <s v="DSE"/>
    <n v="121379.6"/>
    <m/>
    <m/>
    <n v="2636.5"/>
    <n v="124016.1"/>
    <n v="90440.5"/>
    <m/>
    <m/>
    <m/>
    <n v="90440.5"/>
    <n v="30939.100000000006"/>
    <n v="0"/>
    <n v="0"/>
    <n v="2636.5"/>
    <n v="33575.600000000006"/>
    <n v="0.72926418424704531"/>
    <n v="134742"/>
    <n v="37070"/>
    <n v="171812"/>
    <n v="1.3854007665133801"/>
    <m/>
    <m/>
  </r>
  <r>
    <x v="3"/>
    <x v="15"/>
    <s v="4652"/>
    <x v="2"/>
    <s v="VMAX20K"/>
    <s v="EMC"/>
    <s v="EMC Symmetrix VMAX"/>
    <s v="BAU"/>
    <s v="Symm/Async"/>
    <s v="Not FAST"/>
    <s v="Thin"/>
    <n v="4652"/>
    <m/>
    <n v="20"/>
    <m/>
    <m/>
    <m/>
    <m/>
    <m/>
    <n v="9000"/>
    <m/>
    <m/>
    <m/>
    <m/>
    <n v="20"/>
    <n v="9000"/>
    <m/>
    <n v="960"/>
    <m/>
    <m/>
    <m/>
    <m/>
    <m/>
    <n v="432000"/>
    <m/>
    <m/>
    <m/>
    <m/>
    <n v="960"/>
    <n v="432000"/>
    <m/>
    <n v="980"/>
    <m/>
    <m/>
    <m/>
    <m/>
    <m/>
    <n v="441000"/>
    <m/>
    <m/>
    <m/>
    <m/>
    <n v="980"/>
    <n v="441000"/>
    <m/>
    <n v="20"/>
    <m/>
    <m/>
    <m/>
    <m/>
    <m/>
    <n v="8177.9296875"/>
    <m/>
    <m/>
    <m/>
    <m/>
    <n v="20"/>
    <n v="8177.9296875"/>
    <m/>
    <n v="960"/>
    <m/>
    <m/>
    <m/>
    <m/>
    <m/>
    <n v="392540.625"/>
    <m/>
    <m/>
    <m/>
    <m/>
    <n v="960"/>
    <n v="392540.625"/>
    <m/>
    <n v="980"/>
    <m/>
    <m/>
    <m/>
    <m/>
    <m/>
    <n v="400718.5546875"/>
    <m/>
    <m/>
    <m/>
    <m/>
    <n v="980"/>
    <n v="400718.5546875"/>
    <n v="40281.4453125"/>
    <s v="Way Mir"/>
    <m/>
    <m/>
    <m/>
    <n v="377953.2"/>
    <n v="0"/>
    <n v="0"/>
    <n v="5273"/>
    <n v="383226.2"/>
    <n v="191613.1"/>
    <s v="4652_450GB"/>
    <m/>
    <m/>
    <s v="DSE"/>
    <n v="188976.6"/>
    <m/>
    <m/>
    <n v="2636.5"/>
    <n v="191613.1"/>
    <n v="147825.29999999999"/>
    <m/>
    <m/>
    <m/>
    <n v="147825.29999999999"/>
    <n v="41151.300000000017"/>
    <n v="0"/>
    <n v="0"/>
    <n v="2636.5"/>
    <n v="43787.800000000017"/>
    <n v="0.77147804612523874"/>
    <n v="133175"/>
    <n v="144244"/>
    <n v="277419"/>
    <n v="1.4478081091532886"/>
    <m/>
    <m/>
  </r>
  <r>
    <x v="4"/>
    <x v="16"/>
    <s v="0623"/>
    <x v="2"/>
    <s v="VMAX-1"/>
    <s v="EMC"/>
    <s v="EMC Symmetrix VMAX"/>
    <s v="BAU"/>
    <s v="Symm-NonSRDF"/>
    <s v="FAST"/>
    <s v="Thin"/>
    <n v="623"/>
    <m/>
    <n v="10"/>
    <n v="2"/>
    <n v="3"/>
    <m/>
    <m/>
    <m/>
    <n v="4500"/>
    <n v="4096"/>
    <n v="600"/>
    <m/>
    <m/>
    <n v="15"/>
    <n v="9196"/>
    <m/>
    <n v="416"/>
    <n v="64"/>
    <n v="64"/>
    <m/>
    <m/>
    <m/>
    <n v="187200"/>
    <n v="131072"/>
    <n v="12800"/>
    <m/>
    <m/>
    <n v="544"/>
    <n v="331072"/>
    <m/>
    <n v="426"/>
    <n v="66"/>
    <n v="67"/>
    <m/>
    <m/>
    <m/>
    <n v="191700"/>
    <n v="135168"/>
    <n v="13400"/>
    <m/>
    <m/>
    <n v="559"/>
    <n v="340268"/>
    <m/>
    <n v="10"/>
    <n v="2"/>
    <n v="3"/>
    <m/>
    <m/>
    <m/>
    <n v="4088.96484375"/>
    <n v="3561.650390625"/>
    <n v="558.931640625"/>
    <m/>
    <m/>
    <n v="15"/>
    <n v="8209.546875"/>
    <m/>
    <n v="416"/>
    <n v="64"/>
    <n v="64"/>
    <m/>
    <m/>
    <m/>
    <n v="170100.9375"/>
    <n v="113972.8125"/>
    <n v="11923.875"/>
    <m/>
    <m/>
    <n v="544"/>
    <n v="295997.625"/>
    <m/>
    <n v="426"/>
    <n v="66"/>
    <n v="67"/>
    <m/>
    <m/>
    <m/>
    <n v="174189.90234375"/>
    <n v="117534.462890625"/>
    <n v="12482.806640625"/>
    <m/>
    <m/>
    <n v="559"/>
    <n v="304207.171875"/>
    <n v="36060.828125"/>
    <s v=" RAID-6(14+2"/>
    <s v="RAID-5(7+1)"/>
    <s v="RAID-6(14+2)"/>
    <m/>
    <n v="163876.80000000002"/>
    <n v="10504.914285714285"/>
    <n v="111352.1142857143"/>
    <m/>
    <n v="285733.8285714286"/>
    <n v="35716.728571428597"/>
    <s v="0623_450_20"/>
    <s v="0623_200_SSD"/>
    <s v="0623_2TBSATA"/>
    <m/>
    <n v="143392.20000000001"/>
    <n v="9191.7999999999993"/>
    <n v="97433.1"/>
    <m/>
    <n v="250017.1"/>
    <n v="3042.5"/>
    <n v="1363"/>
    <n v="13586.8"/>
    <m/>
    <n v="17992.3"/>
    <n v="140349.70000000001"/>
    <n v="7828.7999999999993"/>
    <n v="83846.3"/>
    <n v="0"/>
    <n v="232024.80000000002"/>
    <n v="7.196427764340918E-2"/>
    <n v="25322.400000000001"/>
    <m/>
    <n v="25322.400000000001"/>
    <n v="0.10128267226521706"/>
    <n v="77939.569000000003"/>
    <m/>
  </r>
  <r>
    <x v="5"/>
    <x v="17"/>
    <n v="377"/>
    <x v="2"/>
    <s v=" VMAX-1 "/>
    <s v="EMC"/>
    <s v="EMC Symmetrix VMAX"/>
    <s v="BAU"/>
    <s v="Symm-NonSRDF"/>
    <s v="FAST"/>
    <s v="Thin"/>
    <n v="377"/>
    <m/>
    <n v="8"/>
    <m/>
    <m/>
    <m/>
    <m/>
    <m/>
    <n v="3600"/>
    <m/>
    <m/>
    <m/>
    <m/>
    <n v="8"/>
    <n v="3600"/>
    <m/>
    <n v="96"/>
    <m/>
    <m/>
    <m/>
    <m/>
    <m/>
    <n v="43200"/>
    <m/>
    <m/>
    <m/>
    <m/>
    <n v="96"/>
    <n v="43200"/>
    <m/>
    <n v="104"/>
    <m/>
    <m/>
    <m/>
    <m/>
    <m/>
    <n v="46800"/>
    <m/>
    <m/>
    <m/>
    <m/>
    <n v="104"/>
    <n v="46800"/>
    <m/>
    <n v="8"/>
    <m/>
    <m/>
    <m/>
    <m/>
    <m/>
    <n v="3271"/>
    <m/>
    <m/>
    <m/>
    <m/>
    <n v="8"/>
    <n v="3271"/>
    <m/>
    <n v="96"/>
    <m/>
    <m/>
    <m/>
    <m/>
    <m/>
    <n v="39254"/>
    <m/>
    <m/>
    <m/>
    <m/>
    <n v="96"/>
    <n v="39254"/>
    <m/>
    <n v="104"/>
    <m/>
    <m/>
    <m/>
    <m/>
    <m/>
    <n v="42525"/>
    <m/>
    <m/>
    <m/>
    <m/>
    <n v="104"/>
    <n v="42525"/>
    <n v="4275"/>
    <s v="RAID-6 (14+2)"/>
    <m/>
    <m/>
    <m/>
    <n v="37817.714285714283"/>
    <n v="0"/>
    <n v="0"/>
    <m/>
    <n v="37817.714285714283"/>
    <n v="4727.2142857142826"/>
    <s v="0377_450GB"/>
    <m/>
    <m/>
    <m/>
    <n v="33090.5"/>
    <m/>
    <m/>
    <m/>
    <n v="33090.5"/>
    <n v="14757.2"/>
    <m/>
    <m/>
    <m/>
    <n v="14757.2"/>
    <n v="18333.3"/>
    <n v="0"/>
    <n v="0"/>
    <n v="0"/>
    <n v="18333.3"/>
    <n v="0.44596485396110669"/>
    <n v="42854.1"/>
    <m/>
    <n v="42854.1"/>
    <n v="1.2950574938426436"/>
    <m/>
    <m/>
  </r>
  <r>
    <x v="2"/>
    <x v="18"/>
    <s v="rdc4-ac4-0576"/>
    <x v="3"/>
    <s v="CX4-240"/>
    <s v="EMC"/>
    <s v="Clariion AX"/>
    <s v="Exchange"/>
    <s v="Clariion-NonSRDF"/>
    <s v="Not FAST"/>
    <s v="Thick"/>
    <s v="CKM00101000576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20876.676117706302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18978.79647064209"/>
    <n v="1897.8796470642119"/>
    <s v="RAID1/0"/>
    <m/>
    <m/>
    <m/>
    <n v="10014.796447753906"/>
    <m/>
    <m/>
    <m/>
    <n v="18978.79647064209"/>
    <n v="8964.0000228881836"/>
    <m/>
    <m/>
    <m/>
    <m/>
    <n v="10014.796447753906"/>
    <m/>
    <m/>
    <m/>
    <n v="10014.796447753906"/>
    <n v="10014.796447753906"/>
    <m/>
    <m/>
    <m/>
    <n v="10014.796447753906"/>
    <m/>
    <m/>
    <m/>
    <m/>
    <n v="0"/>
    <n v="1"/>
    <n v="10014.796447753906"/>
    <m/>
    <n v="10014.796447753906"/>
    <n v="1"/>
    <m/>
    <m/>
  </r>
  <r>
    <x v="6"/>
    <x v="19"/>
    <s v="prof-ax4-0103"/>
    <x v="3"/>
    <s v="CX4-240"/>
    <s v="EMC"/>
    <s v="Clariion AX"/>
    <s v="Exchange"/>
    <s v="Clariion-NonSRDF"/>
    <s v="Not FAST"/>
    <s v="Thick"/>
    <s v="FCNMM113000103 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m/>
    <n v="4021.4296875"/>
    <m/>
    <m/>
    <m/>
    <n v="8042.859375"/>
    <n v="4021.4296875"/>
    <m/>
    <m/>
    <m/>
    <m/>
    <n v="4021.4296875"/>
    <m/>
    <m/>
    <m/>
    <n v="4021.4296875"/>
    <n v="4021.4296875"/>
    <m/>
    <m/>
    <m/>
    <n v="4021.4296875"/>
    <m/>
    <m/>
    <m/>
    <m/>
    <n v="0"/>
    <n v="1"/>
    <n v="4021.4296875"/>
    <m/>
    <n v="4021.4296875"/>
    <n v="1"/>
    <m/>
    <m/>
  </r>
  <r>
    <x v="6"/>
    <x v="20"/>
    <s v="prof-ax4-0127"/>
    <x v="3"/>
    <s v="CX4-240"/>
    <s v="EMC"/>
    <s v="Clariion AX"/>
    <s v="Exchange"/>
    <s v="Clariion-NonSRDF"/>
    <s v="Not FAST"/>
    <s v="Thick"/>
    <s v="FCNMM113000127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m/>
    <n v="4021.4296875"/>
    <m/>
    <m/>
    <m/>
    <n v="8042.859375"/>
    <n v="4021.4296875"/>
    <m/>
    <m/>
    <m/>
    <m/>
    <n v="4021.4296875"/>
    <m/>
    <m/>
    <m/>
    <n v="4021.4296875"/>
    <n v="4021.4296875"/>
    <m/>
    <m/>
    <m/>
    <n v="4021.4296875"/>
    <m/>
    <m/>
    <m/>
    <m/>
    <n v="0"/>
    <n v="1"/>
    <n v="4021.4296875"/>
    <m/>
    <n v="4021.4296875"/>
    <n v="1"/>
    <m/>
    <m/>
  </r>
  <r>
    <x v="3"/>
    <x v="21"/>
    <s v="fdc1a-ax4-0033"/>
    <x v="3"/>
    <s v="AX4-5F8"/>
    <s v="EMC"/>
    <s v="Clariion AX"/>
    <s v="Exchange"/>
    <s v="Clariion-NonSRDF"/>
    <s v="Not FAST"/>
    <s v="Thick"/>
    <s v="fdc1b-ax4-0033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602"/>
    <m/>
    <m/>
    <m/>
    <n v="3602"/>
    <m/>
    <m/>
    <m/>
    <m/>
    <n v="106.09552001953125"/>
    <n v="0.97138813726703233"/>
    <n v="3602"/>
    <m/>
    <n v="3602"/>
    <n v="0.97138813726703233"/>
    <m/>
    <m/>
  </r>
  <r>
    <x v="3"/>
    <x v="22"/>
    <s v="fdc1a-ax4-0039"/>
    <x v="3"/>
    <s v="AX4-5F8"/>
    <s v="EMC"/>
    <s v="Clariion AX"/>
    <s v="Exchange"/>
    <s v="Clariion-NonSRDF"/>
    <s v="Not FAST"/>
    <s v="Thick"/>
    <s v="fdc1b-ax4-0039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602"/>
    <m/>
    <m/>
    <m/>
    <n v="3602"/>
    <m/>
    <m/>
    <m/>
    <m/>
    <n v="106.09552001953125"/>
    <n v="0.97138813726703233"/>
    <n v="3602"/>
    <m/>
    <n v="3602"/>
    <n v="0.97138813726703233"/>
    <m/>
    <m/>
  </r>
  <r>
    <x v="3"/>
    <x v="23"/>
    <s v="fdc1a-ax4-0069"/>
    <x v="3"/>
    <s v="AX4-5F8"/>
    <s v="EMC"/>
    <s v="Clariion AX"/>
    <s v="Exchange"/>
    <s v="Clariion-NonSRDF"/>
    <s v="Not FAST"/>
    <s v="Thick"/>
    <s v="fdc1b-ax4-0069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976.1910400390611"/>
    <n v="102.71403198242342"/>
    <s v="RAID1/0"/>
    <m/>
    <m/>
    <m/>
    <n v="1988.0955200195312"/>
    <m/>
    <m/>
    <m/>
    <n v="3708.0955200195312"/>
    <n v="1720"/>
    <m/>
    <m/>
    <m/>
    <m/>
    <n v="1988.0955200195312"/>
    <m/>
    <m/>
    <m/>
    <n v="1988.0955200195312"/>
    <n v="1720"/>
    <m/>
    <m/>
    <m/>
    <n v="1720"/>
    <m/>
    <m/>
    <m/>
    <m/>
    <n v="268.09552001953125"/>
    <n v="0.86514957791520131"/>
    <n v="1720"/>
    <m/>
    <n v="1720"/>
    <n v="0.86514957791520131"/>
    <n v="5411.2759999999998"/>
    <m/>
  </r>
  <r>
    <x v="2"/>
    <x v="24"/>
    <s v="rdc4-ax4-0006"/>
    <x v="3"/>
    <s v="AX4-5F8"/>
    <s v="EMC"/>
    <s v="Clariion AX"/>
    <s v="Exchange"/>
    <s v="Clariion-NonSRDF"/>
    <s v="Not FAST"/>
    <s v="Thick"/>
    <s v="rdc4-ax4-000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440"/>
    <m/>
    <m/>
    <m/>
    <n v="3440"/>
    <m/>
    <m/>
    <m/>
    <m/>
    <n v="268.09552001953125"/>
    <n v="0.92769994230943675"/>
    <n v="3440"/>
    <m/>
    <n v="3440"/>
    <n v="0.92769994230943675"/>
    <m/>
    <m/>
  </r>
  <r>
    <x v="2"/>
    <x v="25"/>
    <s v="rdc4-ax4-0007"/>
    <x v="3"/>
    <s v="AX4-5F8"/>
    <s v="EMC"/>
    <s v="Clariion AX"/>
    <s v="Exchange"/>
    <s v="Clariion-NonSRDF"/>
    <s v="Not FAST"/>
    <s v="Thick"/>
    <s v="rdc4-ax4-0007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645.65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218.6910400390616"/>
    <n v="426.96403198242297"/>
    <s v="RAID1/0"/>
    <m/>
    <m/>
    <m/>
    <n v="3708.0955200195312"/>
    <m/>
    <m/>
    <m/>
    <n v="6950.5955200195312"/>
    <n v="3242.5"/>
    <m/>
    <m/>
    <m/>
    <m/>
    <n v="3708.0955200195312"/>
    <m/>
    <m/>
    <m/>
    <n v="3708.0955200195312"/>
    <n v="3708.0955200195312"/>
    <m/>
    <m/>
    <m/>
    <n v="3708.0955200195312"/>
    <m/>
    <m/>
    <m/>
    <m/>
    <n v="0"/>
    <n v="1"/>
    <n v="3708.0955200195312"/>
    <m/>
    <n v="3708.0955200195312"/>
    <n v="1"/>
    <m/>
    <m/>
  </r>
  <r>
    <x v="2"/>
    <x v="26"/>
    <s v="rdc1-ax4-0082"/>
    <x v="3"/>
    <s v="AX4-5F8"/>
    <s v="EMC"/>
    <s v="Clariion AX"/>
    <s v="Exchange"/>
    <s v="Clariion-NonSRDF"/>
    <s v="Not FAST"/>
    <s v="Thick"/>
    <s v="rdc4-ax4-0082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976.1910400390611"/>
    <n v="102.71403198242342"/>
    <s v="RAID1/0"/>
    <m/>
    <m/>
    <m/>
    <n v="1988.0955200195312"/>
    <m/>
    <m/>
    <m/>
    <n v="3708.0955200195312"/>
    <n v="1720"/>
    <m/>
    <m/>
    <m/>
    <m/>
    <n v="1988.0955200195312"/>
    <m/>
    <m/>
    <m/>
    <n v="1988.0955200195312"/>
    <n v="1720"/>
    <m/>
    <m/>
    <m/>
    <n v="1720"/>
    <m/>
    <m/>
    <m/>
    <m/>
    <n v="268.09552001953125"/>
    <n v="0.86514957791520131"/>
    <n v="1720"/>
    <m/>
    <n v="1720"/>
    <n v="0.86514957791520131"/>
    <m/>
    <m/>
  </r>
  <r>
    <x v="7"/>
    <x v="27"/>
    <s v="Turkey_AX4_Mailbox"/>
    <x v="3"/>
    <s v="AX4-5F8"/>
    <s v="EMC"/>
    <s v="Clariion AX"/>
    <s v="Exchange"/>
    <s v="Clariion-NonSRDF"/>
    <s v="Not FAST"/>
    <s v="Thick"/>
    <s v="SL7E1093200048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962.2000000000003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602"/>
    <n v="360.20000000000027"/>
    <s v="RAID1/0"/>
    <m/>
    <m/>
    <m/>
    <n v="1801"/>
    <m/>
    <m/>
    <m/>
    <n v="3602"/>
    <n v="1801"/>
    <m/>
    <m/>
    <m/>
    <m/>
    <n v="1801"/>
    <m/>
    <m/>
    <m/>
    <n v="1801"/>
    <n v="1801"/>
    <m/>
    <m/>
    <m/>
    <n v="1801"/>
    <m/>
    <m/>
    <m/>
    <m/>
    <n v="0"/>
    <n v="1"/>
    <n v="1801"/>
    <m/>
    <n v="1801"/>
    <n v="1"/>
    <m/>
    <m/>
  </r>
  <r>
    <x v="6"/>
    <x v="28"/>
    <s v="prof-ax4-0054"/>
    <x v="3"/>
    <s v="AX4-5F8"/>
    <s v="EMC"/>
    <s v="Clariion AX"/>
    <s v="Exchange"/>
    <s v="Clariion-NonSRDF"/>
    <s v="Not FAST"/>
    <s v="Thick"/>
    <s v="SL7E9101300054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m/>
    <n v="10455.7197265625"/>
    <m/>
    <m/>
    <m/>
    <n v="20911.439453125"/>
    <n v="10455.7197265625"/>
    <m/>
    <m/>
    <m/>
    <m/>
    <n v="10455.7197265625"/>
    <m/>
    <m/>
    <m/>
    <n v="10455.7197265625"/>
    <n v="10455.7197265625"/>
    <m/>
    <m/>
    <m/>
    <n v="10455.7197265625"/>
    <m/>
    <m/>
    <m/>
    <m/>
    <n v="0"/>
    <n v="1"/>
    <n v="10455.7197265625"/>
    <m/>
    <n v="10455.7197265625"/>
    <n v="1"/>
    <m/>
    <m/>
  </r>
  <r>
    <x v="6"/>
    <x v="29"/>
    <s v="pres-ax4-0062"/>
    <x v="3"/>
    <s v="AX4-5F8"/>
    <s v="EMC"/>
    <s v="Clariion AX"/>
    <s v="Exchange"/>
    <s v="Clariion-NonSRDF"/>
    <s v="Not FAST"/>
    <s v="Thick"/>
    <s v="SL7E910130006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m/>
    <n v="10455.7197265625"/>
    <m/>
    <m/>
    <m/>
    <n v="20911.439453125"/>
    <n v="10455.7197265625"/>
    <m/>
    <m/>
    <m/>
    <m/>
    <n v="10455.7197265625"/>
    <m/>
    <m/>
    <m/>
    <n v="10455.7197265625"/>
    <n v="10455.7197265625"/>
    <m/>
    <m/>
    <m/>
    <n v="10455.7197265625"/>
    <m/>
    <m/>
    <m/>
    <m/>
    <n v="0"/>
    <n v="1"/>
    <n v="10455.7197265625"/>
    <m/>
    <n v="10455.7197265625"/>
    <n v="1"/>
    <m/>
    <m/>
  </r>
  <r>
    <x v="2"/>
    <x v="30"/>
    <n v="5373"/>
    <x v="4"/>
    <s v="DMX4-24"/>
    <s v="EMC"/>
    <s v="EMC Symmetrix DMX"/>
    <s v="BAU"/>
    <s v="Symm/Sync"/>
    <s v="Not FAST"/>
    <s v="Thick"/>
    <n v="5373"/>
    <m/>
    <m/>
    <m/>
    <m/>
    <m/>
    <m/>
    <m/>
    <m/>
    <m/>
    <m/>
    <m/>
    <m/>
    <n v="16"/>
    <n v="3600"/>
    <m/>
    <m/>
    <m/>
    <m/>
    <m/>
    <m/>
    <m/>
    <m/>
    <m/>
    <m/>
    <m/>
    <m/>
    <n v="340"/>
    <n v="65250"/>
    <m/>
    <m/>
    <m/>
    <m/>
    <m/>
    <m/>
    <m/>
    <m/>
    <m/>
    <m/>
    <m/>
    <m/>
    <n v="356"/>
    <n v="68850"/>
    <m/>
    <m/>
    <m/>
    <m/>
    <m/>
    <m/>
    <m/>
    <m/>
    <m/>
    <m/>
    <m/>
    <m/>
    <n v="16"/>
    <n v="3322.08"/>
    <m/>
    <m/>
    <m/>
    <m/>
    <m/>
    <m/>
    <m/>
    <m/>
    <m/>
    <m/>
    <m/>
    <m/>
    <n v="340"/>
    <n v="60212.7"/>
    <m/>
    <m/>
    <m/>
    <m/>
    <m/>
    <m/>
    <m/>
    <m/>
    <m/>
    <m/>
    <m/>
    <m/>
    <n v="356"/>
    <n v="63533.599999999999"/>
    <n v="5316.4000000000015"/>
    <s v="RAID-5 (7+1)"/>
    <m/>
    <m/>
    <m/>
    <n v="60211.519999999997"/>
    <m/>
    <m/>
    <m/>
    <n v="60211.519999999997"/>
    <n v="7526.44"/>
    <m/>
    <m/>
    <m/>
    <m/>
    <n v="52685.079999999994"/>
    <m/>
    <m/>
    <m/>
    <n v="52685.079999999994"/>
    <n v="1943.0361328125"/>
    <m/>
    <m/>
    <m/>
    <n v="1943.0361328125"/>
    <m/>
    <m/>
    <m/>
    <m/>
    <n v="50742.043867187494"/>
    <n v="3.6880197065516464E-2"/>
    <n v="1943.0361328125"/>
    <n v="1943.0361328125"/>
    <n v="3886.072265625"/>
    <n v="7.3760394131032928E-2"/>
    <n v="19126.171999999999"/>
    <m/>
  </r>
  <r>
    <x v="3"/>
    <x v="31"/>
    <n v="5349"/>
    <x v="4"/>
    <s v="DMX4-24"/>
    <s v="EMC"/>
    <s v="EMC Symmetrix DMX"/>
    <s v="BAU"/>
    <s v="Symm/Sync"/>
    <s v="Not FAST"/>
    <s v="Thick"/>
    <n v="5349"/>
    <m/>
    <m/>
    <m/>
    <m/>
    <m/>
    <m/>
    <m/>
    <m/>
    <m/>
    <m/>
    <m/>
    <m/>
    <n v="12"/>
    <n v="2700"/>
    <m/>
    <m/>
    <m/>
    <m/>
    <m/>
    <m/>
    <m/>
    <m/>
    <m/>
    <m/>
    <m/>
    <m/>
    <n v="228"/>
    <n v="40350"/>
    <m/>
    <m/>
    <m/>
    <m/>
    <m/>
    <m/>
    <m/>
    <m/>
    <m/>
    <m/>
    <m/>
    <m/>
    <n v="240"/>
    <n v="25193.970312500001"/>
    <m/>
    <m/>
    <m/>
    <m/>
    <m/>
    <m/>
    <m/>
    <m/>
    <m/>
    <m/>
    <m/>
    <m/>
    <n v="12"/>
    <n v="2477.3984375"/>
    <m/>
    <m/>
    <m/>
    <m/>
    <m/>
    <m/>
    <m/>
    <m/>
    <m/>
    <m/>
    <m/>
    <m/>
    <n v="116"/>
    <n v="20426.2109375"/>
    <m/>
    <m/>
    <m/>
    <m/>
    <m/>
    <m/>
    <m/>
    <m/>
    <m/>
    <m/>
    <m/>
    <m/>
    <n v="128"/>
    <n v="22903.609375"/>
    <n v="2290.3609375000015"/>
    <s v="RAID-5 (7+1)"/>
    <m/>
    <m/>
    <m/>
    <n v="20426.2109375"/>
    <m/>
    <m/>
    <m/>
    <n v="20426.2109375"/>
    <n v="2553.2763671875"/>
    <m/>
    <m/>
    <m/>
    <m/>
    <n v="17872.9345703125"/>
    <m/>
    <m/>
    <m/>
    <n v="17872.9345703125"/>
    <n v="10018.1748046875"/>
    <m/>
    <m/>
    <m/>
    <n v="10018.1748046875"/>
    <m/>
    <m/>
    <m/>
    <m/>
    <n v="7854.759765625"/>
    <n v="0.56052209922639118"/>
    <n v="10018.1748046875"/>
    <m/>
    <n v="10018.1748046875"/>
    <n v="0.56052209922639118"/>
    <n v="10090.811"/>
    <m/>
  </r>
  <r>
    <x v="8"/>
    <x v="32"/>
    <s v="centera_CH_01E"/>
    <x v="5"/>
    <s v="Centera"/>
    <s v="EMC"/>
    <s v="Centera"/>
    <s v="BAU"/>
    <s v="Centera/Replicated"/>
    <s v="Not FAST"/>
    <s v="WORM"/>
    <s v="centera_CH_01E CK200053010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m/>
    <n v="15213.714285714286"/>
    <m/>
    <m/>
    <m/>
    <n v="15213.714285714286"/>
    <n v="1901.7142857142862"/>
    <m/>
    <m/>
    <m/>
    <m/>
    <n v="13312"/>
    <m/>
    <m/>
    <m/>
    <n v="13312"/>
    <n v="13312"/>
    <m/>
    <m/>
    <m/>
    <n v="13312"/>
    <m/>
    <m/>
    <m/>
    <m/>
    <n v="0"/>
    <n v="1"/>
    <n v="13312"/>
    <m/>
    <n v="13312"/>
    <n v="1"/>
    <m/>
    <m/>
  </r>
  <r>
    <x v="8"/>
    <x v="33"/>
    <s v="centera_CH_01R"/>
    <x v="5"/>
    <s v="Centera"/>
    <s v="EMC"/>
    <s v="Centera"/>
    <s v="BAU"/>
    <s v="Centera/Replicated"/>
    <s v="Not FAST"/>
    <s v="WORM"/>
    <s v="centera_CH_01R CK200054900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m/>
    <n v="19894.857142857141"/>
    <m/>
    <m/>
    <m/>
    <n v="19894.857142857141"/>
    <n v="2486.8571428571413"/>
    <m/>
    <m/>
    <m/>
    <m/>
    <n v="17408"/>
    <m/>
    <m/>
    <m/>
    <n v="17408"/>
    <n v="17408"/>
    <m/>
    <m/>
    <m/>
    <n v="17408"/>
    <m/>
    <m/>
    <m/>
    <m/>
    <n v="0"/>
    <n v="1"/>
    <n v="17408"/>
    <m/>
    <n v="17408"/>
    <n v="1"/>
    <m/>
    <m/>
  </r>
  <r>
    <x v="9"/>
    <x v="34"/>
    <s v="centera_DE_01F"/>
    <x v="5"/>
    <s v="Centera"/>
    <s v="EMC"/>
    <s v="Centera"/>
    <s v="BAU"/>
    <s v="Centera/Replicated"/>
    <s v="Not FAST"/>
    <s v="WORM"/>
    <s v="centera_DE_01E CK200061900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29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8112"/>
    <n v="24811.200000000012"/>
    <m/>
    <m/>
    <m/>
    <m/>
    <n v="176107.42857142858"/>
    <m/>
    <m/>
    <m/>
    <n v="176107.42857142858"/>
    <n v="22013.42857142858"/>
    <m/>
    <m/>
    <m/>
    <m/>
    <n v="154094"/>
    <m/>
    <m/>
    <m/>
    <n v="154094"/>
    <n v="154094"/>
    <m/>
    <m/>
    <m/>
    <n v="154094"/>
    <m/>
    <m/>
    <m/>
    <m/>
    <n v="0"/>
    <n v="1"/>
    <n v="154094"/>
    <m/>
    <n v="154094"/>
    <n v="1"/>
    <m/>
    <m/>
  </r>
  <r>
    <x v="9"/>
    <x v="35"/>
    <s v="centera_DE_02F"/>
    <x v="5"/>
    <s v="Centera"/>
    <s v="EMC"/>
    <s v="Centera"/>
    <s v="BAU"/>
    <s v="Centera/Replicated"/>
    <s v="Not FAST"/>
    <s v="WORM"/>
    <s v="centera_DE_02E CK200062000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9422.5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9475"/>
    <n v="9947.5000000000146"/>
    <m/>
    <m/>
    <m/>
    <m/>
    <n v="82211.428571428565"/>
    <m/>
    <m/>
    <m/>
    <n v="82211.428571428565"/>
    <n v="10276.428571428565"/>
    <m/>
    <m/>
    <m/>
    <m/>
    <n v="71935"/>
    <m/>
    <m/>
    <m/>
    <n v="71935"/>
    <n v="71935"/>
    <m/>
    <m/>
    <m/>
    <n v="71935"/>
    <m/>
    <m/>
    <m/>
    <m/>
    <n v="0"/>
    <n v="1"/>
    <n v="71935"/>
    <m/>
    <n v="71935"/>
    <n v="1"/>
    <m/>
    <m/>
  </r>
  <r>
    <x v="10"/>
    <x v="36"/>
    <s v="centera_PL_01G"/>
    <x v="5"/>
    <s v="Centera"/>
    <s v="EMC"/>
    <s v="Centera"/>
    <s v="BAU"/>
    <s v="Centera/Replicated"/>
    <s v="Not FAST"/>
    <s v="WORM"/>
    <s v="centera_PL_01G CK200053810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493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9028"/>
    <n v="5902.8000000000029"/>
    <m/>
    <m/>
    <m/>
    <m/>
    <n v="55448"/>
    <m/>
    <m/>
    <m/>
    <n v="55448"/>
    <n v="6931"/>
    <m/>
    <m/>
    <m/>
    <m/>
    <n v="48517"/>
    <m/>
    <m/>
    <m/>
    <n v="48517"/>
    <n v="48517"/>
    <m/>
    <m/>
    <m/>
    <n v="48517"/>
    <m/>
    <m/>
    <m/>
    <m/>
    <n v="0"/>
    <n v="1"/>
    <n v="48517"/>
    <m/>
    <n v="48517"/>
    <n v="1"/>
    <m/>
    <m/>
  </r>
  <r>
    <x v="10"/>
    <x v="37"/>
    <s v="centera_PL_01S"/>
    <x v="5"/>
    <s v="Centera"/>
    <s v="EMC"/>
    <s v="Centera"/>
    <s v="BAU"/>
    <s v="Centera/Replicated"/>
    <s v="Not FAST"/>
    <s v="WORM"/>
    <s v="centera_PL_01S CK200054900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6168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78335"/>
    <n v="7833.5"/>
    <m/>
    <m/>
    <m/>
    <m/>
    <n v="58121.142857142855"/>
    <m/>
    <m/>
    <m/>
    <n v="58121.142857142855"/>
    <n v="7265.1428571428551"/>
    <m/>
    <m/>
    <m/>
    <m/>
    <n v="50856"/>
    <m/>
    <m/>
    <m/>
    <n v="50856"/>
    <n v="50856"/>
    <m/>
    <m/>
    <m/>
    <n v="50856"/>
    <m/>
    <m/>
    <m/>
    <m/>
    <n v="0"/>
    <n v="1"/>
    <n v="50856"/>
    <m/>
    <n v="50856"/>
    <n v="1"/>
    <m/>
    <m/>
  </r>
  <r>
    <x v="10"/>
    <x v="38"/>
    <s v="centera_PL_02S"/>
    <x v="5"/>
    <s v="Centera"/>
    <s v="EMC"/>
    <s v="Centera"/>
    <s v="BAU"/>
    <s v="Centera/Replicated"/>
    <s v="Not FAST"/>
    <s v="WORM"/>
    <s v="centera_PL_02G CK200042100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3"/>
    <n v="4000.3000000000029"/>
    <m/>
    <m/>
    <m/>
    <m/>
    <n v="16627.428571428572"/>
    <m/>
    <m/>
    <m/>
    <n v="16627.428571428572"/>
    <n v="2078.4285714285725"/>
    <m/>
    <m/>
    <m/>
    <m/>
    <n v="14549"/>
    <m/>
    <m/>
    <m/>
    <n v="14549"/>
    <n v="14549"/>
    <m/>
    <m/>
    <m/>
    <n v="14549"/>
    <m/>
    <m/>
    <m/>
    <m/>
    <n v="0"/>
    <n v="1"/>
    <n v="14549"/>
    <m/>
    <n v="14549"/>
    <n v="1"/>
    <m/>
    <m/>
  </r>
  <r>
    <x v="10"/>
    <x v="39"/>
    <s v="centera_PL_02G"/>
    <x v="5"/>
    <s v="Centera"/>
    <s v="EMC"/>
    <s v="Centera"/>
    <s v="BAU"/>
    <s v="Centera/Replicated"/>
    <s v="Not FAST"/>
    <s v="WORM"/>
    <s v="centera_PL_02S CK200042100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2.2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2"/>
    <n v="4000.2000000000044"/>
    <m/>
    <m/>
    <m/>
    <m/>
    <n v="16625.142857142859"/>
    <m/>
    <m/>
    <m/>
    <n v="16625.142857142859"/>
    <n v="2078.1428571428587"/>
    <m/>
    <m/>
    <m/>
    <m/>
    <n v="14547"/>
    <m/>
    <m/>
    <m/>
    <n v="14547"/>
    <n v="14547"/>
    <m/>
    <m/>
    <m/>
    <n v="14547"/>
    <m/>
    <m/>
    <m/>
    <m/>
    <n v="0"/>
    <n v="1"/>
    <n v="14547"/>
    <m/>
    <n v="14547"/>
    <n v="1"/>
    <m/>
    <m/>
  </r>
  <r>
    <x v="11"/>
    <x v="40"/>
    <s v="centera_TK_01T"/>
    <x v="5"/>
    <s v="Centera"/>
    <s v="EMC"/>
    <s v="Centera"/>
    <s v="BAU"/>
    <s v="Centera/Replicated"/>
    <s v="Not FAST"/>
    <s v="WORM"/>
    <s v="centera_TK_01T CK200054900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555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509"/>
    <n v="5050.9000000000015"/>
    <m/>
    <m/>
    <m/>
    <m/>
    <n v="54083.428571428572"/>
    <m/>
    <m/>
    <m/>
    <n v="54083.428571428572"/>
    <n v="6760.4285714285725"/>
    <m/>
    <m/>
    <m/>
    <m/>
    <n v="47323"/>
    <m/>
    <m/>
    <m/>
    <n v="47323"/>
    <n v="47323"/>
    <m/>
    <m/>
    <m/>
    <n v="47323"/>
    <m/>
    <m/>
    <m/>
    <m/>
    <n v="0"/>
    <n v="1"/>
    <n v="47323"/>
    <m/>
    <n v="47323"/>
    <n v="1"/>
    <m/>
    <m/>
  </r>
  <r>
    <x v="11"/>
    <x v="41"/>
    <s v="centera_TK_01Y"/>
    <x v="5"/>
    <s v="Centera"/>
    <s v="EMC"/>
    <s v="Centera"/>
    <s v="BAU"/>
    <s v="Centera/Replicated"/>
    <s v="Not FAST"/>
    <s v="WORM"/>
    <s v="centera_TK_01Y CK200054900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4818.5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9835"/>
    <n v="4983.5000000000073"/>
    <m/>
    <m/>
    <m/>
    <m/>
    <n v="46635.428571428572"/>
    <m/>
    <m/>
    <m/>
    <n v="46635.428571428572"/>
    <n v="5829.4285714285725"/>
    <m/>
    <m/>
    <m/>
    <m/>
    <n v="40806"/>
    <m/>
    <m/>
    <m/>
    <n v="40806"/>
    <n v="40806"/>
    <m/>
    <m/>
    <m/>
    <n v="40806"/>
    <m/>
    <m/>
    <m/>
    <m/>
    <n v="0"/>
    <n v="1"/>
    <n v="40806"/>
    <m/>
    <n v="40806"/>
    <n v="1"/>
    <m/>
    <m/>
  </r>
  <r>
    <x v="2"/>
    <x v="42"/>
    <s v="centera_UK_01R"/>
    <x v="5"/>
    <s v="Centera"/>
    <s v="EMC"/>
    <s v="Centera"/>
    <s v="BAU"/>
    <s v="Centera/Replicated"/>
    <s v="Not FAST"/>
    <s v="WORM"/>
    <s v="centera_UK_01R CK200061900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9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5070"/>
    <n v="24507"/>
    <m/>
    <m/>
    <m/>
    <m/>
    <n v="176035.42857142858"/>
    <m/>
    <m/>
    <m/>
    <n v="176035.42857142858"/>
    <n v="22004.42857142858"/>
    <m/>
    <m/>
    <m/>
    <m/>
    <n v="154031"/>
    <m/>
    <m/>
    <m/>
    <n v="154031"/>
    <n v="154031"/>
    <m/>
    <m/>
    <m/>
    <n v="154031"/>
    <m/>
    <m/>
    <m/>
    <m/>
    <n v="0"/>
    <n v="1"/>
    <n v="154031"/>
    <m/>
    <n v="154031"/>
    <n v="1"/>
    <m/>
    <m/>
  </r>
  <r>
    <x v="2"/>
    <x v="43"/>
    <s v="centera_UK_02R"/>
    <x v="5"/>
    <s v="Centera"/>
    <s v="EMC"/>
    <s v="Centera"/>
    <s v="BAU"/>
    <s v="Centera/Replicated"/>
    <s v="Not FAST"/>
    <s v="WORM"/>
    <s v="centera_UK_02R CK200062000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160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5496"/>
    <n v="10549.600000000006"/>
    <m/>
    <m/>
    <m/>
    <m/>
    <n v="85177.142857142855"/>
    <m/>
    <m/>
    <m/>
    <n v="85177.142857142855"/>
    <n v="10647.142857142855"/>
    <m/>
    <m/>
    <m/>
    <m/>
    <n v="74530"/>
    <m/>
    <m/>
    <m/>
    <n v="74530"/>
    <n v="74530"/>
    <m/>
    <m/>
    <m/>
    <n v="74530"/>
    <m/>
    <m/>
    <m/>
    <m/>
    <n v="0"/>
    <n v="1"/>
    <n v="74530"/>
    <m/>
    <n v="74530"/>
    <n v="1"/>
    <m/>
    <m/>
  </r>
  <r>
    <x v="3"/>
    <x v="44"/>
    <s v="fdccentera01"/>
    <x v="5"/>
    <s v="Centera"/>
    <s v="EMC"/>
    <s v="Centera"/>
    <s v="BAU"/>
    <s v="Centera/Replicated"/>
    <s v="Not FAST"/>
    <s v="WORM"/>
    <s v="fdccentera01 CK200113804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64.4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604"/>
    <n v="2560.4000000000015"/>
    <m/>
    <m/>
    <m/>
    <m/>
    <n v="9387.4285714285706"/>
    <m/>
    <m/>
    <m/>
    <n v="9387.4285714285706"/>
    <n v="1173.4285714285706"/>
    <m/>
    <m/>
    <m/>
    <m/>
    <n v="8214"/>
    <m/>
    <m/>
    <m/>
    <n v="8214"/>
    <n v="8214"/>
    <m/>
    <m/>
    <m/>
    <n v="8214"/>
    <m/>
    <m/>
    <m/>
    <m/>
    <n v="0"/>
    <n v="1"/>
    <n v="8214"/>
    <m/>
    <n v="8214"/>
    <n v="1"/>
    <m/>
    <m/>
  </r>
  <r>
    <x v="2"/>
    <x v="45"/>
    <s v="rdccentera01"/>
    <x v="5"/>
    <s v="Centera"/>
    <s v="EMC"/>
    <s v="Centera"/>
    <s v="BAU"/>
    <s v="Centera/Replicated"/>
    <s v="Not FAST"/>
    <s v="WORM"/>
    <s v="rdccentera01 CK20011380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54.5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595"/>
    <n v="2559.5000000000036"/>
    <m/>
    <m/>
    <m/>
    <m/>
    <n v="4720"/>
    <m/>
    <m/>
    <m/>
    <n v="4720"/>
    <n v="590"/>
    <m/>
    <m/>
    <m/>
    <m/>
    <n v="4130"/>
    <m/>
    <m/>
    <m/>
    <n v="4130"/>
    <n v="4130"/>
    <m/>
    <m/>
    <m/>
    <n v="4130"/>
    <m/>
    <m/>
    <m/>
    <m/>
    <n v="0"/>
    <n v="1"/>
    <n v="4130"/>
    <m/>
    <n v="4130"/>
    <n v="1"/>
    <m/>
    <m/>
  </r>
  <r>
    <x v="4"/>
    <x v="46"/>
    <s v="CGCHDS10"/>
    <x v="6"/>
    <s v="HUSVM"/>
    <s v="HDS"/>
    <s v="Hitachi HUSVM"/>
    <s v="BAU"/>
    <s v="HDS-NonSRDF"/>
    <s v="Not FAST"/>
    <s v="Thin"/>
    <s v="GBOQH010N0214"/>
    <m/>
    <m/>
    <m/>
    <m/>
    <m/>
    <m/>
    <m/>
    <m/>
    <m/>
    <m/>
    <m/>
    <m/>
    <n v="2"/>
    <n v="6000"/>
    <m/>
    <m/>
    <m/>
    <m/>
    <m/>
    <m/>
    <m/>
    <m/>
    <m/>
    <m/>
    <m/>
    <m/>
    <n v="32"/>
    <n v="96000"/>
    <m/>
    <m/>
    <m/>
    <m/>
    <m/>
    <m/>
    <m/>
    <m/>
    <m/>
    <m/>
    <m/>
    <m/>
    <n v="34"/>
    <n v="102000"/>
    <m/>
    <m/>
    <m/>
    <m/>
    <m/>
    <m/>
    <m/>
    <m/>
    <m/>
    <m/>
    <m/>
    <m/>
    <n v="2"/>
    <n v="5460"/>
    <m/>
    <m/>
    <m/>
    <m/>
    <m/>
    <m/>
    <m/>
    <m/>
    <m/>
    <m/>
    <m/>
    <m/>
    <n v="34"/>
    <n v="87360"/>
    <m/>
    <m/>
    <m/>
    <m/>
    <m/>
    <m/>
    <m/>
    <m/>
    <m/>
    <m/>
    <m/>
    <m/>
    <n v="36"/>
    <n v="92820"/>
    <n v="9180"/>
    <s v="raid6 (14d+2p)"/>
    <m/>
    <m/>
    <m/>
    <n v="85486.605714285717"/>
    <m/>
    <m/>
    <m/>
    <n v="85486.605714285717"/>
    <n v="10685.825714285718"/>
    <s v="210214_POOL:50"/>
    <m/>
    <m/>
    <m/>
    <n v="74800.78"/>
    <m/>
    <m/>
    <m/>
    <n v="74800.78"/>
    <n v="63958"/>
    <m/>
    <m/>
    <m/>
    <n v="63958"/>
    <m/>
    <m/>
    <m/>
    <m/>
    <n v="10842.779999999999"/>
    <n v="0.85504455969576787"/>
    <n v="63958"/>
    <m/>
    <n v="63958"/>
    <n v="0.85504455969576787"/>
    <m/>
    <m/>
  </r>
  <r>
    <x v="3"/>
    <x v="47"/>
    <s v="FDCHDS04"/>
    <x v="6"/>
    <s v="VSP"/>
    <s v="HDS"/>
    <s v="Hitachi VSP"/>
    <s v="BAU"/>
    <s v="HDS-NonSRDF"/>
    <s v="Not FAST"/>
    <s v="Thin"/>
    <s v="DEOLH004N7026"/>
    <m/>
    <m/>
    <m/>
    <m/>
    <m/>
    <m/>
    <m/>
    <m/>
    <m/>
    <m/>
    <m/>
    <m/>
    <n v="2"/>
    <n v="1200"/>
    <m/>
    <m/>
    <m/>
    <m/>
    <m/>
    <m/>
    <m/>
    <m/>
    <m/>
    <m/>
    <m/>
    <m/>
    <n v="448"/>
    <n v="268800"/>
    <m/>
    <m/>
    <m/>
    <m/>
    <m/>
    <m/>
    <m/>
    <m/>
    <m/>
    <m/>
    <m/>
    <m/>
    <n v="450"/>
    <n v="270000"/>
    <m/>
    <m/>
    <m/>
    <m/>
    <m/>
    <m/>
    <m/>
    <m/>
    <m/>
    <m/>
    <m/>
    <m/>
    <n v="2"/>
    <n v="1092"/>
    <m/>
    <m/>
    <m/>
    <m/>
    <m/>
    <m/>
    <m/>
    <m/>
    <m/>
    <m/>
    <m/>
    <m/>
    <n v="448"/>
    <n v="244608"/>
    <m/>
    <m/>
    <m/>
    <m/>
    <m/>
    <m/>
    <m/>
    <m/>
    <m/>
    <m/>
    <m/>
    <m/>
    <n v="450"/>
    <n v="245700"/>
    <n v="24300"/>
    <s v="raid6 (14d+2p)"/>
    <m/>
    <m/>
    <m/>
    <n v="240489.37142857144"/>
    <m/>
    <m/>
    <m/>
    <n v="240489.37142857144"/>
    <n v="30061.171428571426"/>
    <s v="97026_POOL:20"/>
    <m/>
    <m/>
    <m/>
    <n v="210428.2"/>
    <m/>
    <m/>
    <m/>
    <n v="210428.2"/>
    <n v="114180.98"/>
    <m/>
    <m/>
    <m/>
    <n v="114180.98"/>
    <m/>
    <m/>
    <m/>
    <m/>
    <n v="96247.220000000016"/>
    <n v="0.54261253957406841"/>
    <n v="114180.98"/>
    <m/>
    <n v="114180.98"/>
    <n v="0.54261253957406841"/>
    <m/>
    <m/>
  </r>
  <r>
    <x v="3"/>
    <x v="48"/>
    <s v="FDCHDS05"/>
    <x v="6"/>
    <s v="VSP"/>
    <s v="HDS"/>
    <s v="Hitachi VSP"/>
    <s v="BAU"/>
    <s v="HDS-NonSRDF"/>
    <s v="Not FAST"/>
    <s v="Thin"/>
    <s v="DEOLH005N0365"/>
    <m/>
    <m/>
    <m/>
    <m/>
    <m/>
    <m/>
    <m/>
    <m/>
    <m/>
    <m/>
    <m/>
    <m/>
    <n v="2"/>
    <n v="1200"/>
    <m/>
    <m/>
    <m/>
    <m/>
    <m/>
    <m/>
    <m/>
    <m/>
    <m/>
    <m/>
    <m/>
    <m/>
    <n v="432"/>
    <n v="259200"/>
    <m/>
    <m/>
    <m/>
    <m/>
    <m/>
    <m/>
    <m/>
    <m/>
    <m/>
    <m/>
    <m/>
    <m/>
    <n v="434"/>
    <n v="260400"/>
    <m/>
    <m/>
    <m/>
    <m/>
    <m/>
    <m/>
    <m/>
    <m/>
    <m/>
    <m/>
    <m/>
    <m/>
    <n v="2"/>
    <n v="1092"/>
    <m/>
    <m/>
    <m/>
    <m/>
    <m/>
    <m/>
    <m/>
    <m/>
    <m/>
    <m/>
    <m/>
    <m/>
    <n v="432"/>
    <n v="235872"/>
    <m/>
    <m/>
    <m/>
    <m/>
    <m/>
    <m/>
    <m/>
    <m/>
    <m/>
    <m/>
    <m/>
    <m/>
    <n v="434"/>
    <n v="236964"/>
    <n v="23436"/>
    <s v="raid6 (14d+2p)"/>
    <m/>
    <m/>
    <m/>
    <n v="231894.86857142858"/>
    <m/>
    <m/>
    <m/>
    <n v="231894.86857142858"/>
    <n v="28986.858571428573"/>
    <s v="90365_POOL:20"/>
    <m/>
    <m/>
    <m/>
    <n v="202908.01"/>
    <m/>
    <m/>
    <m/>
    <n v="202908.01"/>
    <n v="124398.34"/>
    <m/>
    <m/>
    <m/>
    <n v="124398.34"/>
    <m/>
    <m/>
    <m/>
    <m/>
    <n v="78509.670000000013"/>
    <n v="0.61307752217371803"/>
    <n v="124398.34"/>
    <m/>
    <n v="124398.34"/>
    <n v="0.61307752217371803"/>
    <m/>
    <m/>
  </r>
  <r>
    <x v="3"/>
    <x v="49"/>
    <s v="FDCHDS10"/>
    <x v="6"/>
    <s v="HUSVM"/>
    <s v="HDS"/>
    <s v="Hitachi HUSVM"/>
    <s v="BAU"/>
    <s v="HDS-NonSRDF"/>
    <s v="Not FAST"/>
    <s v="Thin"/>
    <s v="DEOLH010N0516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m/>
    <n v="51533.533333333333"/>
    <m/>
    <m/>
    <m/>
    <n v="51533.533333333333"/>
    <n v="12883.383333333331"/>
    <s v="210516_POOL:0"/>
    <m/>
    <m/>
    <m/>
    <n v="38650.15"/>
    <m/>
    <m/>
    <m/>
    <n v="38650.15"/>
    <n v="13705.29"/>
    <m/>
    <m/>
    <m/>
    <n v="13705.29"/>
    <m/>
    <m/>
    <m/>
    <m/>
    <n v="24944.86"/>
    <n v="0.35459862380870449"/>
    <n v="13705.29"/>
    <m/>
    <n v="13705.29"/>
    <n v="0.35459862380870449"/>
    <m/>
    <m/>
  </r>
  <r>
    <x v="2"/>
    <x v="50"/>
    <s v="RDCHDS05"/>
    <x v="6"/>
    <s v="VSP"/>
    <s v="HDS"/>
    <s v="Hitachi VSP"/>
    <s v="BAU"/>
    <s v="HDS-NonSRDF"/>
    <s v="Not FAST"/>
    <s v="Thin"/>
    <s v="GBOKH005N3518"/>
    <m/>
    <m/>
    <m/>
    <m/>
    <m/>
    <m/>
    <m/>
    <m/>
    <m/>
    <m/>
    <m/>
    <m/>
    <n v="4"/>
    <n v="7200"/>
    <m/>
    <m/>
    <m/>
    <m/>
    <m/>
    <m/>
    <m/>
    <m/>
    <m/>
    <m/>
    <m/>
    <m/>
    <n v="400"/>
    <n v="316800"/>
    <m/>
    <m/>
    <m/>
    <m/>
    <m/>
    <m/>
    <m/>
    <m/>
    <m/>
    <m/>
    <m/>
    <m/>
    <n v="404"/>
    <n v="324000"/>
    <m/>
    <m/>
    <m/>
    <m/>
    <m/>
    <m/>
    <m/>
    <m/>
    <m/>
    <m/>
    <m/>
    <m/>
    <n v="4"/>
    <n v="6552"/>
    <m/>
    <m/>
    <m/>
    <m/>
    <m/>
    <m/>
    <m/>
    <m/>
    <m/>
    <m/>
    <m/>
    <m/>
    <n v="400"/>
    <n v="288288"/>
    <m/>
    <m/>
    <m/>
    <m/>
    <m/>
    <m/>
    <m/>
    <m/>
    <m/>
    <m/>
    <m/>
    <m/>
    <n v="404"/>
    <n v="294840"/>
    <n v="29160"/>
    <s v="raid6 (14d+2p)"/>
    <m/>
    <m/>
    <m/>
    <n v="285077.29142857145"/>
    <m/>
    <m/>
    <m/>
    <n v="285077.29142857145"/>
    <n v="35634.661428571446"/>
    <s v="53518_POOL:20"/>
    <s v="53518_POOL:50"/>
    <m/>
    <m/>
    <n v="172851.74"/>
    <n v="76590.89"/>
    <m/>
    <m/>
    <n v="249442.63"/>
    <n v="98726"/>
    <n v="52819"/>
    <m/>
    <m/>
    <n v="151545"/>
    <m/>
    <m/>
    <m/>
    <m/>
    <n v="97897.63"/>
    <n v="0.60753448598581561"/>
    <n v="151545"/>
    <m/>
    <n v="151545"/>
    <n v="0.60753448598581561"/>
    <m/>
    <m/>
  </r>
  <r>
    <x v="2"/>
    <x v="51"/>
    <s v="RDCHDS06"/>
    <x v="6"/>
    <s v="VSP"/>
    <s v="HDS"/>
    <s v="Hitachi VSP"/>
    <s v="BAU"/>
    <s v="HDS-NonSRDF"/>
    <s v="Not FAST"/>
    <s v="Thin"/>
    <s v="GBOKH006N5362"/>
    <m/>
    <m/>
    <m/>
    <m/>
    <m/>
    <m/>
    <m/>
    <m/>
    <m/>
    <m/>
    <m/>
    <m/>
    <n v="2"/>
    <n v="900"/>
    <m/>
    <m/>
    <m/>
    <m/>
    <m/>
    <m/>
    <m/>
    <m/>
    <m/>
    <m/>
    <m/>
    <m/>
    <n v="368"/>
    <n v="220800"/>
    <m/>
    <m/>
    <m/>
    <m/>
    <m/>
    <m/>
    <m/>
    <m/>
    <m/>
    <m/>
    <m/>
    <m/>
    <n v="370"/>
    <n v="221700"/>
    <m/>
    <m/>
    <m/>
    <m/>
    <m/>
    <m/>
    <m/>
    <m/>
    <m/>
    <m/>
    <m/>
    <m/>
    <n v="2"/>
    <n v="819"/>
    <m/>
    <m/>
    <m/>
    <m/>
    <m/>
    <m/>
    <m/>
    <m/>
    <m/>
    <m/>
    <m/>
    <m/>
    <n v="368"/>
    <n v="200928"/>
    <m/>
    <m/>
    <m/>
    <m/>
    <m/>
    <m/>
    <m/>
    <m/>
    <m/>
    <m/>
    <m/>
    <m/>
    <n v="370"/>
    <n v="201747"/>
    <n v="19953"/>
    <s v="raid6 (14d+2p)"/>
    <m/>
    <m/>
    <m/>
    <n v="197544.84571428571"/>
    <m/>
    <m/>
    <m/>
    <n v="197544.84571428571"/>
    <n v="24693.105714285717"/>
    <s v="55362_POOL:20"/>
    <m/>
    <m/>
    <m/>
    <n v="172851.74"/>
    <m/>
    <m/>
    <m/>
    <n v="172851.74"/>
    <n v="105953"/>
    <m/>
    <m/>
    <m/>
    <n v="105953"/>
    <m/>
    <m/>
    <m/>
    <m/>
    <n v="66898.739999999991"/>
    <n v="0.61297039879378712"/>
    <n v="105953"/>
    <m/>
    <n v="105953"/>
    <n v="0.61297039879378712"/>
    <m/>
    <m/>
  </r>
  <r>
    <x v="2"/>
    <x v="52"/>
    <s v="RDCHDS10"/>
    <x v="6"/>
    <s v="HUSVM"/>
    <s v="HDS"/>
    <s v="Hitachi HUSVM"/>
    <s v="BAU"/>
    <s v="HDS-NonSRDF"/>
    <s v="Not FAST"/>
    <s v="Thin"/>
    <s v="GBOKH010N0204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m/>
    <n v="51533.533333333333"/>
    <m/>
    <m/>
    <m/>
    <n v="51533.533333333333"/>
    <n v="12883.383333333331"/>
    <s v="210204_POOL:0"/>
    <m/>
    <m/>
    <m/>
    <n v="38650.15"/>
    <m/>
    <m/>
    <m/>
    <n v="38650.15"/>
    <n v="31157"/>
    <m/>
    <m/>
    <m/>
    <n v="31157"/>
    <m/>
    <m/>
    <m/>
    <m/>
    <n v="7493.1500000000015"/>
    <n v="0.80612882485578963"/>
    <n v="31157"/>
    <m/>
    <n v="31157"/>
    <n v="0.80612882485578963"/>
    <m/>
    <m/>
  </r>
  <r>
    <x v="12"/>
    <x v="53"/>
    <s v="GBOKC001N1737"/>
    <x v="7"/>
    <s v="VNX"/>
    <s v="EMC"/>
    <s v="VNX"/>
    <s v="BAU"/>
    <s v="VNX"/>
    <s v="Not FAST"/>
    <s v="Thick"/>
    <s v="CKM00121201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38454.76100000006"/>
    <n v="83845.238999999943"/>
    <s v="RAID1/0"/>
    <m/>
    <m/>
    <m/>
    <n v="769905.99699999997"/>
    <m/>
    <m/>
    <m/>
    <n v="769905.99699999997"/>
    <n v="322098.99699999997"/>
    <s v="GBOKC001N1737"/>
    <m/>
    <m/>
    <m/>
    <n v="447807"/>
    <m/>
    <m/>
    <m/>
    <n v="447807"/>
    <n v="429728"/>
    <m/>
    <m/>
    <m/>
    <n v="429728"/>
    <m/>
    <m/>
    <m/>
    <m/>
    <n v="18079"/>
    <n v="0.95962769675328885"/>
    <n v="429728"/>
    <m/>
    <n v="429728"/>
    <n v="0.95962769675328885"/>
    <n v="68548.763999999996"/>
    <n v="68548.763999999996"/>
  </r>
  <r>
    <x v="12"/>
    <x v="54"/>
    <s v="GBOKC002N0390"/>
    <x v="7"/>
    <s v="VNX"/>
    <s v="EMC"/>
    <s v="VNX"/>
    <s v="BAU"/>
    <s v="VNX"/>
    <s v="Not FAST"/>
    <s v="Thick"/>
    <s v="CKM00121300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38454.76100000006"/>
    <n v="83845.238999999943"/>
    <s v="RAID1/0"/>
    <m/>
    <m/>
    <m/>
    <n v="769905.99699999997"/>
    <m/>
    <m/>
    <m/>
    <n v="769905.99699999997"/>
    <n v="322098.99699999997"/>
    <s v="GBOKC002N0390"/>
    <m/>
    <m/>
    <m/>
    <n v="447807"/>
    <m/>
    <m/>
    <m/>
    <n v="447807"/>
    <n v="429728"/>
    <m/>
    <m/>
    <m/>
    <n v="429728"/>
    <m/>
    <m/>
    <m/>
    <m/>
    <n v="18079"/>
    <n v="0.95962769675328885"/>
    <n v="429728"/>
    <m/>
    <n v="429728"/>
    <n v="0.95962769675328885"/>
    <n v="68548.763999999996"/>
    <n v="68548.763999999996"/>
  </r>
  <r>
    <x v="13"/>
    <x v="55"/>
    <s v="DEOLC001N0374"/>
    <x v="7"/>
    <s v="VNX"/>
    <s v="EMC"/>
    <s v="VNX"/>
    <s v="BAU"/>
    <s v="VNX"/>
    <s v="Not FAST"/>
    <s v="Thick"/>
    <s v="CKM00121400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83722.1951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30656.54099999997"/>
    <n v="53065.654100000043"/>
    <s v="RAID1/0"/>
    <m/>
    <m/>
    <m/>
    <n v="436644.25099999999"/>
    <m/>
    <m/>
    <m/>
    <n v="436644.25099999999"/>
    <n v="177936.25099999999"/>
    <s v="DEOLC001N0374"/>
    <m/>
    <m/>
    <m/>
    <n v="258708"/>
    <m/>
    <m/>
    <m/>
    <n v="258708"/>
    <n v="226561"/>
    <m/>
    <m/>
    <m/>
    <n v="226561"/>
    <m/>
    <m/>
    <m/>
    <m/>
    <n v="32147"/>
    <n v="0.87574021676948532"/>
    <n v="226561"/>
    <m/>
    <n v="226561"/>
    <n v="0.87574021676948532"/>
    <n v="94010.274999999994"/>
    <n v="94010.274999999994"/>
  </r>
  <r>
    <x v="13"/>
    <x v="56"/>
    <s v="DEOLC002N0375"/>
    <x v="7"/>
    <s v="VNX"/>
    <s v="EMC"/>
    <s v="VNX"/>
    <s v="BAU"/>
    <s v="VNX"/>
    <s v="Not FAST"/>
    <s v="Thick"/>
    <s v="CKM00121400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72031.9846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29119.98599999998"/>
    <n v="42911.99860000005"/>
    <s v="RAID1/0"/>
    <m/>
    <m/>
    <m/>
    <n v="293078.13900000002"/>
    <m/>
    <m/>
    <m/>
    <n v="293078.13900000002"/>
    <n v="80331.139000000025"/>
    <s v="DEOLC002N0375"/>
    <m/>
    <m/>
    <m/>
    <n v="212747"/>
    <m/>
    <m/>
    <m/>
    <n v="212747"/>
    <n v="178168"/>
    <m/>
    <m/>
    <m/>
    <n v="178168"/>
    <m/>
    <m/>
    <m/>
    <m/>
    <n v="34579"/>
    <n v="0.83746421806182936"/>
    <n v="178168"/>
    <m/>
    <n v="178168"/>
    <n v="0.83746421806182936"/>
    <n v="136039.83300000001"/>
    <n v="136039.83300000001"/>
  </r>
  <r>
    <x v="3"/>
    <x v="57"/>
    <n v="667"/>
    <x v="2"/>
    <s v="VMAX40K"/>
    <s v="EMC"/>
    <s v="EMC Symmetrix VMAX"/>
    <s v="BAU"/>
    <s v="Symm/Sync"/>
    <s v="Not FAST"/>
    <s v="Thin"/>
    <n v="667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n v="209355"/>
    <n v="784"/>
    <m/>
    <m/>
    <m/>
    <m/>
    <m/>
    <n v="213716.5625"/>
    <m/>
    <m/>
    <m/>
    <m/>
    <e v="#REF!"/>
    <n v="784"/>
    <n v="213716.5625"/>
    <n v="21483.4375"/>
    <s v="2-Way Mir"/>
    <m/>
    <m/>
    <m/>
    <n v="200645.2"/>
    <n v="0"/>
    <n v="0"/>
    <m/>
    <n v="200645.2"/>
    <n v="98451.1"/>
    <s v="0667_300GB"/>
    <m/>
    <m/>
    <s v="DSE"/>
    <n v="100322.6"/>
    <m/>
    <m/>
    <n v="1871.5"/>
    <n v="102194.1"/>
    <n v="21778.7"/>
    <m/>
    <m/>
    <m/>
    <n v="21778.7"/>
    <n v="78543.900000000009"/>
    <n v="0"/>
    <n v="0"/>
    <n v="1871.5"/>
    <n v="80415.400000000009"/>
    <n v="0.2131111287246524"/>
    <n v="55807.8"/>
    <m/>
    <n v="55807.8"/>
    <n v="0.54609610535246167"/>
    <m/>
    <m/>
  </r>
  <r>
    <x v="2"/>
    <x v="58"/>
    <n v="671"/>
    <x v="2"/>
    <s v="VMAX40K"/>
    <s v="EMC"/>
    <s v="EMC Symmetrix VMAX"/>
    <s v="BAU"/>
    <s v="Symm/Sync"/>
    <s v="Not FAST"/>
    <s v="Thin"/>
    <n v="671"/>
    <n v="32"/>
    <m/>
    <m/>
    <m/>
    <m/>
    <m/>
    <n v="9600"/>
    <m/>
    <m/>
    <m/>
    <m/>
    <m/>
    <n v="32"/>
    <n v="9600"/>
    <n v="1568"/>
    <m/>
    <m/>
    <m/>
    <m/>
    <m/>
    <n v="470400"/>
    <m/>
    <m/>
    <m/>
    <m/>
    <m/>
    <n v="1568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n v="8723.125"/>
    <n v="1568"/>
    <m/>
    <m/>
    <m/>
    <m/>
    <m/>
    <n v="427433.125"/>
    <m/>
    <m/>
    <m/>
    <m/>
    <m/>
    <n v="1568"/>
    <n v="427433.125"/>
    <n v="1600"/>
    <m/>
    <m/>
    <m/>
    <m/>
    <m/>
    <n v="436156.25"/>
    <m/>
    <m/>
    <m/>
    <m/>
    <m/>
    <n v="1600"/>
    <n v="436156.25"/>
    <n v="43843.75"/>
    <s v="2-Way Mir"/>
    <m/>
    <m/>
    <m/>
    <n v="415239"/>
    <n v="0"/>
    <n v="0"/>
    <m/>
    <n v="415239"/>
    <n v="205748"/>
    <s v="0671_300GB"/>
    <m/>
    <m/>
    <s v="DSE"/>
    <n v="207619.5"/>
    <m/>
    <m/>
    <n v="1871.5"/>
    <n v="209491"/>
    <n v="44061.2"/>
    <m/>
    <m/>
    <m/>
    <n v="44061.2"/>
    <n v="163558.29999999999"/>
    <n v="0"/>
    <n v="0"/>
    <n v="1871.5"/>
    <n v="165429.79999999999"/>
    <n v="0.21032502589610053"/>
    <n v="57763.3"/>
    <n v="94476.800000000003"/>
    <n v="152240.1"/>
    <n v="0.72671427412156131"/>
    <m/>
    <m/>
  </r>
  <r>
    <x v="3"/>
    <x v="59"/>
    <s v="710"/>
    <x v="2"/>
    <s v="VMAX40K"/>
    <s v="EMC"/>
    <s v="EMC Symmetrix VMAX"/>
    <s v="BAU"/>
    <s v="Symm/Sync"/>
    <s v="Not FAST"/>
    <s v="Thin"/>
    <n v="710"/>
    <n v="32"/>
    <m/>
    <m/>
    <m/>
    <m/>
    <m/>
    <n v="9600"/>
    <m/>
    <m/>
    <m/>
    <m/>
    <m/>
    <n v="32"/>
    <n v="9600"/>
    <n v="1568"/>
    <m/>
    <m/>
    <m/>
    <m/>
    <m/>
    <n v="470400"/>
    <m/>
    <m/>
    <m/>
    <m/>
    <m/>
    <n v="1568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n v="8723.125"/>
    <n v="1568"/>
    <m/>
    <m/>
    <m/>
    <m/>
    <m/>
    <n v="427433.125"/>
    <m/>
    <m/>
    <m/>
    <m/>
    <m/>
    <n v="1568"/>
    <n v="427433.125"/>
    <n v="1600"/>
    <m/>
    <m/>
    <m/>
    <m/>
    <m/>
    <n v="436156.25"/>
    <m/>
    <m/>
    <m/>
    <m/>
    <m/>
    <n v="1600"/>
    <n v="436156.25"/>
    <n v="43843.75"/>
    <s v="2-Way Mir"/>
    <m/>
    <m/>
    <m/>
    <n v="415239"/>
    <n v="0"/>
    <n v="0"/>
    <m/>
    <n v="415239"/>
    <n v="205748"/>
    <s v="0710_300GB"/>
    <m/>
    <m/>
    <s v="DSE"/>
    <n v="207619.5"/>
    <m/>
    <m/>
    <n v="1871.5"/>
    <n v="209491"/>
    <n v="147275"/>
    <m/>
    <m/>
    <m/>
    <n v="147275"/>
    <n v="60344.5"/>
    <n v="0"/>
    <n v="0"/>
    <n v="1871.5"/>
    <n v="62216"/>
    <n v="0.70301349461313378"/>
    <n v="109519"/>
    <n v="134810"/>
    <n v="244329"/>
    <n v="1.1662983135313689"/>
    <m/>
    <m/>
  </r>
  <r>
    <x v="2"/>
    <x v="60"/>
    <s v="689"/>
    <x v="2"/>
    <s v="VMAX40K"/>
    <s v="EMC"/>
    <s v="EMC Symmetrix VMAX"/>
    <s v="BAU"/>
    <s v="Symm/Sync"/>
    <s v="Not FAST"/>
    <s v="Thin"/>
    <n v="689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n v="209355"/>
    <n v="784"/>
    <m/>
    <m/>
    <m/>
    <m/>
    <m/>
    <n v="213716.5625"/>
    <m/>
    <m/>
    <m/>
    <m/>
    <e v="#REF!"/>
    <n v="784"/>
    <n v="213716.5625"/>
    <n v="21483.4375"/>
    <s v="2-Way Mir"/>
    <m/>
    <m/>
    <m/>
    <n v="200645.2"/>
    <n v="0"/>
    <n v="0"/>
    <m/>
    <n v="200645.2"/>
    <n v="98451.1"/>
    <s v="0689_300GB"/>
    <m/>
    <m/>
    <s v="DSE"/>
    <n v="100322.6"/>
    <m/>
    <m/>
    <n v="1871.5"/>
    <n v="102194.1"/>
    <n v="74472.3"/>
    <m/>
    <m/>
    <m/>
    <n v="74472.3"/>
    <n v="25850.300000000003"/>
    <n v="0"/>
    <n v="0"/>
    <n v="1871.5"/>
    <n v="27721.800000000003"/>
    <n v="0.72873385058432927"/>
    <n v="109520"/>
    <m/>
    <n v="109520"/>
    <n v="1.0716861345224431"/>
    <m/>
    <m/>
  </r>
  <r>
    <x v="3"/>
    <x v="61"/>
    <s v="712"/>
    <x v="2"/>
    <s v="VMAX40K"/>
    <s v="EMC"/>
    <s v="EMC Symmetrix VMAX"/>
    <s v="BAU"/>
    <s v="Symm/Sync"/>
    <s v="Not FAST"/>
    <s v="Thin"/>
    <n v="712"/>
    <n v="32"/>
    <m/>
    <m/>
    <m/>
    <m/>
    <m/>
    <n v="9600"/>
    <m/>
    <m/>
    <m/>
    <m/>
    <m/>
    <n v="32"/>
    <n v="9600"/>
    <n v="1568"/>
    <m/>
    <m/>
    <m/>
    <m/>
    <m/>
    <n v="470400"/>
    <m/>
    <m/>
    <m/>
    <m/>
    <m/>
    <n v="1568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n v="8723.125"/>
    <n v="1568"/>
    <m/>
    <m/>
    <m/>
    <m/>
    <m/>
    <n v="427433.125"/>
    <m/>
    <m/>
    <m/>
    <m/>
    <m/>
    <n v="1568"/>
    <n v="427433.125"/>
    <n v="1600"/>
    <m/>
    <m/>
    <m/>
    <m/>
    <m/>
    <n v="436156.25"/>
    <m/>
    <m/>
    <m/>
    <m/>
    <m/>
    <n v="1600"/>
    <n v="436156.25"/>
    <n v="43843.75"/>
    <s v="2-Way Mir"/>
    <m/>
    <m/>
    <m/>
    <n v="415239"/>
    <n v="0"/>
    <n v="0"/>
    <m/>
    <n v="415239"/>
    <n v="205748"/>
    <s v="0712_300GB"/>
    <m/>
    <m/>
    <s v="DSE"/>
    <n v="207619.5"/>
    <m/>
    <m/>
    <n v="1871.5"/>
    <n v="209491"/>
    <n v="139447.9"/>
    <m/>
    <m/>
    <m/>
    <n v="139447.9"/>
    <n v="68171.600000000006"/>
    <n v="0"/>
    <n v="0"/>
    <n v="1871.5"/>
    <n v="70043.100000000006"/>
    <n v="0.665651030354526"/>
    <n v="120684"/>
    <n v="133832"/>
    <n v="254516"/>
    <n v="1.2149257008654311"/>
    <m/>
    <m/>
  </r>
  <r>
    <x v="2"/>
    <x v="62"/>
    <s v="706"/>
    <x v="2"/>
    <s v="VMAX40K"/>
    <s v="EMC"/>
    <s v="EMC Symmetrix VMAX"/>
    <s v="BAU"/>
    <s v="Symm/Sync"/>
    <s v="Not FAST"/>
    <s v="Thin"/>
    <n v="706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n v="209355"/>
    <n v="784"/>
    <m/>
    <m/>
    <m/>
    <m/>
    <m/>
    <n v="213716.5625"/>
    <m/>
    <m/>
    <m/>
    <m/>
    <n v="0"/>
    <n v="784"/>
    <n v="213716.5625"/>
    <n v="21483.4375"/>
    <s v="2-Way Mir"/>
    <m/>
    <m/>
    <m/>
    <n v="200645.2"/>
    <n v="0"/>
    <n v="0"/>
    <m/>
    <n v="200645.2"/>
    <n v="98451.1"/>
    <s v="0706_300GB"/>
    <m/>
    <m/>
    <s v="DSE"/>
    <n v="100322.6"/>
    <m/>
    <m/>
    <n v="1871.5"/>
    <n v="102194.1"/>
    <n v="76496.3"/>
    <m/>
    <m/>
    <m/>
    <n v="76496.3"/>
    <n v="23826.300000000003"/>
    <n v="0"/>
    <n v="0"/>
    <n v="1871.5"/>
    <n v="25697.800000000003"/>
    <n v="0.74853929923547446"/>
    <n v="127434"/>
    <m/>
    <n v="127434"/>
    <n v="1.2469800115662253"/>
    <m/>
    <m/>
  </r>
  <r>
    <x v="3"/>
    <x v="63"/>
    <s v="61188"/>
    <x v="8"/>
    <s v="XIV"/>
    <s v="IBM"/>
    <s v="XIV"/>
    <s v="BAU"/>
    <s v="XIV"/>
    <s v="Not FAST"/>
    <s v="Thin"/>
    <n v="61188"/>
    <m/>
    <m/>
    <m/>
    <m/>
    <m/>
    <m/>
    <n v="44551.25"/>
    <m/>
    <m/>
    <m/>
    <m/>
    <m/>
    <m/>
    <n v="44551.25"/>
    <m/>
    <m/>
    <m/>
    <m/>
    <m/>
    <m/>
    <m/>
    <m/>
    <m/>
    <m/>
    <m/>
    <m/>
    <n v="180"/>
    <n v="540000"/>
    <m/>
    <m/>
    <m/>
    <m/>
    <m/>
    <m/>
    <m/>
    <m/>
    <m/>
    <m/>
    <m/>
    <m/>
    <m/>
    <n v="540000"/>
    <m/>
    <m/>
    <m/>
    <m/>
    <m/>
    <m/>
    <m/>
    <m/>
    <m/>
    <m/>
    <m/>
    <m/>
    <m/>
    <n v="44551.25"/>
    <m/>
    <m/>
    <m/>
    <m/>
    <m/>
    <m/>
    <m/>
    <m/>
    <m/>
    <m/>
    <m/>
    <m/>
    <m/>
    <n v="534615"/>
    <m/>
    <m/>
    <m/>
    <m/>
    <m/>
    <m/>
    <m/>
    <m/>
    <m/>
    <m/>
    <m/>
    <m/>
    <m/>
    <n v="534615"/>
    <n v="5385"/>
    <s v="2-Way Mir"/>
    <m/>
    <m/>
    <m/>
    <n v="486785.04"/>
    <n v="0"/>
    <n v="0"/>
    <m/>
    <n v="486785.04"/>
    <n v="243392.52"/>
    <s v="XIV_61188"/>
    <m/>
    <m/>
    <m/>
    <n v="243392.52"/>
    <m/>
    <m/>
    <m/>
    <n v="243392.52"/>
    <n v="107034"/>
    <m/>
    <m/>
    <m/>
    <n v="107034"/>
    <n v="136358.51999999999"/>
    <n v="0"/>
    <n v="0"/>
    <n v="0"/>
    <n v="136358.51999999999"/>
    <n v="0.43975878962919651"/>
    <n v="107034"/>
    <m/>
    <n v="107034"/>
    <n v="0.43975878962919651"/>
    <m/>
    <m/>
  </r>
  <r>
    <x v="2"/>
    <x v="64"/>
    <s v="61239"/>
    <x v="8"/>
    <s v="XIV"/>
    <s v="IBM"/>
    <s v="XIV"/>
    <s v="BAU"/>
    <s v="XIV"/>
    <s v="Not FAST"/>
    <s v="Thin"/>
    <n v="61239"/>
    <m/>
    <m/>
    <m/>
    <m/>
    <m/>
    <m/>
    <n v="44551.25"/>
    <m/>
    <m/>
    <m/>
    <m/>
    <m/>
    <m/>
    <n v="44551.25"/>
    <m/>
    <m/>
    <m/>
    <m/>
    <m/>
    <m/>
    <m/>
    <m/>
    <m/>
    <m/>
    <m/>
    <m/>
    <n v="180"/>
    <n v="540000"/>
    <m/>
    <m/>
    <m/>
    <m/>
    <m/>
    <m/>
    <m/>
    <m/>
    <m/>
    <m/>
    <m/>
    <m/>
    <m/>
    <n v="540000"/>
    <m/>
    <m/>
    <m/>
    <m/>
    <m/>
    <m/>
    <m/>
    <m/>
    <m/>
    <m/>
    <m/>
    <m/>
    <m/>
    <n v="44551.25"/>
    <m/>
    <m/>
    <m/>
    <m/>
    <m/>
    <m/>
    <m/>
    <m/>
    <m/>
    <m/>
    <m/>
    <m/>
    <m/>
    <n v="534615"/>
    <m/>
    <m/>
    <m/>
    <m/>
    <m/>
    <m/>
    <m/>
    <m/>
    <m/>
    <m/>
    <m/>
    <m/>
    <m/>
    <n v="534615"/>
    <n v="5385"/>
    <s v="2-Way Mir"/>
    <m/>
    <m/>
    <m/>
    <n v="481966.76"/>
    <n v="0"/>
    <n v="0"/>
    <m/>
    <n v="481966.76"/>
    <n v="240983.38"/>
    <s v="XIV_61239"/>
    <m/>
    <m/>
    <m/>
    <n v="240983.38"/>
    <m/>
    <m/>
    <m/>
    <n v="240983.38"/>
    <n v="130093.84"/>
    <m/>
    <m/>
    <m/>
    <n v="130093.84"/>
    <n v="110889.54000000001"/>
    <n v="0"/>
    <n v="0"/>
    <n v="0"/>
    <n v="110889.54000000001"/>
    <n v="0.53984569392295845"/>
    <n v="130093.84"/>
    <m/>
    <n v="130093.84"/>
    <n v="0.53984569392295845"/>
    <m/>
    <m/>
  </r>
  <r>
    <x v="0"/>
    <x v="65"/>
    <s v="0709"/>
    <x v="2"/>
    <s v="VMAX40K"/>
    <s v="EMC"/>
    <s v="EMC Symmetrix VMAX"/>
    <s v="BAU"/>
    <s v="Symm-NonSRDF"/>
    <s v="FAST"/>
    <s v="Thin"/>
    <n v="709"/>
    <n v="18"/>
    <m/>
    <m/>
    <m/>
    <n v="4"/>
    <n v="6"/>
    <n v="5400"/>
    <m/>
    <m/>
    <m/>
    <n v="400"/>
    <n v="6000"/>
    <n v="28"/>
    <n v="11800"/>
    <n v="896"/>
    <m/>
    <m/>
    <m/>
    <n v="192"/>
    <n v="288"/>
    <n v="268800"/>
    <m/>
    <m/>
    <m/>
    <n v="19200"/>
    <n v="288000"/>
    <n v="1376"/>
    <n v="576000"/>
    <n v="914"/>
    <m/>
    <m/>
    <m/>
    <n v="196"/>
    <n v="294"/>
    <n v="274200"/>
    <m/>
    <m/>
    <m/>
    <n v="19600"/>
    <n v="294000"/>
    <n v="1404"/>
    <n v="587800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92"/>
    <n v="288"/>
    <n v="244247.5"/>
    <m/>
    <m/>
    <m/>
    <n v="17886.75"/>
    <n v="268275.9375"/>
    <n v="1376"/>
    <n v="530410.1875"/>
    <n v="914"/>
    <m/>
    <m/>
    <m/>
    <n v="196"/>
    <n v="294"/>
    <n v="249154.2578125"/>
    <m/>
    <m/>
    <m/>
    <n v="18259.390625"/>
    <n v="273865.01953125"/>
    <n v="1404"/>
    <n v="541278.66796875"/>
    <n v="46521.33203125"/>
    <s v="2-Way Mir"/>
    <s v="RAID-6(6+2)"/>
    <s v="RAID-5(3+1)"/>
    <m/>
    <n v="234757.6"/>
    <n v="264140.93333333335"/>
    <n v="17609.466666666667"/>
    <m/>
    <n v="516508"/>
    <n v="187816.40000000002"/>
    <s v="0709_300GB"/>
    <s v="0709_1TB"/>
    <s v="0709_100_SSD"/>
    <m/>
    <n v="117378.8"/>
    <n v="198105.7"/>
    <n v="13207.1"/>
    <m/>
    <n v="328691.59999999998"/>
    <n v="74634.600000000006"/>
    <n v="108276.7"/>
    <n v="13073"/>
    <m/>
    <n v="195984.3"/>
    <n v="42744.2"/>
    <n v="89829.000000000015"/>
    <n v="134.10000000000036"/>
    <n v="0"/>
    <n v="132707.29999999999"/>
    <n v="0.59625588241378846"/>
    <n v="323143"/>
    <m/>
    <n v="323143"/>
    <n v="0.9831191305162652"/>
    <m/>
    <m/>
  </r>
  <r>
    <x v="0"/>
    <x v="66"/>
    <s v="0713"/>
    <x v="2"/>
    <s v="VMAX40K"/>
    <s v="EMC"/>
    <s v="EMC Symmetrix VMAX"/>
    <s v="BAU"/>
    <s v="Symm-NonSRDF"/>
    <s v="FAST"/>
    <s v="Thin"/>
    <n v="713"/>
    <n v="28"/>
    <m/>
    <m/>
    <m/>
    <n v="4"/>
    <m/>
    <n v="8400"/>
    <m/>
    <m/>
    <m/>
    <n v="400"/>
    <n v="0"/>
    <n v="32"/>
    <n v="8800"/>
    <n v="1344"/>
    <m/>
    <m/>
    <m/>
    <n v="192"/>
    <m/>
    <n v="403200"/>
    <m/>
    <m/>
    <m/>
    <n v="19200"/>
    <n v="0"/>
    <n v="1536"/>
    <n v="422400"/>
    <n v="1372"/>
    <m/>
    <m/>
    <m/>
    <n v="196"/>
    <m/>
    <n v="411600"/>
    <m/>
    <m/>
    <m/>
    <n v="19600"/>
    <m/>
    <n v="1568"/>
    <n v="431200"/>
    <n v="28"/>
    <m/>
    <m/>
    <m/>
    <n v="4"/>
    <m/>
    <n v="7632.734375"/>
    <m/>
    <m/>
    <m/>
    <n v="372.640625"/>
    <m/>
    <n v="32"/>
    <n v="8005.375"/>
    <n v="1344"/>
    <m/>
    <m/>
    <m/>
    <n v="192"/>
    <m/>
    <n v="366371.25"/>
    <m/>
    <m/>
    <m/>
    <n v="17886.75"/>
    <m/>
    <n v="1536"/>
    <n v="384258"/>
    <n v="1372"/>
    <m/>
    <m/>
    <m/>
    <n v="196"/>
    <m/>
    <n v="374003.984375"/>
    <m/>
    <m/>
    <m/>
    <n v="18259.390625"/>
    <m/>
    <n v="1568"/>
    <n v="392263.375"/>
    <n v="38936.625"/>
    <s v="2-Way Mir"/>
    <m/>
    <s v="RAID-5(3+1)"/>
    <m/>
    <n v="355323.4"/>
    <n v="0"/>
    <n v="17609.466666666667"/>
    <m/>
    <n v="372932.8666666667"/>
    <n v="182064.06666666668"/>
    <s v="0713_300GB"/>
    <m/>
    <s v="0713_100_SSD"/>
    <m/>
    <n v="177661.7"/>
    <m/>
    <n v="13207.1"/>
    <m/>
    <n v="190868.80000000002"/>
    <n v="30368.2"/>
    <m/>
    <n v="11057.9"/>
    <m/>
    <n v="41426.1"/>
    <n v="147293.5"/>
    <n v="0"/>
    <n v="2149.2000000000007"/>
    <n v="0"/>
    <n v="149442.70000000001"/>
    <n v="0.21703966284693987"/>
    <n v="198313"/>
    <m/>
    <n v="198313"/>
    <n v="1.0390016597788636"/>
    <m/>
    <m/>
  </r>
  <r>
    <x v="0"/>
    <x v="67"/>
    <s v="0704"/>
    <x v="2"/>
    <s v="VMAX40K"/>
    <s v="EMC"/>
    <s v="EMC Symmetrix VMAX"/>
    <s v="BAU"/>
    <s v="Symm-NonSRDF"/>
    <s v="FAST"/>
    <s v="Thin"/>
    <n v="704"/>
    <n v="14"/>
    <m/>
    <m/>
    <m/>
    <n v="4"/>
    <n v="4"/>
    <n v="4200"/>
    <m/>
    <m/>
    <m/>
    <n v="400"/>
    <n v="4000"/>
    <n v="22"/>
    <n v="8600"/>
    <n v="640"/>
    <m/>
    <m/>
    <m/>
    <n v="128"/>
    <n v="192"/>
    <n v="192000"/>
    <m/>
    <m/>
    <m/>
    <n v="12800"/>
    <n v="192000"/>
    <n v="960"/>
    <n v="396800"/>
    <n v="654"/>
    <m/>
    <m/>
    <m/>
    <n v="132"/>
    <n v="196"/>
    <n v="196200"/>
    <m/>
    <m/>
    <m/>
    <n v="13200"/>
    <n v="196000"/>
    <n v="982"/>
    <n v="405400"/>
    <n v="14"/>
    <m/>
    <m/>
    <m/>
    <n v="4"/>
    <n v="4"/>
    <n v="3816.3671875"/>
    <m/>
    <m/>
    <m/>
    <n v="372.640625"/>
    <n v="3726.0546875"/>
    <n v="22"/>
    <n v="7915.0625"/>
    <n v="640"/>
    <m/>
    <m/>
    <m/>
    <n v="128"/>
    <n v="192"/>
    <n v="174462.5"/>
    <m/>
    <m/>
    <m/>
    <n v="11924.5"/>
    <n v="178850.625"/>
    <n v="960"/>
    <n v="365237.625"/>
    <n v="654"/>
    <m/>
    <m/>
    <m/>
    <n v="132"/>
    <n v="196"/>
    <n v="178278.8671875"/>
    <m/>
    <m/>
    <m/>
    <n v="12297.140625"/>
    <n v="182576.6796875"/>
    <n v="982"/>
    <n v="373152.6875"/>
    <n v="32247.3125"/>
    <s v="2-Way Mir"/>
    <s v="RAID-6(6+2)"/>
    <s v="RAID-5(3+1)"/>
    <m/>
    <n v="166390"/>
    <n v="176094"/>
    <n v="11739.733333333332"/>
    <m/>
    <n v="354223.73333333334"/>
    <n v="130153.43333333335"/>
    <s v="0704_300GB"/>
    <s v="0704_1TB"/>
    <s v="0704_100_SSD"/>
    <m/>
    <n v="83195"/>
    <n v="132070.5"/>
    <n v="8804.7999999999993"/>
    <m/>
    <n v="224070.3"/>
    <n v="42732.3"/>
    <m/>
    <n v="8651.2000000000007"/>
    <m/>
    <n v="51383.5"/>
    <n v="40462.699999999997"/>
    <n v="132070.5"/>
    <n v="153.59999999999854"/>
    <n v="0"/>
    <n v="172686.8"/>
    <n v="0.22931865579686375"/>
    <n v="241478"/>
    <m/>
    <n v="241478"/>
    <n v="1.0776885647049164"/>
    <m/>
    <m/>
  </r>
  <r>
    <x v="0"/>
    <x v="68"/>
    <s v="0688"/>
    <x v="2"/>
    <s v="VMAX40K"/>
    <s v="EMC"/>
    <s v="EMC Symmetrix VMAX"/>
    <s v="BAU"/>
    <s v="Symm-NonSRDF"/>
    <s v="FAST"/>
    <s v="Thin"/>
    <n v="688"/>
    <n v="24"/>
    <m/>
    <m/>
    <m/>
    <m/>
    <m/>
    <n v="7200"/>
    <m/>
    <m/>
    <m/>
    <n v="0"/>
    <n v="0"/>
    <n v="24"/>
    <n v="7200"/>
    <n v="1184"/>
    <m/>
    <m/>
    <m/>
    <m/>
    <m/>
    <n v="355200"/>
    <m/>
    <m/>
    <m/>
    <m/>
    <m/>
    <n v="1184"/>
    <n v="355200"/>
    <n v="1208"/>
    <m/>
    <m/>
    <m/>
    <m/>
    <m/>
    <n v="362400"/>
    <m/>
    <m/>
    <m/>
    <m/>
    <m/>
    <n v="1208"/>
    <n v="362400"/>
    <n v="24"/>
    <m/>
    <m/>
    <m/>
    <m/>
    <m/>
    <n v="6542.34375"/>
    <m/>
    <m/>
    <m/>
    <m/>
    <m/>
    <n v="24"/>
    <n v="6542.34375"/>
    <n v="1184"/>
    <m/>
    <m/>
    <m/>
    <m/>
    <m/>
    <n v="322755.625"/>
    <m/>
    <m/>
    <m/>
    <m/>
    <m/>
    <n v="1184"/>
    <n v="322755.625"/>
    <n v="1208"/>
    <m/>
    <m/>
    <m/>
    <m/>
    <m/>
    <n v="329297.96875"/>
    <m/>
    <m/>
    <m/>
    <m/>
    <m/>
    <n v="1208"/>
    <n v="329297.96875"/>
    <n v="33102.03125"/>
    <s v="2-Way Mir"/>
    <m/>
    <m/>
    <m/>
    <n v="312384"/>
    <m/>
    <m/>
    <m/>
    <n v="312384"/>
    <n v="156192"/>
    <s v="0688_300GB"/>
    <m/>
    <m/>
    <m/>
    <n v="156192"/>
    <m/>
    <m/>
    <m/>
    <n v="156192"/>
    <n v="40099.4"/>
    <m/>
    <m/>
    <m/>
    <n v="40099.4"/>
    <n v="116092.6"/>
    <n v="0"/>
    <n v="0"/>
    <n v="0"/>
    <n v="116092.6"/>
    <n v="0.25673145871747594"/>
    <n v="55880.3"/>
    <m/>
    <n v="55880.3"/>
    <n v="0.35776672300758044"/>
    <m/>
    <m/>
  </r>
  <r>
    <x v="0"/>
    <x v="69"/>
    <s v="0703"/>
    <x v="2"/>
    <s v="VMAX40K"/>
    <s v="EMC"/>
    <s v="EMC Symmetrix VMAX"/>
    <s v="BAU"/>
    <s v="Symm-NonSRDF"/>
    <s v="FAST"/>
    <s v="Thin"/>
    <n v="703"/>
    <n v="14"/>
    <m/>
    <m/>
    <m/>
    <n v="4"/>
    <n v="4"/>
    <n v="4200"/>
    <m/>
    <m/>
    <m/>
    <n v="400"/>
    <n v="4000"/>
    <n v="22"/>
    <n v="8600"/>
    <n v="640"/>
    <m/>
    <m/>
    <m/>
    <n v="128"/>
    <n v="192"/>
    <n v="192000"/>
    <m/>
    <m/>
    <m/>
    <n v="12800"/>
    <n v="192000"/>
    <n v="960"/>
    <n v="396800"/>
    <n v="654"/>
    <m/>
    <m/>
    <m/>
    <n v="132"/>
    <n v="196"/>
    <n v="196200"/>
    <m/>
    <m/>
    <m/>
    <n v="13200"/>
    <n v="196000"/>
    <n v="982"/>
    <n v="405400"/>
    <n v="14"/>
    <m/>
    <m/>
    <m/>
    <n v="4"/>
    <n v="4"/>
    <n v="3816.3671875"/>
    <m/>
    <m/>
    <m/>
    <n v="372.640625"/>
    <n v="3726.0546875"/>
    <n v="22"/>
    <n v="7915.0625"/>
    <n v="640"/>
    <m/>
    <m/>
    <m/>
    <n v="128"/>
    <n v="192"/>
    <n v="174462.5"/>
    <m/>
    <m/>
    <m/>
    <n v="11924.5"/>
    <n v="178850.625"/>
    <n v="960"/>
    <n v="365237.625"/>
    <n v="654"/>
    <m/>
    <m/>
    <m/>
    <n v="132"/>
    <n v="196"/>
    <n v="178278.8671875"/>
    <m/>
    <m/>
    <m/>
    <n v="12297.140625"/>
    <n v="182576.6796875"/>
    <n v="982"/>
    <n v="373152.6875"/>
    <n v="32247.3125"/>
    <s v="2-Way Mir"/>
    <s v="RAID-6(6+2)"/>
    <s v="RAID-5(3+1)"/>
    <m/>
    <n v="166390"/>
    <n v="176094"/>
    <n v="11739.733333333332"/>
    <m/>
    <n v="354223.73333333334"/>
    <n v="130153.43333333335"/>
    <s v="0703_300GB"/>
    <s v="0703_1TB"/>
    <s v="0703_100_SSD"/>
    <m/>
    <n v="83195"/>
    <n v="132070.5"/>
    <n v="8804.7999999999993"/>
    <m/>
    <n v="224070.3"/>
    <n v="44571.8"/>
    <n v="50670.1"/>
    <n v="8707"/>
    <m/>
    <n v="103948.9"/>
    <n v="38623.199999999997"/>
    <n v="81400.399999999994"/>
    <n v="97.799999999999272"/>
    <n v="0"/>
    <n v="120121.4"/>
    <n v="0.4639119954764197"/>
    <n v="182630"/>
    <m/>
    <n v="182630"/>
    <n v="0.8150567031864554"/>
    <m/>
    <m/>
  </r>
  <r>
    <x v="0"/>
    <x v="70"/>
    <s v="0705"/>
    <x v="2"/>
    <s v="VMAX40K"/>
    <s v="EMC"/>
    <s v="EMC Symmetrix VMAX"/>
    <s v="BAU"/>
    <s v="Symm/Sync"/>
    <s v="Not FAST"/>
    <s v="Thin"/>
    <n v="705"/>
    <n v="24"/>
    <m/>
    <m/>
    <m/>
    <m/>
    <m/>
    <n v="7200"/>
    <m/>
    <m/>
    <m/>
    <m/>
    <m/>
    <n v="24"/>
    <n v="7200"/>
    <n v="1184"/>
    <m/>
    <m/>
    <m/>
    <m/>
    <m/>
    <n v="355200"/>
    <m/>
    <m/>
    <m/>
    <n v="0"/>
    <n v="0"/>
    <n v="1184"/>
    <n v="355200"/>
    <n v="1208"/>
    <m/>
    <m/>
    <m/>
    <m/>
    <m/>
    <n v="362400"/>
    <m/>
    <m/>
    <m/>
    <m/>
    <m/>
    <n v="1208"/>
    <n v="362400"/>
    <n v="24"/>
    <m/>
    <m/>
    <m/>
    <m/>
    <m/>
    <n v="6542.34375"/>
    <m/>
    <m/>
    <m/>
    <m/>
    <m/>
    <n v="24"/>
    <n v="6542.34375"/>
    <n v="1184"/>
    <m/>
    <m/>
    <m/>
    <m/>
    <m/>
    <n v="322755.625"/>
    <m/>
    <m/>
    <m/>
    <m/>
    <m/>
    <n v="1184"/>
    <n v="322755.625"/>
    <n v="1208"/>
    <m/>
    <m/>
    <m/>
    <m/>
    <m/>
    <n v="329297.96875"/>
    <m/>
    <m/>
    <m/>
    <m/>
    <m/>
    <n v="1208"/>
    <n v="329297.96875"/>
    <n v="33102.03125"/>
    <s v="2-Way Mir"/>
    <m/>
    <m/>
    <m/>
    <n v="312384"/>
    <m/>
    <m/>
    <m/>
    <n v="312384"/>
    <n v="156192"/>
    <s v="0705_300GB"/>
    <m/>
    <m/>
    <m/>
    <n v="156192"/>
    <m/>
    <m/>
    <m/>
    <n v="156192"/>
    <n v="40074"/>
    <m/>
    <m/>
    <m/>
    <n v="40074"/>
    <n v="116118"/>
    <n v="0"/>
    <n v="0"/>
    <n v="0"/>
    <n v="116118"/>
    <n v="0.25656883835279654"/>
    <n v="55866.6"/>
    <m/>
    <n v="55866.6"/>
    <n v="0.35767901044867856"/>
    <m/>
    <m/>
  </r>
  <r>
    <x v="0"/>
    <x v="71"/>
    <s v="0699"/>
    <x v="2"/>
    <s v="VMAX40K"/>
    <s v="EMC"/>
    <s v="EMC Symmetrix VMAX"/>
    <s v="BAU"/>
    <s v="Symm-NonSRDF"/>
    <s v="FAST"/>
    <s v="Thin"/>
    <n v="699"/>
    <n v="14"/>
    <m/>
    <m/>
    <m/>
    <n v="4"/>
    <n v="4"/>
    <n v="4200"/>
    <m/>
    <m/>
    <m/>
    <n v="400"/>
    <n v="4000"/>
    <n v="22"/>
    <n v="8600"/>
    <n v="640"/>
    <m/>
    <m/>
    <m/>
    <n v="128"/>
    <n v="192"/>
    <n v="192000"/>
    <m/>
    <m/>
    <m/>
    <n v="12800"/>
    <n v="192000"/>
    <n v="960"/>
    <n v="396800"/>
    <n v="654"/>
    <m/>
    <m/>
    <m/>
    <n v="132"/>
    <n v="196"/>
    <n v="196200"/>
    <m/>
    <m/>
    <m/>
    <n v="13200"/>
    <n v="196000"/>
    <n v="982"/>
    <n v="405400"/>
    <n v="14"/>
    <m/>
    <m/>
    <m/>
    <n v="4"/>
    <n v="4"/>
    <n v="3816.3671875"/>
    <m/>
    <m/>
    <m/>
    <n v="372.640625"/>
    <n v="3726.0546875"/>
    <n v="22"/>
    <n v="7915.0625"/>
    <n v="640"/>
    <m/>
    <m/>
    <m/>
    <n v="128"/>
    <n v="192"/>
    <n v="174462.5"/>
    <m/>
    <m/>
    <m/>
    <n v="11924.5"/>
    <n v="178850.625"/>
    <n v="960"/>
    <n v="365237.625"/>
    <n v="654"/>
    <m/>
    <m/>
    <m/>
    <n v="132"/>
    <n v="196"/>
    <n v="178278.8671875"/>
    <m/>
    <m/>
    <m/>
    <n v="12297.140625"/>
    <n v="182576.6796875"/>
    <n v="982"/>
    <n v="373152.6875"/>
    <n v="32247.3125"/>
    <s v="2-Way Mir"/>
    <s v="RAID-6(6+2)"/>
    <s v="RAID-5(3+1)"/>
    <m/>
    <n v="166390"/>
    <n v="176094"/>
    <n v="11739.733333333332"/>
    <m/>
    <n v="354223.73333333334"/>
    <n v="130153.43333333335"/>
    <s v="0699_300GB"/>
    <s v="0699_1TB"/>
    <s v="0699_100_SSD"/>
    <m/>
    <n v="83195"/>
    <n v="132070.5"/>
    <n v="8804.7999999999993"/>
    <m/>
    <n v="224070.3"/>
    <n v="29810.799999999999"/>
    <m/>
    <n v="8562.2999999999993"/>
    <m/>
    <n v="38373.1"/>
    <n v="53384.2"/>
    <n v="132070.5"/>
    <n v="242.5"/>
    <n v="0"/>
    <n v="185697.19999999998"/>
    <n v="0.17125473567893648"/>
    <n v="171470"/>
    <m/>
    <n v="171470"/>
    <n v="0.76525090563095599"/>
    <m/>
    <m/>
  </r>
  <r>
    <x v="0"/>
    <x v="72"/>
    <s v="1383"/>
    <x v="2"/>
    <s v="VMAX10K"/>
    <s v="EMC"/>
    <s v="EMC Symmetrix VMAX"/>
    <s v="BAU"/>
    <s v="Symm-NonSRDF"/>
    <s v="FAST"/>
    <s v="Thin"/>
    <n v="1383"/>
    <n v="10"/>
    <m/>
    <m/>
    <m/>
    <m/>
    <m/>
    <n v="3000"/>
    <m/>
    <m/>
    <m/>
    <m/>
    <m/>
    <n v="10"/>
    <n v="3000"/>
    <n v="448"/>
    <m/>
    <m/>
    <m/>
    <m/>
    <m/>
    <n v="134400"/>
    <m/>
    <m/>
    <m/>
    <m/>
    <m/>
    <n v="448"/>
    <n v="134400"/>
    <n v="458"/>
    <m/>
    <m/>
    <m/>
    <m/>
    <m/>
    <n v="137400"/>
    <m/>
    <m/>
    <m/>
    <m/>
    <m/>
    <n v="458"/>
    <n v="137400"/>
    <n v="10"/>
    <m/>
    <m/>
    <m/>
    <m/>
    <m/>
    <n v="2725.9765625"/>
    <m/>
    <m/>
    <m/>
    <m/>
    <m/>
    <n v="10"/>
    <n v="2725.9765625"/>
    <n v="448"/>
    <m/>
    <m/>
    <m/>
    <m/>
    <m/>
    <n v="122123.75"/>
    <m/>
    <m/>
    <m/>
    <m/>
    <m/>
    <m/>
    <n v="122123.75"/>
    <n v="458"/>
    <m/>
    <m/>
    <m/>
    <m/>
    <m/>
    <n v="124849.7265625"/>
    <m/>
    <m/>
    <m/>
    <m/>
    <m/>
    <n v="458"/>
    <n v="124849.7265625"/>
    <n v="12550.2734375"/>
    <s v="2-Way Mir"/>
    <m/>
    <m/>
    <m/>
    <n v="119445.8"/>
    <m/>
    <m/>
    <m/>
    <n v="119445.8"/>
    <n v="59722.9"/>
    <s v="1383_300GB"/>
    <m/>
    <m/>
    <m/>
    <n v="59722.9"/>
    <m/>
    <m/>
    <m/>
    <n v="59722.9"/>
    <n v="19595.900000000001"/>
    <m/>
    <m/>
    <m/>
    <n v="19595.900000000001"/>
    <n v="40127"/>
    <m/>
    <m/>
    <m/>
    <n v="40127"/>
    <n v="0.32811367164019162"/>
    <n v="61297.2"/>
    <m/>
    <n v="61297.2"/>
    <n v="1.0263600729368465"/>
    <m/>
    <m/>
  </r>
  <r>
    <x v="0"/>
    <x v="73"/>
    <s v="0485"/>
    <x v="2"/>
    <s v="VMAX40K"/>
    <s v="EMC"/>
    <s v="EMC Symmetrix VMAX"/>
    <s v="BAU"/>
    <s v="Symm-NonSRDF"/>
    <s v="FAST"/>
    <s v="Thin"/>
    <n v="485"/>
    <n v="28"/>
    <m/>
    <m/>
    <m/>
    <n v="4"/>
    <m/>
    <n v="8400"/>
    <m/>
    <m/>
    <m/>
    <n v="400"/>
    <n v="0"/>
    <n v="32"/>
    <n v="8800"/>
    <n v="1344"/>
    <m/>
    <m/>
    <m/>
    <n v="192"/>
    <m/>
    <n v="403200"/>
    <m/>
    <m/>
    <m/>
    <n v="19200"/>
    <n v="0"/>
    <n v="1536"/>
    <n v="422400"/>
    <n v="1372"/>
    <m/>
    <m/>
    <m/>
    <n v="196"/>
    <m/>
    <n v="411600"/>
    <m/>
    <m/>
    <m/>
    <n v="19600"/>
    <m/>
    <n v="1568"/>
    <n v="431200"/>
    <n v="28"/>
    <m/>
    <m/>
    <m/>
    <n v="4"/>
    <m/>
    <n v="7632.734375"/>
    <m/>
    <m/>
    <m/>
    <n v="372.640625"/>
    <m/>
    <n v="32"/>
    <n v="8005.375"/>
    <n v="1344"/>
    <m/>
    <m/>
    <m/>
    <n v="192"/>
    <m/>
    <n v="366371.25"/>
    <m/>
    <m/>
    <m/>
    <n v="17886.75"/>
    <m/>
    <n v="1536"/>
    <n v="384258"/>
    <n v="1372"/>
    <m/>
    <m/>
    <m/>
    <n v="196"/>
    <m/>
    <n v="374003.984375"/>
    <m/>
    <m/>
    <m/>
    <n v="18259.390625"/>
    <m/>
    <n v="1568"/>
    <n v="392263.375"/>
    <n v="38936.625"/>
    <s v="2-Way Mir"/>
    <m/>
    <s v="RAID-5(3+1)"/>
    <m/>
    <n v="355323.4"/>
    <n v="0"/>
    <n v="17609.466666666667"/>
    <m/>
    <n v="372932.8666666667"/>
    <n v="182064.06666666668"/>
    <s v="0485_300GB"/>
    <m/>
    <s v="0485_100_SSD"/>
    <m/>
    <n v="177661.7"/>
    <m/>
    <n v="13207.1"/>
    <m/>
    <n v="190868.80000000002"/>
    <n v="30192"/>
    <m/>
    <n v="9665"/>
    <m/>
    <n v="39857"/>
    <n v="147469.70000000001"/>
    <n v="0"/>
    <n v="3542.1000000000004"/>
    <n v="0"/>
    <n v="151011.80000000002"/>
    <n v="0.20881883262219911"/>
    <n v="141793"/>
    <m/>
    <n v="141793"/>
    <n v="0.74288202157712513"/>
    <m/>
    <m/>
  </r>
  <r>
    <x v="0"/>
    <x v="74"/>
    <s v="877"/>
    <x v="2"/>
    <s v="VMAX-1SE"/>
    <s v="EMC"/>
    <s v="EMC Symmetrix VMAX"/>
    <s v="BAU"/>
    <s v="Symm-NonSRDF"/>
    <s v="Not FAST"/>
    <s v="Thin"/>
    <n v="877"/>
    <m/>
    <m/>
    <m/>
    <m/>
    <n v="4"/>
    <m/>
    <n v="600"/>
    <m/>
    <m/>
    <m/>
    <m/>
    <m/>
    <n v="4"/>
    <n v="600"/>
    <m/>
    <m/>
    <m/>
    <m/>
    <n v="40"/>
    <m/>
    <n v="0"/>
    <m/>
    <m/>
    <m/>
    <n v="6000"/>
    <m/>
    <n v="40"/>
    <n v="6000"/>
    <m/>
    <m/>
    <m/>
    <m/>
    <n v="44"/>
    <m/>
    <n v="6600"/>
    <m/>
    <m/>
    <m/>
    <m/>
    <m/>
    <n v="44"/>
    <n v="6600"/>
    <m/>
    <m/>
    <m/>
    <m/>
    <n v="4"/>
    <m/>
    <n v="540"/>
    <m/>
    <m/>
    <m/>
    <m/>
    <m/>
    <n v="4"/>
    <n v="540"/>
    <n v="40"/>
    <m/>
    <m/>
    <m/>
    <m/>
    <m/>
    <n v="5400"/>
    <m/>
    <m/>
    <m/>
    <m/>
    <m/>
    <n v="40"/>
    <n v="5400"/>
    <n v="44"/>
    <m/>
    <m/>
    <m/>
    <m/>
    <m/>
    <n v="5940"/>
    <m/>
    <m/>
    <m/>
    <m/>
    <m/>
    <n v="44"/>
    <n v="5940"/>
    <n v="660"/>
    <m/>
    <m/>
    <s v="RAID-5(7+1)"/>
    <m/>
    <n v="0"/>
    <m/>
    <n v="5400"/>
    <m/>
    <n v="5400"/>
    <n v="675"/>
    <m/>
    <m/>
    <s v="877_150GB"/>
    <m/>
    <m/>
    <m/>
    <n v="4725"/>
    <m/>
    <n v="4725"/>
    <m/>
    <m/>
    <n v="4282"/>
    <m/>
    <n v="4282"/>
    <n v="0"/>
    <n v="0"/>
    <n v="443"/>
    <n v="0"/>
    <n v="443"/>
    <n v="0.9062433862433863"/>
    <n v="4282"/>
    <m/>
    <n v="4282"/>
    <n v="0.9062433862433863"/>
    <m/>
    <m/>
  </r>
  <r>
    <x v="0"/>
    <x v="75"/>
    <s v="1144"/>
    <x v="2"/>
    <s v="VMAX40K"/>
    <s v="EMC"/>
    <s v="EMC Symmetrix VMAX"/>
    <s v="BAU"/>
    <m/>
    <s v="FAST"/>
    <s v="Thin"/>
    <n v="1144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n v="209355"/>
    <n v="784"/>
    <m/>
    <m/>
    <m/>
    <m/>
    <m/>
    <n v="213716.5625"/>
    <m/>
    <m/>
    <m/>
    <m/>
    <m/>
    <n v="784"/>
    <n v="213716.5625"/>
    <n v="21483.4375"/>
    <s v="2-Way Mir"/>
    <m/>
    <m/>
    <m/>
    <n v="200645.2"/>
    <m/>
    <m/>
    <m/>
    <n v="200645.2"/>
    <n v="100322.6"/>
    <s v="1144_300GB"/>
    <m/>
    <m/>
    <m/>
    <n v="100322.6"/>
    <m/>
    <m/>
    <m/>
    <n v="100322.6"/>
    <n v="15656.8"/>
    <m/>
    <m/>
    <m/>
    <n v="15656.8"/>
    <n v="84665.8"/>
    <n v="0"/>
    <n v="0"/>
    <n v="0"/>
    <n v="84665.8"/>
    <n v="0.15606453580748503"/>
    <n v="49951.6"/>
    <m/>
    <n v="49951.6"/>
    <n v="0.49790974316853825"/>
    <m/>
    <m/>
  </r>
  <r>
    <x v="0"/>
    <x v="76"/>
    <s v="1124"/>
    <x v="2"/>
    <s v="VMAX40K"/>
    <s v="EMC"/>
    <s v="EMC Symmetrix VMAX"/>
    <s v="BAU"/>
    <m/>
    <s v="FAST"/>
    <s v="Thin"/>
    <s v="1124"/>
    <n v="32"/>
    <m/>
    <m/>
    <m/>
    <m/>
    <m/>
    <n v="9600"/>
    <m/>
    <m/>
    <m/>
    <m/>
    <m/>
    <n v="32"/>
    <n v="9600"/>
    <n v="1552"/>
    <m/>
    <m/>
    <m/>
    <m/>
    <m/>
    <n v="465600"/>
    <m/>
    <m/>
    <m/>
    <m/>
    <m/>
    <n v="1552"/>
    <n v="465600"/>
    <n v="1584"/>
    <m/>
    <m/>
    <m/>
    <m/>
    <m/>
    <n v="475200"/>
    <m/>
    <m/>
    <m/>
    <m/>
    <m/>
    <n v="1584"/>
    <n v="475200"/>
    <n v="32"/>
    <m/>
    <m/>
    <m/>
    <m/>
    <m/>
    <n v="8723.125"/>
    <m/>
    <m/>
    <m/>
    <m/>
    <m/>
    <n v="32"/>
    <n v="8723.125"/>
    <n v="1552"/>
    <m/>
    <m/>
    <m/>
    <m/>
    <m/>
    <n v="423071.5625"/>
    <m/>
    <m/>
    <m/>
    <m/>
    <m/>
    <n v="1552"/>
    <n v="423071.5625"/>
    <n v="1584"/>
    <m/>
    <m/>
    <m/>
    <m/>
    <m/>
    <n v="431794.6875"/>
    <m/>
    <m/>
    <m/>
    <m/>
    <m/>
    <n v="1584"/>
    <n v="431794.6875"/>
    <n v="43405.3125"/>
    <s v="2-Way Mir"/>
    <m/>
    <m/>
    <m/>
    <n v="410947"/>
    <m/>
    <m/>
    <m/>
    <n v="410947"/>
    <n v="205473.5"/>
    <s v="1124_300GB"/>
    <m/>
    <m/>
    <m/>
    <n v="205473.5"/>
    <m/>
    <m/>
    <m/>
    <n v="205473.5"/>
    <n v="24376"/>
    <m/>
    <m/>
    <m/>
    <n v="24376"/>
    <n v="181097.5"/>
    <n v="0"/>
    <n v="0"/>
    <n v="0"/>
    <n v="181097.5"/>
    <n v="0.11863330307801249"/>
    <n v="49778.8"/>
    <m/>
    <n v="49778.8"/>
    <n v="0.24226384424268824"/>
    <m/>
    <m/>
  </r>
  <r>
    <x v="0"/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40000"/>
    <n v="5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m/>
    <x v="0"/>
    <m/>
    <m/>
    <m/>
    <m/>
    <m/>
    <m/>
    <m/>
    <m/>
    <n v="6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m/>
    <x v="0"/>
    <m/>
    <m/>
    <m/>
    <m/>
    <m/>
    <m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m/>
    <x v="0"/>
    <m/>
    <m/>
    <m/>
    <m/>
    <m/>
    <m/>
    <m/>
    <m/>
    <n v="6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213">
  <r>
    <n v="290105349"/>
    <n v="5349"/>
    <x v="0"/>
    <x v="0"/>
    <n v="290105349"/>
    <n v="25193.970312500001"/>
    <n v="22903.609375"/>
    <n v="2290.3609375000015"/>
    <n v="20426.2109375"/>
    <n v="2553.2763671875"/>
    <n v="17872.9345703125"/>
    <n v="10018.1748046875"/>
    <n v="7854.759765625"/>
    <n v="2477.3984375"/>
    <n v="10018.1748046875"/>
    <m/>
    <m/>
    <n v="0.56052209922639118"/>
    <n v="0.56052209922639118"/>
    <n v="9.0909090909090967E-2"/>
    <n v="9.8332990265962067E-2"/>
    <n v="0.10134473985311837"/>
    <n v="25193.970312500001"/>
    <n v="0"/>
    <n v="0"/>
  </r>
  <r>
    <n v="492600377"/>
    <n v="377"/>
    <x v="1"/>
    <x v="1"/>
    <n v="492600377"/>
    <n v="46800"/>
    <n v="42525"/>
    <n v="4275"/>
    <n v="37817.714285714283"/>
    <n v="4727.2142857142826"/>
    <n v="33090.5"/>
    <n v="14757.2"/>
    <n v="18333.3"/>
    <n v="3271"/>
    <n v="42854.1"/>
    <m/>
    <m/>
    <n v="0.44596485396110669"/>
    <n v="1.2950574938426436"/>
    <n v="9.1346153846153841E-2"/>
    <n v="6.9893162393162386E-2"/>
    <n v="0.10100885225885219"/>
    <n v="45363.714285714283"/>
    <n v="1436.2857142857174"/>
    <n v="3.0689865689865755E-2"/>
  </r>
  <r>
    <s v="000290105373"/>
    <n v="5373"/>
    <x v="2"/>
    <x v="0"/>
    <s v="000290105373"/>
    <n v="68850"/>
    <n v="63533.599999999999"/>
    <n v="5316.4000000000015"/>
    <n v="60211.519999999997"/>
    <n v="7526.44"/>
    <n v="52685.079999999994"/>
    <n v="1943.0361328125"/>
    <n v="50742.043867187494"/>
    <n v="3322.08"/>
    <n v="3886.072265625"/>
    <m/>
    <n v="1943.0361328125"/>
    <n v="3.6880197065516464E-2"/>
    <n v="7.3760394131032928E-2"/>
    <n v="7.7217138707334806E-2"/>
    <n v="4.8250980392156861E-2"/>
    <n v="0.10931648511256353"/>
    <n v="68850"/>
    <n v="0"/>
    <n v="0"/>
  </r>
  <r>
    <s v="000292600623"/>
    <s v="0623"/>
    <x v="3"/>
    <x v="1"/>
    <s v="000292600623"/>
    <n v="340268"/>
    <n v="304207.171875"/>
    <n v="36060.828125"/>
    <n v="285733.8285714286"/>
    <n v="35716.728571428597"/>
    <n v="250017.1"/>
    <n v="17992.3"/>
    <n v="232024.80000000002"/>
    <n v="8209.546875"/>
    <n v="25322.400000000001"/>
    <m/>
    <m/>
    <n v="7.196427764340918E-2"/>
    <n v="0.10128267226521706"/>
    <n v="0.10597772380888006"/>
    <n v="2.4126708579707761E-2"/>
    <n v="0.10496646340951425"/>
    <n v="330004.2035714286"/>
    <n v="10263.796428571397"/>
    <n v="3.0163860335298637E-2"/>
  </r>
  <r>
    <s v="000292600678"/>
    <s v="0678"/>
    <x v="2"/>
    <x v="1"/>
    <s v="000292600678"/>
    <n v="243000"/>
    <n v="220804.1015625"/>
    <n v="22195.8984375"/>
    <n v="207997.48571428569"/>
    <n v="25999.685714285704"/>
    <n v="181997.8"/>
    <n v="102920"/>
    <n v="79077.799999999988"/>
    <n v="4906.7578125"/>
    <n v="94562.4"/>
    <n v="16.843800000000002"/>
    <m/>
    <n v="0.56550134122500384"/>
    <n v="0.51957990700986501"/>
    <n v="9.1341145833333331E-2"/>
    <n v="2.0192418981481483E-2"/>
    <n v="0.1069945914168136"/>
    <n v="235116.9857642857"/>
    <n v="7883.014235714305"/>
    <n v="3.2440387801293435E-2"/>
  </r>
  <r>
    <s v="000292600879"/>
    <s v="0879"/>
    <x v="0"/>
    <x v="1"/>
    <s v="000292600879"/>
    <n v="257400"/>
    <n v="233888.7890625"/>
    <n v="23511.2109375"/>
    <n v="220603.31428571427"/>
    <n v="27575.414285714272"/>
    <n v="193027.9"/>
    <n v="38344.300000000003"/>
    <n v="154683.59999999998"/>
    <n v="4906.7578125"/>
    <n v="72666.100000000006"/>
    <n v="16.843800000000002"/>
    <m/>
    <n v="0.198646413290514"/>
    <n v="0.37645387014001608"/>
    <n v="9.1341145833333331E-2"/>
    <n v="1.9062773164335665E-2"/>
    <n v="0.10713059163059158"/>
    <n v="249038.12683571427"/>
    <n v="8361.873164285731"/>
    <n v="3.2485909729159795E-2"/>
  </r>
  <r>
    <s v="000292602230"/>
    <s v="2230"/>
    <x v="2"/>
    <x v="1"/>
    <s v="000292602230"/>
    <n v="227700"/>
    <n v="206901.62109375"/>
    <n v="20798.37890625"/>
    <n v="197405.34285714285"/>
    <n v="25430.842857142852"/>
    <n v="171974.5"/>
    <n v="64561.9"/>
    <n v="107412.6"/>
    <n v="4088.96484375"/>
    <n v="57559.8"/>
    <m/>
    <n v="24736.7"/>
    <n v="0.37541554125757015"/>
    <n v="0.3346996211647657"/>
    <n v="9.1341145833333331E-2"/>
    <n v="1.7957684864953888E-2"/>
    <n v="0.11168573938139154"/>
    <n v="222292.68660714285"/>
    <n v="5407.3133928571478"/>
    <n v="2.3747533565468371E-2"/>
  </r>
  <r>
    <s v="000292602231"/>
    <s v="2231"/>
    <x v="0"/>
    <x v="1"/>
    <s v="000292602231"/>
    <n v="367200"/>
    <n v="333659.53125"/>
    <n v="33540.46875"/>
    <n v="315898.45714285714"/>
    <n v="39768.857142857101"/>
    <n v="276129.60000000003"/>
    <n v="100534.2"/>
    <n v="175595.40000000002"/>
    <n v="6542.34375"/>
    <n v="66650.099999999991"/>
    <m/>
    <n v="55794.7"/>
    <n v="0.36408338693135389"/>
    <n v="0.24137252942096749"/>
    <n v="9.1341145833333331E-2"/>
    <n v="1.7816840277777777E-2"/>
    <n v="0.10830298786181128"/>
    <n v="355981.26964285714"/>
    <n v="11218.730357142864"/>
    <n v="3.0552097922502353E-2"/>
  </r>
  <r>
    <s v="000292602804"/>
    <s v="2804"/>
    <x v="0"/>
    <x v="1"/>
    <s v="000292602804"/>
    <n v="118400"/>
    <n v="107740.88671875"/>
    <n v="10659.11328125"/>
    <n v="95168.742857142861"/>
    <n v="12130.242857142861"/>
    <n v="83038.5"/>
    <n v="59542"/>
    <n v="23496.5"/>
    <n v="3643.79296875"/>
    <n v="108532"/>
    <n v="4595.96"/>
    <n v="0"/>
    <n v="0.7170408906711947"/>
    <n v="1.3070081949938883"/>
    <n v="9.0026294605152032E-2"/>
    <n v="3.0775278452280404E-2"/>
    <n v="0.10245137548262552"/>
    <n v="114067.60910714287"/>
    <n v="4332.3908928571327"/>
    <n v="3.6591139297779837E-2"/>
  </r>
  <r>
    <s v="000292603004"/>
    <s v="3004"/>
    <x v="0"/>
    <x v="1"/>
    <s v="000292603004"/>
    <n v="597408"/>
    <n v="527587.59375"/>
    <n v="69820.40625"/>
    <n v="500822.05714285723"/>
    <n v="62602.757142857183"/>
    <n v="438219.30000000005"/>
    <n v="209330.8"/>
    <n v="228888.50000000006"/>
    <n v="10767.09375"/>
    <n v="374596"/>
    <m/>
    <n v="0"/>
    <n v="0.47768503121610567"/>
    <n v="0.85481401663504997"/>
    <n v="0.11687223179133858"/>
    <n v="1.8023015677727783E-2"/>
    <n v="0.10479062406739981"/>
    <n v="581409.55714285723"/>
    <n v="15998.442857142771"/>
    <n v="2.6779759991735583E-2"/>
  </r>
  <r>
    <s v="000292603073"/>
    <s v="3073"/>
    <x v="2"/>
    <x v="1"/>
    <s v="000292603073"/>
    <n v="531872"/>
    <n v="470601.1875"/>
    <n v="61270.8125"/>
    <n v="445146.05714285717"/>
    <n v="55643.257142857125"/>
    <n v="389502.80000000005"/>
    <n v="212681.7"/>
    <n v="176821.10000000003"/>
    <n v="10767.09375"/>
    <n v="327291"/>
    <m/>
    <n v="0"/>
    <n v="0.54603381541801488"/>
    <n v="0.84027894022841421"/>
    <n v="0.11519841710035497"/>
    <n v="2.0243768707508575E-2"/>
    <n v="0.10461775980472204"/>
    <n v="517183.96339285717"/>
    <n v="14688.036607142829"/>
    <n v="2.7615735754359751E-2"/>
  </r>
  <r>
    <s v="000292603286"/>
    <s v="3286"/>
    <x v="2"/>
    <x v="1"/>
    <s v="000292603286"/>
    <n v="227300"/>
    <n v="206693.8359375"/>
    <n v="20606.1640625"/>
    <n v="189712.97142857141"/>
    <n v="23948.271428571403"/>
    <n v="165764.70000000001"/>
    <n v="118079.2"/>
    <n v="47685.500000000015"/>
    <n v="4461.5859375"/>
    <n v="231128.4"/>
    <n v="4595.96"/>
    <n v="134002"/>
    <n v="0.71233018851420105"/>
    <n v="1.3943161601957472"/>
    <n v="9.0656243125824904E-2"/>
    <n v="1.9628622690277167E-2"/>
    <n v="0.1053597511155803"/>
    <n v="219376.68142857141"/>
    <n v="7923.3185714285937"/>
    <n v="3.4858418704041327E-2"/>
  </r>
  <r>
    <s v="000292603696"/>
    <s v="3696"/>
    <x v="2"/>
    <x v="1"/>
    <s v="000292603696"/>
    <n v="227100"/>
    <n v="206507.525390625"/>
    <n v="20592.474609375"/>
    <n v="190337.57142857142"/>
    <n v="24260.57142857142"/>
    <n v="166077"/>
    <n v="31021.4"/>
    <n v="135055.6"/>
    <n v="4275.275390625"/>
    <n v="173040.4"/>
    <n v="4595.96"/>
    <n v="137563"/>
    <n v="0.1867892604033069"/>
    <n v="1.0419287438959037"/>
    <n v="9.0675801890686927E-2"/>
    <n v="1.8825519113276089E-2"/>
    <n v="0.10682770334025284"/>
    <n v="219801.28142857141"/>
    <n v="7298.7185714285879"/>
    <n v="3.2138787192552129E-2"/>
  </r>
  <r>
    <s v="000292603875"/>
    <s v="3875"/>
    <x v="0"/>
    <x v="1"/>
    <s v="000292603875"/>
    <n v="118400"/>
    <n v="107740.88671875"/>
    <n v="10659.11328125"/>
    <n v="95793.342857142867"/>
    <n v="12442.542857142864"/>
    <n v="83350.8"/>
    <n v="16003.1"/>
    <n v="67347.7"/>
    <n v="3643.79296875"/>
    <n v="33121.5"/>
    <n v="4595.96"/>
    <n v="0"/>
    <n v="0.19199695743772105"/>
    <n v="0.39737471026072935"/>
    <n v="9.0026294605152032E-2"/>
    <n v="3.0775278452280404E-2"/>
    <n v="0.10508904440154446"/>
    <n v="114692.20910714287"/>
    <n v="3707.7908928571269"/>
    <n v="3.131580145994195E-2"/>
  </r>
  <r>
    <s v="000292604330"/>
    <s v="4330"/>
    <x v="2"/>
    <x v="1"/>
    <s v="000292604330"/>
    <n v="287100"/>
    <n v="260875.95703125"/>
    <n v="26224.04296875"/>
    <n v="248032.2"/>
    <n v="124016.1"/>
    <n v="124016.1"/>
    <n v="90440.5"/>
    <n v="33575.600000000006"/>
    <n v="5724.55078125"/>
    <n v="171812"/>
    <m/>
    <n v="37070"/>
    <n v="0.72926418424704531"/>
    <n v="1.3854007665133801"/>
    <n v="9.1341145833333331E-2"/>
    <n v="1.993922250522466E-2"/>
    <n v="0.43196133751306165"/>
    <n v="279980.79375000001"/>
    <n v="7119.2062499999884"/>
    <n v="2.4796956635318664E-2"/>
  </r>
  <r>
    <s v="000292604652"/>
    <s v="4652"/>
    <x v="0"/>
    <x v="1"/>
    <s v="000292604652"/>
    <n v="441000"/>
    <n v="400718.5546875"/>
    <n v="40281.4453125"/>
    <n v="383226.2"/>
    <n v="191613.1"/>
    <n v="191613.1"/>
    <n v="147825.29999999999"/>
    <n v="43787.800000000017"/>
    <n v="8177.9296875"/>
    <n v="277419"/>
    <m/>
    <n v="144244"/>
    <n v="0.77147804612523874"/>
    <n v="1.4478081091532886"/>
    <n v="9.1341145833333331E-2"/>
    <n v="1.8544058248299321E-2"/>
    <n v="0.43449682539682544"/>
    <n v="431685.57500000001"/>
    <n v="9314.4249999999884"/>
    <n v="2.1121145124716526E-2"/>
  </r>
  <r>
    <s v="000295700347"/>
    <s v="0347"/>
    <x v="2"/>
    <x v="1"/>
    <s v="000295700347"/>
    <n v="588456"/>
    <n v="535316.41796875"/>
    <n v="53139.58203125"/>
    <n v="354223.73333333334"/>
    <n v="130153.43333333335"/>
    <n v="224070.3"/>
    <n v="99631.299999999988"/>
    <n v="124439"/>
    <n v="10868.48046875"/>
    <n v="189680"/>
    <n v="165000"/>
    <m/>
    <n v="0.44464304283075445"/>
    <n v="0.84652004304006379"/>
    <n v="9.0303407614588008E-2"/>
    <n v="1.8469487045335589E-2"/>
    <n v="0.22117785073707014"/>
    <n v="583231.7958333334"/>
    <n v="5224.2041666666046"/>
    <n v="8.8778161267224816E-3"/>
  </r>
  <r>
    <s v="000295700349"/>
    <s v="0349"/>
    <x v="0"/>
    <x v="1"/>
    <s v="000295700349"/>
    <n v="588456"/>
    <n v="535316.41796875"/>
    <n v="53139.58203125"/>
    <n v="427723.06666666665"/>
    <n v="165435.66666666669"/>
    <n v="262287.39999999997"/>
    <n v="171025.5"/>
    <n v="91261.899999999965"/>
    <n v="10868.48046875"/>
    <n v="294710"/>
    <n v="165000"/>
    <m/>
    <n v="0.65205381577612964"/>
    <n v="1.1236147828679535"/>
    <n v="9.0303407614588008E-2"/>
    <n v="1.8469487045335589E-2"/>
    <n v="0.28113515142451889"/>
    <n v="656731.12916666665"/>
    <n v="-68275.129166666651"/>
    <n v="-0.11602418730825526"/>
  </r>
  <r>
    <s v="APM00120503066"/>
    <s v="centera_PL_02G"/>
    <x v="4"/>
    <x v="2"/>
    <s v="APM00120503066"/>
    <n v="44002.200000000004"/>
    <n v="40002"/>
    <n v="4000.2000000000044"/>
    <n v="16625.142857142859"/>
    <n v="2078.1428571428587"/>
    <n v="14547"/>
    <n v="14547"/>
    <n v="0"/>
    <m/>
    <n v="14547"/>
    <m/>
    <m/>
    <n v="1"/>
    <n v="1"/>
    <n v="9.0909090909090995E-2"/>
    <n v="0"/>
    <n v="4.7228158072615878E-2"/>
    <n v="20625.342857142863"/>
    <n v="23376.857142857141"/>
    <n v="0.53126564450998226"/>
  </r>
  <r>
    <s v="APM00121102552"/>
    <s v="centera_PL_01G"/>
    <x v="4"/>
    <x v="2"/>
    <s v="APM00121102552"/>
    <n v="64930.8"/>
    <n v="59028"/>
    <n v="5902.8000000000029"/>
    <n v="55448"/>
    <n v="6931"/>
    <n v="48517"/>
    <n v="48517"/>
    <n v="0"/>
    <m/>
    <n v="48517"/>
    <m/>
    <m/>
    <n v="1"/>
    <n v="1"/>
    <n v="9.0909090909090953E-2"/>
    <n v="0"/>
    <n v="0.10674441097291269"/>
    <n v="61350.8"/>
    <n v="3580"/>
    <n v="5.5135621307607484E-2"/>
  </r>
  <r>
    <s v="APM00121204311"/>
    <s v="centera_PL_01S"/>
    <x v="4"/>
    <x v="2"/>
    <s v="APM00121204311"/>
    <n v="86168.5"/>
    <n v="78335"/>
    <n v="7833.5"/>
    <n v="58121.142857142855"/>
    <n v="7265.1428571428551"/>
    <n v="50856"/>
    <n v="50856"/>
    <n v="0"/>
    <m/>
    <n v="50856"/>
    <m/>
    <m/>
    <n v="1"/>
    <n v="1"/>
    <n v="9.0909090909090912E-2"/>
    <n v="0"/>
    <n v="8.4313210246700993E-2"/>
    <n v="65954.642857142855"/>
    <n v="20213.857142857145"/>
    <n v="0.23458522711730093"/>
  </r>
  <r>
    <s v="APM00121204573"/>
    <s v="centera_PL_02S"/>
    <x v="4"/>
    <x v="2"/>
    <s v="APM00121204573"/>
    <n v="44003.3"/>
    <n v="40003"/>
    <n v="4000.3000000000029"/>
    <n v="16627.428571428572"/>
    <n v="2078.4285714285725"/>
    <n v="14549"/>
    <n v="14549"/>
    <n v="0"/>
    <m/>
    <n v="14549"/>
    <m/>
    <m/>
    <n v="1"/>
    <n v="1"/>
    <n v="9.0909090909090967E-2"/>
    <n v="0"/>
    <n v="4.7233470476727255E-2"/>
    <n v="20627.728571428575"/>
    <n v="23375.571428571428"/>
    <n v="0.53122314527709114"/>
  </r>
  <r>
    <s v="CK200053010120"/>
    <s v="centera_CH_01E"/>
    <x v="1"/>
    <x v="2"/>
    <s v="CK200053010120"/>
    <n v="50688.000000000007"/>
    <n v="46080"/>
    <n v="4608.0000000000073"/>
    <n v="15213.714285714286"/>
    <n v="1901.7142857142862"/>
    <n v="13312"/>
    <n v="13312"/>
    <n v="0"/>
    <m/>
    <n v="13312"/>
    <m/>
    <m/>
    <n v="1"/>
    <n v="1"/>
    <n v="9.0909090909091037E-2"/>
    <n v="0"/>
    <n v="3.751803751803752E-2"/>
    <n v="19821.714285714294"/>
    <n v="30866.285714285714"/>
    <n v="0.6089466089466089"/>
  </r>
  <r>
    <s v="CK200054900163"/>
    <s v="centera_CH_01R"/>
    <x v="1"/>
    <x v="2"/>
    <s v="CK200054900163"/>
    <n v="50688.000000000007"/>
    <n v="46080"/>
    <n v="4608.0000000000073"/>
    <n v="19894.857142857141"/>
    <n v="2486.8571428571413"/>
    <n v="17408"/>
    <n v="17408"/>
    <n v="0"/>
    <m/>
    <n v="17408"/>
    <m/>
    <m/>
    <n v="1"/>
    <n v="1"/>
    <n v="9.0909090909091037E-2"/>
    <n v="0"/>
    <n v="4.9062049062049022E-2"/>
    <n v="24502.857142857149"/>
    <n v="26185.142857142859"/>
    <n v="0.51659451659451661"/>
  </r>
  <r>
    <s v="CK200054900292"/>
    <s v="centera_TK_01T"/>
    <x v="5"/>
    <x v="2"/>
    <s v="CK200054900292"/>
    <n v="55559.9"/>
    <n v="50509"/>
    <n v="5050.9000000000015"/>
    <n v="54083.428571428572"/>
    <n v="6760.4285714285725"/>
    <n v="47323"/>
    <n v="47323"/>
    <n v="0"/>
    <m/>
    <n v="47323"/>
    <m/>
    <m/>
    <n v="1"/>
    <n v="1"/>
    <n v="9.0909090909090939E-2"/>
    <n v="0"/>
    <n v="0.12167819905054855"/>
    <n v="59134.328571428574"/>
    <n v="-3574.4285714285725"/>
    <n v="-6.4334683313479191E-2"/>
  </r>
  <r>
    <s v="CK200054900294"/>
    <s v="centera_TK_01Y"/>
    <x v="5"/>
    <x v="2"/>
    <s v="CK200054900294"/>
    <n v="54818.500000000007"/>
    <n v="49835"/>
    <n v="4983.5000000000073"/>
    <n v="46635.428571428572"/>
    <n v="5829.4285714285725"/>
    <n v="40806"/>
    <n v="40806"/>
    <n v="0"/>
    <m/>
    <n v="40806"/>
    <m/>
    <m/>
    <n v="1"/>
    <n v="1"/>
    <n v="9.0909090909091037E-2"/>
    <n v="0"/>
    <n v="0.10634053415231302"/>
    <n v="51618.92857142858"/>
    <n v="3199.5714285714275"/>
    <n v="5.8366635872404884E-2"/>
  </r>
  <r>
    <s v="CK200061900265"/>
    <s v="centera_DE_01F"/>
    <x v="0"/>
    <x v="2"/>
    <s v="CK200061900265"/>
    <n v="272923.2"/>
    <n v="248112"/>
    <n v="24811.200000000012"/>
    <n v="176107.42857142858"/>
    <n v="22013.42857142858"/>
    <n v="154094"/>
    <n v="154094"/>
    <n v="0"/>
    <m/>
    <n v="154094"/>
    <m/>
    <m/>
    <n v="1"/>
    <n v="1"/>
    <n v="9.0909090909090953E-2"/>
    <n v="0"/>
    <n v="8.0657960083380886E-2"/>
    <n v="200918.62857142859"/>
    <n v="72004.57142857142"/>
    <n v="0.26382722842386214"/>
  </r>
  <r>
    <s v="CK200061900567"/>
    <s v="centera_UK_01R"/>
    <x v="2"/>
    <x v="2"/>
    <s v="CK200061900567"/>
    <n v="269577"/>
    <n v="245070"/>
    <n v="24507"/>
    <n v="176035.42857142858"/>
    <n v="22004.42857142858"/>
    <n v="154031"/>
    <n v="154031"/>
    <n v="0"/>
    <m/>
    <n v="154031"/>
    <m/>
    <m/>
    <n v="1"/>
    <n v="1"/>
    <n v="9.0909090909090912E-2"/>
    <n v="0"/>
    <n v="8.1625763961423195E-2"/>
    <n v="200542.42857142858"/>
    <n v="69034.57142857142"/>
    <n v="0.25608479739952378"/>
  </r>
  <r>
    <s v="CK200062000592"/>
    <s v="centera_DE_02F"/>
    <x v="0"/>
    <x v="2"/>
    <s v="CK200062000592"/>
    <n v="109422.50000000001"/>
    <n v="99475"/>
    <n v="9947.5000000000146"/>
    <n v="82211.428571428565"/>
    <n v="10276.428571428565"/>
    <n v="71935"/>
    <n v="71935"/>
    <n v="0"/>
    <m/>
    <n v="71935"/>
    <m/>
    <m/>
    <n v="1"/>
    <n v="1"/>
    <n v="9.0909090909091037E-2"/>
    <n v="0"/>
    <n v="9.3915132367004633E-2"/>
    <n v="92158.92857142858"/>
    <n v="17263.571428571435"/>
    <n v="0.15776985015487155"/>
  </r>
  <r>
    <s v="CK200062000593"/>
    <s v="centera_UK_02R"/>
    <x v="2"/>
    <x v="2"/>
    <s v="CK200062000593"/>
    <n v="116045.6"/>
    <n v="105496"/>
    <n v="10549.600000000006"/>
    <n v="85177.142857142855"/>
    <n v="10647.142857142855"/>
    <n v="74530"/>
    <n v="74530"/>
    <n v="0"/>
    <m/>
    <n v="74530"/>
    <m/>
    <m/>
    <n v="1"/>
    <n v="1"/>
    <n v="9.0909090909090953E-2"/>
    <n v="0"/>
    <n v="9.1749647183028527E-2"/>
    <n v="95726.742857142861"/>
    <n v="20318.857142857145"/>
    <n v="0.17509373162668077"/>
  </r>
  <r>
    <s v="CK200113804158"/>
    <s v="rdccentera01"/>
    <x v="2"/>
    <x v="2"/>
    <s v="CK200113804158"/>
    <n v="28154.500000000004"/>
    <n v="25595"/>
    <n v="2559.5000000000036"/>
    <n v="4720"/>
    <n v="590"/>
    <n v="4130"/>
    <n v="4130"/>
    <n v="0"/>
    <m/>
    <n v="4130"/>
    <m/>
    <m/>
    <n v="1"/>
    <n v="1"/>
    <n v="9.0909090909091023E-2"/>
    <n v="0"/>
    <n v="2.0955797474648812E-2"/>
    <n v="7279.5000000000036"/>
    <n v="20875"/>
    <n v="0.74144452929371851"/>
  </r>
  <r>
    <s v="CK200113804159"/>
    <s v="fdccentera01"/>
    <x v="0"/>
    <x v="2"/>
    <s v="CK200113804159"/>
    <n v="28164.400000000001"/>
    <n v="25604"/>
    <n v="2560.4000000000015"/>
    <n v="9387.4285714285706"/>
    <n v="1173.4285714285706"/>
    <n v="8214"/>
    <n v="8214"/>
    <n v="0"/>
    <m/>
    <n v="8214"/>
    <m/>
    <m/>
    <n v="1"/>
    <n v="1"/>
    <n v="9.0909090909090953E-2"/>
    <n v="0"/>
    <n v="4.166353877336533E-2"/>
    <n v="11947.828571428572"/>
    <n v="16216.571428571429"/>
    <n v="0.5757825989039862"/>
  </r>
  <r>
    <s v="CKM00101000576"/>
    <s v="rdc4-ac4-0576"/>
    <x v="2"/>
    <x v="3"/>
    <s v="CKM00101000576"/>
    <n v="20876.676117706302"/>
    <n v="18978.79647064209"/>
    <n v="1897.8796470642119"/>
    <n v="18978.79647064209"/>
    <n v="8964.0000228881836"/>
    <n v="10014.796447753906"/>
    <n v="10014.796447753906"/>
    <n v="0"/>
    <n v="1050.7964477539062"/>
    <n v="10014.796447753906"/>
    <m/>
    <m/>
    <n v="1"/>
    <n v="1"/>
    <n v="9.0909090909091037E-2"/>
    <n v="5.0333512951455231E-2"/>
    <n v="0.42937869861790284"/>
    <n v="21927.472565460208"/>
    <n v="-1050.7964477539062"/>
    <n v="-5.0333512951455231E-2"/>
  </r>
  <r>
    <s v="CKM00121201737"/>
    <s v="GBOKC001N1737"/>
    <x v="2"/>
    <x v="4"/>
    <s v="CKM00121201737"/>
    <n v="922300"/>
    <n v="838454.76100000006"/>
    <n v="83845.238999999943"/>
    <n v="769905.99699999997"/>
    <n v="322098.99699999997"/>
    <n v="447807"/>
    <n v="429728"/>
    <n v="18079"/>
    <m/>
    <n v="429728"/>
    <n v="68548.763999999996"/>
    <m/>
    <n v="0.95962769675328885"/>
    <n v="0.95962769675328885"/>
    <n v="9.0908857204813995E-2"/>
    <n v="0"/>
    <n v="0.3492345191369402"/>
    <n v="922299.99999999988"/>
    <n v="0"/>
    <n v="0"/>
  </r>
  <r>
    <s v="CKM00121300390"/>
    <s v="GBOKC002N0390"/>
    <x v="2"/>
    <x v="4"/>
    <s v="CKM00121300390"/>
    <n v="922300"/>
    <n v="838454.76100000006"/>
    <n v="83845.238999999943"/>
    <n v="769905.99699999997"/>
    <n v="322098.99699999997"/>
    <n v="447807"/>
    <n v="429728"/>
    <n v="18079"/>
    <m/>
    <n v="429728"/>
    <n v="68548.763999999996"/>
    <m/>
    <n v="0.95962769675328885"/>
    <n v="0.95962769675328885"/>
    <n v="9.0908857204813995E-2"/>
    <n v="0"/>
    <n v="0.3492345191369402"/>
    <n v="922299.99999999988"/>
    <n v="0"/>
    <n v="0"/>
  </r>
  <r>
    <s v="CKM00121400374"/>
    <s v="DEOLC001N0374"/>
    <x v="0"/>
    <x v="4"/>
    <s v="CKM00121400374"/>
    <n v="583722.19510000001"/>
    <n v="530656.54099999997"/>
    <n v="53065.654100000043"/>
    <n v="436644.25099999999"/>
    <n v="177936.25099999999"/>
    <n v="258708"/>
    <n v="226561"/>
    <n v="32147"/>
    <m/>
    <n v="226561"/>
    <n v="94010.274999999994"/>
    <m/>
    <n v="0.87574021676948532"/>
    <n v="0.87574021676948532"/>
    <n v="9.0909090909090981E-2"/>
    <n v="0"/>
    <n v="0.3048303670713034"/>
    <n v="583720.1801"/>
    <n v="2.0150000000139698"/>
    <n v="3.451984551775989E-6"/>
  </r>
  <r>
    <s v="CKM00121400375"/>
    <s v="DEOLC002N0375"/>
    <x v="0"/>
    <x v="4"/>
    <s v="CKM00121400375"/>
    <n v="472031.98460000003"/>
    <n v="429119.98599999998"/>
    <n v="42911.99860000005"/>
    <n v="293078.13900000002"/>
    <n v="80331.139000000025"/>
    <n v="212747"/>
    <n v="178168"/>
    <n v="34579"/>
    <m/>
    <n v="178168"/>
    <n v="136039.83300000001"/>
    <m/>
    <n v="0.83746421806182936"/>
    <n v="0.83746421806182936"/>
    <n v="9.0909090909091009E-2"/>
    <n v="0"/>
    <n v="0.17018155892142064"/>
    <n v="472029.97060000012"/>
    <n v="2.0139999999082647"/>
    <n v="4.2666600264703004E-6"/>
  </r>
  <r>
    <s v="DEOLH004N7026"/>
    <s v="FDCHDS04"/>
    <x v="0"/>
    <x v="5"/>
    <s v="DEOLH004N7026"/>
    <n v="270000"/>
    <n v="245700"/>
    <n v="24300"/>
    <n v="240489.37142857144"/>
    <n v="30061.171428571426"/>
    <n v="210428.2"/>
    <n v="114180.98"/>
    <n v="96247.220000000016"/>
    <n v="1092"/>
    <n v="114180.98"/>
    <m/>
    <m/>
    <n v="0.54261253957406841"/>
    <n v="0.54261253957406841"/>
    <n v="0.09"/>
    <n v="4.0444444444444443E-3"/>
    <n v="0.11133767195767195"/>
    <n v="265881.37142857141"/>
    <n v="4118.6285714285914"/>
    <n v="1.5254179894179968E-2"/>
  </r>
  <r>
    <s v="DEOLH005N0365"/>
    <s v="FDCHDS05"/>
    <x v="0"/>
    <x v="5"/>
    <s v="DEOLH005N0365"/>
    <n v="260400"/>
    <n v="236964"/>
    <n v="23436"/>
    <n v="231894.86857142858"/>
    <n v="28986.858571428573"/>
    <n v="202908.01"/>
    <n v="124398.34"/>
    <n v="78509.670000000013"/>
    <n v="1092"/>
    <n v="124398.34"/>
    <m/>
    <m/>
    <n v="0.61307752217371803"/>
    <n v="0.61307752217371803"/>
    <n v="0.09"/>
    <n v="4.193548387096774E-3"/>
    <n v="0.11131666118060128"/>
    <n v="256422.86857142858"/>
    <n v="3977.1314285714179"/>
    <n v="1.5273162168093003E-2"/>
  </r>
  <r>
    <s v="DEOLH010N0516"/>
    <s v="FDCHDS10"/>
    <x v="0"/>
    <x v="5"/>
    <s v="DEOLH010N0516"/>
    <n v="58800"/>
    <n v="53508"/>
    <n v="5292"/>
    <n v="51533.533333333333"/>
    <n v="12883.383333333331"/>
    <n v="38650.15"/>
    <n v="13705.29"/>
    <n v="24944.86"/>
    <n v="1092"/>
    <n v="13705.29"/>
    <m/>
    <m/>
    <n v="0.35459862380870449"/>
    <n v="0.35459862380870449"/>
    <n v="0.09"/>
    <n v="1.8571428571428572E-2"/>
    <n v="0.21910515873015871"/>
    <n v="57917.533333333333"/>
    <n v="882.46666666666715"/>
    <n v="1.5007936507936517E-2"/>
  </r>
  <r>
    <s v="FCNMM111100069"/>
    <s v="fdc1a-ax4-0069"/>
    <x v="0"/>
    <x v="3"/>
    <s v="FCNMM111100069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  <n v="0.86514957791520131"/>
    <n v="2.5181765735851968E-2"/>
    <n v="6.5727325173239315E-2"/>
    <n v="0.42168179195883487"/>
    <n v="4078.9050720214859"/>
    <n v="0"/>
    <n v="0"/>
  </r>
  <r>
    <s v="FCNMM111600082"/>
    <s v="rdc1-ax4-0082"/>
    <x v="2"/>
    <x v="3"/>
    <s v="FCNMM111600082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  <n v="0.86514957791520131"/>
    <n v="2.5181765735851968E-2"/>
    <n v="6.5727325173239315E-2"/>
    <n v="0.42168179195883487"/>
    <n v="4078.9050720214859"/>
    <n v="0"/>
    <n v="0"/>
  </r>
  <r>
    <s v="FCNMM113000103 "/>
    <s v="prof-ax4-0103"/>
    <x v="6"/>
    <x v="3"/>
    <s v="FCNMM113000103 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  <n v="1"/>
    <n v="9.0909090909090981E-2"/>
    <n v="0"/>
    <n v="0.45454545454545453"/>
    <n v="8847.1453125000007"/>
    <n v="0"/>
    <n v="0"/>
  </r>
  <r>
    <s v="FCNMM113000127"/>
    <s v="prof-ax4-0127"/>
    <x v="6"/>
    <x v="3"/>
    <s v="FCNMM113000127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  <n v="1"/>
    <n v="9.0909090909090981E-2"/>
    <n v="0"/>
    <n v="0.45454545454545453"/>
    <n v="8847.1453125000007"/>
    <n v="0"/>
    <n v="0"/>
  </r>
  <r>
    <s v="GBOKH005N3518"/>
    <s v="RDCHDS05"/>
    <x v="2"/>
    <x v="5"/>
    <s v="GBOKH005N3518"/>
    <n v="324000"/>
    <n v="294840"/>
    <n v="29160"/>
    <n v="285077.29142857145"/>
    <n v="35634.661428571446"/>
    <n v="249442.63"/>
    <n v="151545"/>
    <n v="97897.63"/>
    <n v="6552"/>
    <n v="151545"/>
    <m/>
    <m/>
    <n v="0.60753448598581561"/>
    <n v="0.60753448598581561"/>
    <n v="0.09"/>
    <n v="2.0222222222222221E-2"/>
    <n v="0.10998352292768965"/>
    <n v="320789.29142857145"/>
    <n v="3210.7085714285495"/>
    <n v="9.9095943562609555E-3"/>
  </r>
  <r>
    <s v="GBOKH006N5362"/>
    <s v="RDCHDS06"/>
    <x v="2"/>
    <x v="5"/>
    <s v="GBOKH006N5362"/>
    <n v="221700"/>
    <n v="201747"/>
    <n v="19953"/>
    <n v="197544.84571428571"/>
    <n v="24693.105714285717"/>
    <n v="172851.74"/>
    <n v="105953"/>
    <n v="66898.739999999991"/>
    <n v="819"/>
    <n v="105953"/>
    <m/>
    <m/>
    <n v="0.61297039879378712"/>
    <n v="0.61297039879378712"/>
    <n v="0.09"/>
    <n v="3.6941813261163734E-3"/>
    <n v="0.11138072040724274"/>
    <n v="218316.84571428571"/>
    <n v="3383.1542857142922"/>
    <n v="1.5260055415941777E-2"/>
  </r>
  <r>
    <s v="GBOKH010N0204"/>
    <s v="RDCHDS10"/>
    <x v="2"/>
    <x v="5"/>
    <s v="GBOKH010N0204"/>
    <n v="58800"/>
    <n v="53508"/>
    <n v="5292"/>
    <n v="51533.533333333333"/>
    <n v="12883.383333333331"/>
    <n v="38650.15"/>
    <n v="31157"/>
    <n v="7493.1500000000015"/>
    <n v="1092"/>
    <n v="31157"/>
    <m/>
    <m/>
    <n v="0.80612882485578963"/>
    <n v="0.80612882485578963"/>
    <n v="0.09"/>
    <n v="1.8571428571428572E-2"/>
    <n v="0.21910515873015871"/>
    <n v="57917.533333333333"/>
    <n v="882.46666666666715"/>
    <n v="1.5007936507936517E-2"/>
  </r>
  <r>
    <s v="GBOQH010N0214"/>
    <s v="CGCHDS10"/>
    <x v="3"/>
    <x v="5"/>
    <s v="GBOQH010N0214"/>
    <n v="102000"/>
    <n v="92820"/>
    <n v="9180"/>
    <n v="85486.605714285717"/>
    <n v="10685.825714285718"/>
    <n v="74800.78"/>
    <n v="63958"/>
    <n v="10842.779999999999"/>
    <n v="5460"/>
    <n v="63958"/>
    <m/>
    <m/>
    <n v="0.85504455969576787"/>
    <n v="0.85504455969576787"/>
    <n v="0.09"/>
    <n v="5.3529411764705881E-2"/>
    <n v="0.10476299719887959"/>
    <n v="100126.60571428572"/>
    <n v="1873.3942857142829"/>
    <n v="1.8366610644257677E-2"/>
  </r>
  <r>
    <s v="SL7E1093200048"/>
    <s v="Turkey_AX4_Mailbox"/>
    <x v="5"/>
    <x v="3"/>
    <s v="SL7E1093200048"/>
    <n v="3962.2000000000003"/>
    <n v="3602"/>
    <n v="360.20000000000027"/>
    <n v="3602"/>
    <n v="1801"/>
    <n v="1801"/>
    <n v="1801"/>
    <n v="0"/>
    <m/>
    <n v="1801"/>
    <m/>
    <m/>
    <n v="1"/>
    <n v="1"/>
    <n v="9.0909090909090967E-2"/>
    <n v="0"/>
    <n v="0.45454545454545453"/>
    <n v="3962.2000000000003"/>
    <n v="0"/>
    <n v="0"/>
  </r>
  <r>
    <s v="SL7E9101300054"/>
    <s v="prof-ax4-0054"/>
    <x v="6"/>
    <x v="3"/>
    <s v="SL7E9101300054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  <n v="1"/>
    <n v="9.0909090909090995E-2"/>
    <n v="0"/>
    <n v="0.45454545454545447"/>
    <n v="23002.583398437502"/>
    <n v="0"/>
    <n v="0"/>
  </r>
  <r>
    <s v="SL7E9101300062"/>
    <s v="pres-ax4-0062"/>
    <x v="6"/>
    <x v="3"/>
    <s v="SL7E9101300062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  <n v="1"/>
    <n v="9.0909090909090995E-2"/>
    <n v="0"/>
    <n v="0.45454545454545447"/>
    <n v="23002.583398437502"/>
    <n v="0"/>
    <n v="0"/>
  </r>
  <r>
    <s v="SL7EA101700033"/>
    <s v="fdc1a-ax4-0033"/>
    <x v="0"/>
    <x v="3"/>
    <s v="SL7EA101700033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  <n v="0.97138813726703233"/>
    <n v="5.6812848163710142E-2"/>
    <n v="3.4096242745380902E-2"/>
    <n v="0.43749733317276407"/>
    <n v="7862.9050720214855"/>
    <n v="0"/>
    <n v="0"/>
  </r>
  <r>
    <s v="SL7EA101700039"/>
    <s v="fdc1a-ax4-0039"/>
    <x v="0"/>
    <x v="3"/>
    <s v="SL7EA101700039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  <n v="0.97138813726703233"/>
    <n v="5.6812848163710142E-2"/>
    <n v="3.4096242745380902E-2"/>
    <n v="0.43749733317276407"/>
    <n v="7862.9050720214855"/>
    <n v="0"/>
    <n v="0"/>
  </r>
  <r>
    <s v="SL7EA102100006"/>
    <s v="rdc4-ax4-0006"/>
    <x v="2"/>
    <x v="3"/>
    <s v="SL7EA102100006"/>
    <n v="7862.9050720214846"/>
    <n v="7416.1910400390616"/>
    <n v="446.71403198242297"/>
    <n v="7148.0955200195312"/>
    <n v="3440"/>
    <n v="3708.0955200195312"/>
    <n v="3440"/>
    <n v="268.09552001953125"/>
    <n v="268.09552001953125"/>
    <n v="3440"/>
    <m/>
    <m/>
    <n v="0.92769994230943675"/>
    <n v="0.92769994230943675"/>
    <n v="5.6812848163710142E-2"/>
    <n v="3.4096242745380902E-2"/>
    <n v="0.43749733317276407"/>
    <n v="7862.9050720214855"/>
    <n v="0"/>
    <n v="0"/>
  </r>
  <r>
    <s v="SL7EA102100007"/>
    <s v="rdc4-ax4-0007"/>
    <x v="2"/>
    <x v="3"/>
    <s v="SL7EA102100007"/>
    <n v="7645.6550720214846"/>
    <n v="7218.6910400390616"/>
    <n v="426.96403198242297"/>
    <n v="6950.5955200195312"/>
    <n v="3242.5"/>
    <n v="3708.0955200195312"/>
    <n v="3708.0955200195312"/>
    <n v="0"/>
    <n v="268.09552001953125"/>
    <n v="3708.0955200195312"/>
    <m/>
    <m/>
    <n v="1"/>
    <n v="1"/>
    <n v="5.5844009173897396E-2"/>
    <n v="3.5065081735193647E-2"/>
    <n v="0.42409708121225698"/>
    <n v="7645.6550720214855"/>
    <n v="0"/>
    <n v="0"/>
  </r>
  <r>
    <n v="295700667"/>
    <n v="667"/>
    <x v="0"/>
    <x v="1"/>
    <s v="000295700667"/>
    <n v="235200"/>
    <n v="213716.5625"/>
    <n v="21483.4375"/>
    <n v="200645.2"/>
    <n v="98451.1"/>
    <n v="102194.1"/>
    <n v="21778.7"/>
    <n v="80415.400000000009"/>
    <n v="4361.5625"/>
    <n v="55807.8"/>
    <m/>
    <m/>
    <n v="0.2131111287246524"/>
    <n v="0.54609610535246167"/>
    <n v="9.1341145833333331E-2"/>
    <n v="1.8544058248299321E-2"/>
    <n v="0.41858460884353743"/>
    <n v="226490.2"/>
    <n v="8709.7999999999884"/>
    <n v="3.7031462585033967E-2"/>
  </r>
  <r>
    <n v="295700671"/>
    <n v="671"/>
    <x v="2"/>
    <x v="1"/>
    <s v="000295700671"/>
    <n v="480000"/>
    <n v="436156.25"/>
    <n v="43843.75"/>
    <n v="415239"/>
    <n v="205748"/>
    <n v="209491"/>
    <n v="44061.2"/>
    <n v="165429.79999999999"/>
    <n v="8723.125"/>
    <n v="152240.1"/>
    <m/>
    <n v="94476.800000000003"/>
    <n v="0.21032502589610053"/>
    <n v="0.72671427412156131"/>
    <n v="9.1341145833333331E-2"/>
    <n v="1.8173177083333332E-2"/>
    <n v="0.42864166666666664"/>
    <n v="467805.875"/>
    <n v="12194.125"/>
    <n v="2.5404427083333334E-2"/>
  </r>
  <r>
    <n v="295700710"/>
    <n v="710"/>
    <x v="0"/>
    <x v="1"/>
    <s v="000295700710"/>
    <n v="480000"/>
    <n v="436156.25"/>
    <n v="43843.75"/>
    <n v="415239"/>
    <n v="205748"/>
    <n v="209491"/>
    <n v="147275"/>
    <n v="62216"/>
    <n v="8723.125"/>
    <n v="244329"/>
    <m/>
    <n v="134810"/>
    <n v="0.70301349461313378"/>
    <n v="1.1662983135313689"/>
    <n v="9.1341145833333331E-2"/>
    <n v="1.8173177083333332E-2"/>
    <n v="0.42864166666666664"/>
    <n v="467805.875"/>
    <n v="12194.125"/>
    <n v="2.5404427083333334E-2"/>
  </r>
  <r>
    <n v="295700689"/>
    <n v="689"/>
    <x v="2"/>
    <x v="1"/>
    <s v="000295700689"/>
    <n v="235200"/>
    <n v="213716.5625"/>
    <n v="21483.4375"/>
    <n v="200645.2"/>
    <n v="98451.1"/>
    <n v="102194.1"/>
    <n v="74472.3"/>
    <n v="27721.800000000003"/>
    <n v="4361.5625"/>
    <n v="109520"/>
    <m/>
    <m/>
    <n v="0.72873385058432927"/>
    <n v="1.0716861345224431"/>
    <n v="9.1341145833333331E-2"/>
    <n v="1.8544058248299321E-2"/>
    <n v="0.41858460884353743"/>
    <n v="226490.2"/>
    <n v="8709.7999999999884"/>
    <n v="3.7031462585033967E-2"/>
  </r>
  <r>
    <n v="7861188"/>
    <n v="61188"/>
    <x v="0"/>
    <x v="6"/>
    <s v="7861188 "/>
    <n v="540000"/>
    <n v="534615"/>
    <n v="5385"/>
    <n v="486785.04"/>
    <n v="243392.52"/>
    <n v="243392.52"/>
    <n v="107034"/>
    <n v="136358.51999999999"/>
    <n v="44551.25"/>
    <n v="107034"/>
    <m/>
    <m/>
    <n v="0.43975878962919651"/>
    <n v="0.43975878962919651"/>
    <n v="9.9722222222222226E-3"/>
    <n v="8.250231481481482E-2"/>
    <n v="0.45072688888888884"/>
    <n v="536721.29"/>
    <n v="3278.7099999999627"/>
    <n v="6.0716851851851158E-3"/>
  </r>
  <r>
    <n v="7861239"/>
    <n v="61239"/>
    <x v="2"/>
    <x v="6"/>
    <s v="7861239"/>
    <n v="540000"/>
    <n v="534615"/>
    <n v="5385"/>
    <n v="481966.76"/>
    <n v="240983.38"/>
    <n v="240983.38"/>
    <n v="130093.84"/>
    <n v="110889.54000000001"/>
    <n v="44551.25"/>
    <n v="130093.84"/>
    <m/>
    <m/>
    <n v="0.53984569392295845"/>
    <n v="0.53984569392295845"/>
    <n v="9.9722222222222226E-3"/>
    <n v="8.250231481481482E-2"/>
    <n v="0.44626551851851853"/>
    <n v="531903.01"/>
    <n v="8096.9899999999907"/>
    <n v="1.4994425925925909E-2"/>
  </r>
  <r>
    <n v="295700712"/>
    <n v="712"/>
    <x v="0"/>
    <x v="1"/>
    <s v="000295700712"/>
    <n v="480000"/>
    <n v="436156.25"/>
    <n v="43843.75"/>
    <n v="415239"/>
    <n v="205748"/>
    <n v="209491"/>
    <n v="139447.9"/>
    <n v="70043.100000000006"/>
    <n v="8723.125"/>
    <n v="254516"/>
    <m/>
    <n v="133832"/>
    <n v="0.665651030354526"/>
    <n v="1.2149257008654311"/>
    <n v="9.1341145833333331E-2"/>
    <n v="1.8173177083333332E-2"/>
    <n v="0.42864166666666664"/>
    <n v="467805.875"/>
    <n v="12194.125"/>
    <n v="2.5404427083333334E-2"/>
  </r>
  <r>
    <n v="295700706"/>
    <n v="706"/>
    <x v="2"/>
    <x v="1"/>
    <s v="000295700706"/>
    <n v="235200"/>
    <n v="213716.5625"/>
    <n v="21483.4375"/>
    <n v="200645.2"/>
    <n v="98451.1"/>
    <n v="102194.1"/>
    <n v="76496.3"/>
    <n v="25697.800000000003"/>
    <n v="4361.5625"/>
    <n v="127434"/>
    <m/>
    <m/>
    <n v="0.74853929923547446"/>
    <n v="1.2469800115662253"/>
    <n v="9.1341145833333331E-2"/>
    <n v="1.8544058248299321E-2"/>
    <n v="0.41858460884353743"/>
    <n v="226490.2"/>
    <n v="8709.7999999999884"/>
    <n v="3.7031462585033967E-2"/>
  </r>
  <r>
    <n v="295700709"/>
    <n v="709"/>
    <x v="0"/>
    <x v="1"/>
    <s v="000295700709"/>
    <n v="587800"/>
    <n v="541278.66796875"/>
    <n v="46521.33203125"/>
    <n v="516508"/>
    <n v="187816.40000000002"/>
    <n v="328691.59999999998"/>
    <n v="195984.3"/>
    <n v="132707.29999999999"/>
    <n v="10868.48046875"/>
    <n v="323143"/>
    <m/>
    <m/>
    <n v="0.59625588241378846"/>
    <n v="0.9831191305162652"/>
    <n v="7.9144831628530116E-2"/>
    <n v="1.8490099470483159E-2"/>
    <n v="0.31952432800272207"/>
    <n v="573897.8125"/>
    <n v="13902.1875"/>
    <n v="2.3651220653283431E-2"/>
  </r>
  <r>
    <n v="295700713"/>
    <n v="713"/>
    <x v="0"/>
    <x v="1"/>
    <s v="000295700713"/>
    <n v="431200"/>
    <n v="392263.375"/>
    <n v="38936.625"/>
    <n v="372932.8666666667"/>
    <n v="182064.06666666668"/>
    <n v="190868.80000000002"/>
    <n v="41426.1"/>
    <n v="149442.70000000001"/>
    <n v="8005.375"/>
    <n v="198313"/>
    <m/>
    <m/>
    <n v="0.21703966284693987"/>
    <n v="1.0390016597788636"/>
    <n v="9.0298295454545457E-2"/>
    <n v="1.856534090909091E-2"/>
    <n v="0.42222649969078546"/>
    <n v="419874.8666666667"/>
    <n v="11325.133333333302"/>
    <n v="2.6264223871366656E-2"/>
  </r>
  <r>
    <n v="295700704"/>
    <n v="704"/>
    <x v="2"/>
    <x v="1"/>
    <s v="000295700704"/>
    <n v="405400"/>
    <n v="373152.6875"/>
    <n v="32247.3125"/>
    <n v="354223.73333333334"/>
    <n v="130153.43333333335"/>
    <n v="224070.3"/>
    <n v="51383.5"/>
    <n v="172686.8"/>
    <n v="7915.0625"/>
    <n v="241478"/>
    <m/>
    <m/>
    <n v="0.22931865579686375"/>
    <n v="1.0776885647049164"/>
    <n v="7.9544431425752349E-2"/>
    <n v="1.9524081154415392E-2"/>
    <n v="0.32104941621443844"/>
    <n v="394386.10833333334"/>
    <n v="11013.891666666663"/>
    <n v="2.7167961683933553E-2"/>
  </r>
  <r>
    <n v="295700688"/>
    <n v="688"/>
    <x v="2"/>
    <x v="1"/>
    <s v="000295700688"/>
    <n v="362400"/>
    <n v="329297.96875"/>
    <n v="33102.03125"/>
    <n v="312384"/>
    <n v="156192"/>
    <n v="156192"/>
    <n v="40099.4"/>
    <n v="116092.6"/>
    <n v="6542.34375"/>
    <n v="55880.3"/>
    <m/>
    <m/>
    <n v="0.25673145871747594"/>
    <n v="0.35776672300758044"/>
    <n v="9.1341145833333331E-2"/>
    <n v="1.8052824917218543E-2"/>
    <n v="0.43099337748344368"/>
    <n v="352028.375"/>
    <n v="10371.625"/>
    <n v="2.8619274282560708E-2"/>
  </r>
  <r>
    <n v="295700703"/>
    <n v="703"/>
    <x v="3"/>
    <x v="1"/>
    <s v="000295700703"/>
    <n v="405400"/>
    <n v="373152.6875"/>
    <n v="32247.3125"/>
    <n v="354223.73333333334"/>
    <n v="130153.43333333335"/>
    <n v="224070.3"/>
    <n v="103948.9"/>
    <n v="120121.4"/>
    <n v="7915.0625"/>
    <n v="182630"/>
    <m/>
    <m/>
    <n v="0.4639119954764197"/>
    <n v="0.8150567031864554"/>
    <n v="7.9544431425752349E-2"/>
    <n v="1.9524081154415392E-2"/>
    <n v="0.32104941621443844"/>
    <n v="394386.10833333334"/>
    <n v="11013.891666666663"/>
    <n v="2.7167961683933553E-2"/>
  </r>
  <r>
    <n v="295700705"/>
    <n v="705"/>
    <x v="3"/>
    <x v="1"/>
    <s v="000295700705"/>
    <n v="362400"/>
    <n v="329297.96875"/>
    <n v="33102.03125"/>
    <n v="312384"/>
    <n v="156192"/>
    <n v="156192"/>
    <n v="40074"/>
    <n v="116118"/>
    <n v="6542.34375"/>
    <n v="55866.6"/>
    <m/>
    <m/>
    <n v="0.25656883835279654"/>
    <n v="0.35767901044867856"/>
    <n v="9.1341145833333331E-2"/>
    <n v="1.8052824917218543E-2"/>
    <n v="0.43099337748344368"/>
    <n v="352028.375"/>
    <n v="10371.625"/>
    <n v="2.8619274282560708E-2"/>
  </r>
  <r>
    <n v="295700699"/>
    <n v="699"/>
    <x v="2"/>
    <x v="1"/>
    <s v="000295700699"/>
    <n v="405400"/>
    <n v="373152.6875"/>
    <n v="32247.3125"/>
    <n v="354223.73333333334"/>
    <n v="130153.43333333335"/>
    <n v="224070.3"/>
    <n v="38373.1"/>
    <n v="185697.19999999998"/>
    <n v="7915.0625"/>
    <n v="171470"/>
    <m/>
    <m/>
    <n v="0.17125473567893648"/>
    <n v="0.76525090563095599"/>
    <n v="7.9544431425752349E-2"/>
    <n v="1.9524081154415392E-2"/>
    <n v="0.32104941621443844"/>
    <n v="394386.10833333334"/>
    <n v="11013.891666666663"/>
    <n v="2.7167961683933553E-2"/>
  </r>
  <r>
    <n v="298701383"/>
    <n v="1383"/>
    <x v="1"/>
    <x v="1"/>
    <s v="000298701383"/>
    <n v="137400"/>
    <n v="124849.7265625"/>
    <n v="12550.2734375"/>
    <n v="119445.8"/>
    <n v="59722.9"/>
    <n v="59722.9"/>
    <n v="19595.900000000001"/>
    <n v="40127"/>
    <n v="2725.9765625"/>
    <n v="61297.2"/>
    <m/>
    <m/>
    <n v="0.32811367164019162"/>
    <n v="1.0263600729368465"/>
    <n v="9.1341145833333331E-2"/>
    <n v="1.9839712973071324E-2"/>
    <n v="0.43466448326055313"/>
    <n v="134722.04999999999"/>
    <n v="2677.9500000000116"/>
    <n v="1.9490174672489168E-2"/>
  </r>
  <r>
    <n v="295700485"/>
    <n v="485"/>
    <x v="2"/>
    <x v="1"/>
    <s v="000295700485"/>
    <n v="431200"/>
    <n v="392263.375"/>
    <n v="38936.625"/>
    <n v="372932.8666666667"/>
    <n v="182064.06666666668"/>
    <n v="190868.80000000002"/>
    <n v="39857"/>
    <n v="151011.80000000002"/>
    <n v="8005.375"/>
    <n v="141793"/>
    <m/>
    <m/>
    <n v="0.20881883262219911"/>
    <n v="0.74288202157712513"/>
    <n v="9.0298295454545457E-2"/>
    <n v="1.856534090909091E-2"/>
    <n v="0.42222649969078546"/>
    <n v="419874.8666666667"/>
    <n v="11325.133333333302"/>
    <n v="2.6264223871366656E-2"/>
  </r>
  <r>
    <n v="295701144"/>
    <n v="1144"/>
    <x v="2"/>
    <x v="1"/>
    <s v="000295701144"/>
    <n v="235200"/>
    <n v="213716.5625"/>
    <n v="21483.4375"/>
    <n v="200645.2"/>
    <n v="100322.6"/>
    <n v="100322.6"/>
    <n v="15656.8"/>
    <n v="84665.8"/>
    <n v="4361.5625"/>
    <n v="49951.6"/>
    <m/>
    <m/>
    <n v="0.15606453580748503"/>
    <n v="0.49790974316853825"/>
    <n v="9.1341145833333331E-2"/>
    <n v="1.8544058248299321E-2"/>
    <n v="0.42654166666666671"/>
    <n v="226490.2"/>
    <n v="8709.7999999999884"/>
    <n v="3.7031462585033967E-2"/>
  </r>
  <r>
    <n v="295701124"/>
    <n v="1124"/>
    <x v="0"/>
    <x v="1"/>
    <s v="000295701124"/>
    <n v="475200"/>
    <n v="431794.6875"/>
    <n v="43405.3125"/>
    <n v="410947"/>
    <n v="205473.5"/>
    <n v="205473.5"/>
    <n v="24376"/>
    <n v="181097.5"/>
    <n v="8723.125"/>
    <n v="49778.8"/>
    <m/>
    <m/>
    <n v="0.11863330307801249"/>
    <n v="0.24226384424268824"/>
    <n v="9.1341145833333331E-2"/>
    <n v="1.8356744528619528E-2"/>
    <n v="0.43239372895622896"/>
    <n v="463075.4375"/>
    <n v="12124.5625"/>
    <n v="2.5514651725589227E-2"/>
  </r>
  <r>
    <n v="294900877"/>
    <n v="877"/>
    <x v="0"/>
    <x v="1"/>
    <s v="294900877"/>
    <n v="6600"/>
    <n v="5940"/>
    <n v="660"/>
    <n v="5400"/>
    <n v="675"/>
    <n v="4725"/>
    <n v="4282"/>
    <n v="443"/>
    <n v="540"/>
    <n v="4282"/>
    <m/>
    <m/>
    <n v="0.9062433862433863"/>
    <n v="0.9062433862433863"/>
    <n v="0.1"/>
    <n v="8.1818181818181818E-2"/>
    <n v="0.10227272727272728"/>
    <n v="6600"/>
    <n v="0"/>
    <n v="0"/>
  </r>
  <r>
    <m/>
    <m/>
    <x v="7"/>
    <x v="7"/>
    <s v="Grand Total"/>
    <n v="18372235.063984215"/>
    <n v="16779437.609289002"/>
    <n v="1592797.4546952089"/>
    <n v="15124618.050755931"/>
    <n v="5206552.0077896304"/>
    <n v="9918066.0429663099"/>
    <n v="5504264.9517333983"/>
    <n v="4413801.0912329098"/>
    <n v="339197.62730224611"/>
    <n v="7913604.4878662089"/>
    <n v="715565.16359999997"/>
    <n v="898472.23613281257"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7">
  <r>
    <x v="0"/>
    <s v="DMX"/>
    <n v="5349"/>
    <n v="25193.970312500001"/>
    <n v="22903.609375"/>
    <n v="2290.3609375000015"/>
    <n v="20426.2109375"/>
    <n v="2553.2763671875"/>
    <n v="17872.9345703125"/>
    <n v="10018.1748046875"/>
    <n v="7854.759765625"/>
    <n v="2477.3984375"/>
    <n v="0.56052209922639118"/>
    <n v="10018.1748046875"/>
    <n v="0.56052209922639118"/>
  </r>
  <r>
    <x v="1"/>
    <s v="DMX"/>
    <n v="5373"/>
    <n v="68850"/>
    <n v="63533.599999999999"/>
    <n v="5316.4000000000015"/>
    <n v="60211.519999999997"/>
    <n v="7526.44"/>
    <n v="52685.079999999994"/>
    <n v="1943.0361328125"/>
    <n v="50742.043867187494"/>
    <n v="3322.08"/>
    <n v="3.6880197065516464E-2"/>
    <n v="3886.072265625"/>
    <n v="7.3760394131032928E-2"/>
  </r>
  <r>
    <x v="2"/>
    <s v="Vmax"/>
    <s v="0623"/>
    <n v="340268"/>
    <n v="304207.171875"/>
    <n v="36060.828125"/>
    <n v="285733.8285714286"/>
    <n v="35716.728571428597"/>
    <n v="250017.1"/>
    <n v="17992.3"/>
    <n v="232024.80000000002"/>
    <n v="8209.546875"/>
    <n v="7.196427764340918E-2"/>
    <n v="25322.400000000001"/>
    <n v="0.10128267226521706"/>
  </r>
  <r>
    <x v="1"/>
    <s v="Vmax"/>
    <s v="0678"/>
    <n v="243000"/>
    <n v="220804.1015625"/>
    <n v="22195.8984375"/>
    <n v="207997.48571428569"/>
    <n v="25999.685714285704"/>
    <n v="181997.8"/>
    <n v="102920"/>
    <n v="79077.799999999988"/>
    <n v="4906.7578125"/>
    <n v="0.56550134122500384"/>
    <n v="94562.4"/>
    <n v="0.51957990700986501"/>
  </r>
  <r>
    <x v="0"/>
    <s v="Vmax"/>
    <s v="0879"/>
    <n v="257400"/>
    <n v="233888.7890625"/>
    <n v="23511.2109375"/>
    <n v="220603.31428571427"/>
    <n v="27575.414285714272"/>
    <n v="193027.9"/>
    <n v="38344.300000000003"/>
    <n v="154683.59999999998"/>
    <n v="4906.7578125"/>
    <n v="0.198646413290514"/>
    <n v="72666.100000000006"/>
    <n v="0.37645387014001608"/>
  </r>
  <r>
    <x v="1"/>
    <s v="Vmax"/>
    <s v="2230"/>
    <n v="227700"/>
    <n v="206901.62109375"/>
    <n v="20798.37890625"/>
    <n v="197405.34285714285"/>
    <n v="25430.842857142852"/>
    <n v="171974.5"/>
    <n v="64561.9"/>
    <n v="107412.6"/>
    <n v="4088.96484375"/>
    <n v="0.37541554125757015"/>
    <n v="57559.8"/>
    <n v="0.3346996211647657"/>
  </r>
  <r>
    <x v="0"/>
    <s v="Vmax"/>
    <s v="2231"/>
    <n v="367200"/>
    <n v="333659.53125"/>
    <n v="33540.46875"/>
    <n v="315898.45714285714"/>
    <n v="39768.857142857101"/>
    <n v="276129.60000000003"/>
    <n v="100534.2"/>
    <n v="175595.40000000002"/>
    <n v="6542.34375"/>
    <n v="0.36408338693135389"/>
    <n v="66650.099999999991"/>
    <n v="0.2413725294209674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name="PivotTable1" cacheId="1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G59:L64" firstHeaderRow="0" firstDataRow="1" firstDataCol="1"/>
  <pivotFields count="18">
    <pivotField axis="axisRow" showAll="0">
      <items count="6">
        <item x="3"/>
        <item x="2"/>
        <item x="1"/>
        <item x="0"/>
        <item h="1" x="4"/>
        <item t="default"/>
      </items>
    </pivotField>
    <pivotField showAll="0"/>
    <pivotField showAll="0"/>
    <pivotField dataField="1" showAll="0"/>
    <pivotField showAll="0"/>
    <pivotField showAll="0"/>
    <pivotField dataField="1"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Physical total" fld="6" baseField="0" baseItem="0"/>
    <dataField name="Sum of Market Standard" fld="3" baseField="0" baseItem="0"/>
    <dataField name="Sum of Pool Usable" fld="8" baseField="0" baseItem="0"/>
    <dataField name="Sum of Pool Used" fld="9" baseField="0" baseItem="0"/>
    <dataField name="Sum of Allocated RAW" fld="1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1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J14:N18" firstHeaderRow="0" firstDataRow="1" firstDataCol="1"/>
  <pivotFields count="15">
    <pivotField axis="axisRow" showAll="0" defaultSubtotal="0">
      <items count="6">
        <item x="2"/>
        <item x="0"/>
        <item m="1" x="3"/>
        <item x="1"/>
        <item m="1" x="5"/>
        <item m="1" x="4"/>
      </items>
    </pivotField>
    <pivotField showAll="0"/>
    <pivotField showAll="0"/>
    <pivotField numFmtId="3" showAll="0"/>
    <pivotField numFmtId="3" showAll="0"/>
    <pivotField numFmtId="3" showAll="0"/>
    <pivotField dataField="1" numFmtId="3" showAll="0"/>
    <pivotField numFmtId="3" showAll="0"/>
    <pivotField dataField="1" numFmtId="3" showAll="0"/>
    <pivotField dataField="1" numFmtId="3" showAll="0"/>
    <pivotField numFmtId="3" showAll="0"/>
    <pivotField showAll="0"/>
    <pivotField numFmtId="9" showAll="0"/>
    <pivotField dataField="1" numFmtId="3" showAll="0"/>
    <pivotField numFmtId="9" showAll="0"/>
  </pivotFields>
  <rowFields count="1">
    <field x="0"/>
  </rowFields>
  <rowItems count="4">
    <i>
      <x/>
    </i>
    <i>
      <x v="1"/>
    </i>
    <i>
      <x v="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Physical total" fld="6" baseField="0" baseItem="0" numFmtId="195"/>
    <dataField name="Sum of Pool Usable" fld="8" baseField="0" baseItem="0"/>
    <dataField name="Sum of Pool Used" fld="9" baseField="0" baseItem="0"/>
    <dataField name="Sum of Host Allocations" fld="13" baseField="0" baseItem="0"/>
  </dataFields>
  <formats count="1">
    <format dxfId="211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1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Tier">
  <location ref="A4:H11" firstHeaderRow="0" firstDataRow="1" firstDataCol="1" rowPageCount="1" colPageCount="1"/>
  <pivotFields count="26">
    <pivotField showAll="0"/>
    <pivotField showAll="0"/>
    <pivotField axis="axisPage" multipleItemSelectionAllowed="1" showAll="0">
      <items count="11">
        <item x="3"/>
        <item x="0"/>
        <item m="1" x="8"/>
        <item x="4"/>
        <item x="2"/>
        <item x="6"/>
        <item m="1" x="9"/>
        <item x="1"/>
        <item x="5"/>
        <item x="7"/>
        <item t="default"/>
      </items>
    </pivotField>
    <pivotField showAll="0"/>
    <pivotField showAll="0"/>
    <pivotField dataField="1" numFmtId="3" showAll="0"/>
    <pivotField dataField="1" numFmtId="3" showAll="0"/>
    <pivotField numFmtId="3" showAll="0"/>
    <pivotField dataField="1" numFmtId="3" showAll="0"/>
    <pivotField numFmtId="3" showAll="0"/>
    <pivotField dataField="1" numFmtId="3" showAll="0"/>
    <pivotField dataField="1" numFmtId="3" showAll="0"/>
    <pivotField dataField="1" numFmtId="3" showAll="0"/>
    <pivotField showAll="0"/>
    <pivotField dataField="1" numFmtId="3" showAll="0"/>
    <pivotField showAll="0"/>
    <pivotField showAll="0"/>
    <pivotField numFmtId="9" showAll="0"/>
    <pivotField numFmtId="9" showAll="0"/>
    <pivotField numFmtId="9" showAll="0"/>
    <pivotField numFmtId="9" showAll="0"/>
    <pivotField numFmtId="9" showAll="0"/>
    <pivotField numFmtId="194" showAll="0"/>
    <pivotField numFmtId="3" showAll="0"/>
    <pivotField numFmtId="9" showAll="0"/>
    <pivotField axis="axisRow" showAll="0">
      <items count="9">
        <item x="2"/>
        <item x="3"/>
        <item m="1" x="7"/>
        <item x="1"/>
        <item x="0"/>
        <item x="4"/>
        <item x="5"/>
        <item h="1" x="6"/>
        <item t="default"/>
      </items>
    </pivotField>
  </pivotFields>
  <rowFields count="1">
    <field x="25"/>
  </rowFields>
  <rowItems count="7">
    <i>
      <x/>
    </i>
    <i>
      <x v="1"/>
    </i>
    <i>
      <x v="3"/>
    </i>
    <i>
      <x v="4"/>
    </i>
    <i>
      <x v="5"/>
    </i>
    <i>
      <x v="6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1">
    <pageField fld="2" hier="-1"/>
  </pageFields>
  <dataFields count="7">
    <dataField name="Market Standard (GB)" fld="5" baseField="25" baseItem="3"/>
    <dataField name="formatted(S+D) (GB)" fld="6" baseField="25" baseItem="2"/>
    <dataField name="physical/Raid Total (GB)" fld="8" baseField="25" baseItem="2"/>
    <dataField name="Usable (GB)" fld="10" baseField="25" baseItem="2"/>
    <dataField name="Used (GB)" fld="11" baseField="25" baseItem="2"/>
    <dataField name="free (GB)" fld="12" baseField="25" baseItem="2"/>
    <dataField name="Allocated (GB)" fld="14" baseField="25" baseItem="2"/>
  </dataFields>
  <formats count="7">
    <format dxfId="125">
      <pivotArea type="all" dataOnly="0" outline="0" fieldPosition="0"/>
    </format>
    <format dxfId="124">
      <pivotArea outline="0" collapsedLevelsAreSubtotals="1" fieldPosition="0"/>
    </format>
    <format dxfId="123">
      <pivotArea dataOnly="0" labelOnly="1" outline="0" fieldPosition="0">
        <references count="1">
          <reference field="2" count="0"/>
        </references>
      </pivotArea>
    </format>
    <format dxfId="122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21">
      <pivotArea type="all" dataOnly="0" outline="0" fieldPosition="0"/>
    </format>
    <format dxfId="120">
      <pivotArea field="25" type="button" dataOnly="0" labelOnly="1" outline="0" axis="axisRow" fieldPosition="0"/>
    </format>
    <format dxfId="119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2" cacheId="1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Array">
  <location ref="E4:Q80" firstHeaderRow="0" firstDataRow="1" firstDataCol="1" rowPageCount="2" colPageCount="1"/>
  <pivotFields count="133">
    <pivotField name="Loc" axis="axisPage" multipleItemSelectionAllowed="1" showAll="0">
      <items count="17">
        <item x="4"/>
        <item x="3"/>
        <item x="13"/>
        <item x="9"/>
        <item m="1" x="14"/>
        <item x="10"/>
        <item x="2"/>
        <item x="12"/>
        <item x="6"/>
        <item m="1" x="15"/>
        <item x="1"/>
        <item x="5"/>
        <item x="8"/>
        <item x="11"/>
        <item x="7"/>
        <item x="0"/>
        <item t="default"/>
      </items>
    </pivotField>
    <pivotField name="Array" axis="axisRow" showAll="0">
      <items count="90">
        <item m="1" x="81"/>
        <item m="1" x="78"/>
        <item m="1" x="85"/>
        <item m="1" x="79"/>
        <item m="1" x="77"/>
        <item m="1" x="83"/>
        <item m="1" x="87"/>
        <item m="1" x="80"/>
        <item m="1" x="88"/>
        <item x="31"/>
        <item m="1" x="86"/>
        <item m="1" x="82"/>
        <item m="1" x="84"/>
        <item x="17"/>
        <item x="30"/>
        <item x="16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2"/>
        <item x="3"/>
        <item x="39"/>
        <item x="36"/>
        <item x="37"/>
        <item x="38"/>
        <item x="1"/>
        <item x="32"/>
        <item x="33"/>
        <item x="40"/>
        <item x="41"/>
        <item x="34"/>
        <item x="42"/>
        <item x="35"/>
        <item x="43"/>
        <item x="45"/>
        <item x="44"/>
        <item x="18"/>
        <item x="53"/>
        <item x="54"/>
        <item x="55"/>
        <item x="56"/>
        <item x="47"/>
        <item x="48"/>
        <item x="49"/>
        <item x="23"/>
        <item x="26"/>
        <item x="19"/>
        <item x="20"/>
        <item x="50"/>
        <item x="51"/>
        <item x="52"/>
        <item x="46"/>
        <item x="27"/>
        <item x="28"/>
        <item x="29"/>
        <item x="21"/>
        <item x="22"/>
        <item x="24"/>
        <item x="25"/>
        <item x="0"/>
        <item x="57"/>
        <item x="58"/>
        <item x="59"/>
        <item x="60"/>
        <item x="63"/>
        <item x="64"/>
        <item x="61"/>
        <item x="62"/>
        <item x="65"/>
        <item x="66"/>
        <item x="67"/>
        <item x="68"/>
        <item x="69"/>
        <item x="70"/>
        <item x="71"/>
        <item x="72"/>
        <item x="73"/>
        <item x="75"/>
        <item x="76"/>
        <item x="74"/>
        <item t="default"/>
      </items>
    </pivotField>
    <pivotField multipleItemSelectionAllowed="1" showAll="0"/>
    <pivotField name="Type" axis="axisPage" multipleItemSelectionAllowed="1" showAll="0">
      <items count="11">
        <item h="1" x="1"/>
        <item x="5"/>
        <item x="3"/>
        <item x="4"/>
        <item x="6"/>
        <item m="1" x="9"/>
        <item x="2"/>
        <item x="7"/>
        <item h="1" x="0"/>
        <item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dataField="1" showAll="0"/>
    <pivotField dataField="1" showAll="0"/>
    <pivotField showAll="0"/>
    <pivotField showAll="0" defaultSubtotal="0"/>
    <pivotField dataField="1" showAll="0" defaultSubtotal="0"/>
  </pivotFields>
  <rowFields count="1">
    <field x="1"/>
  </rowFields>
  <rowItems count="76">
    <i>
      <x v="9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2">
    <pageField fld="0" hier="-1"/>
    <pageField fld="3" hier="-1"/>
  </pageFields>
  <dataFields count="12">
    <dataField name="Market" fld="53" baseField="2" baseItem="0"/>
    <dataField name="formatted(S+D)" fld="95" baseField="2" baseItem="18"/>
    <dataField name="format lost" fld="96" baseField="2" baseItem="1"/>
    <dataField name="physical/Raid Total" fld="105" baseField="2" baseItem="19"/>
    <dataField name="Parity Lost" fld="106" baseField="2" baseItem="19"/>
    <dataField name="Usable" fld="115" baseField="2" baseItem="0"/>
    <dataField name="Used" fld="120" baseField="2" baseItem="0"/>
    <dataField name="free" fld="125" baseField="2" baseItem="14"/>
    <dataField name="spare formatted" fld="67" baseField="2" baseItem="18"/>
    <dataField name="Allocated" fld="129" baseField="2" baseItem="45"/>
    <dataField name="Not in pool" fld="132" baseField="2" baseItem="3"/>
    <dataField name="BCVs" fld="128" baseField="1" baseItem="3"/>
  </dataFields>
  <formats count="9">
    <format dxfId="118">
      <pivotArea outline="0" collapsedLevelsAreSubtotals="1" fieldPosition="0"/>
    </format>
    <format dxfId="117">
      <pivotArea dataOnly="0" labelOnly="1" outline="0" fieldPosition="0">
        <references count="1">
          <reference field="4294967294" count="5">
            <x v="0"/>
            <x v="3"/>
            <x v="4"/>
            <x v="5"/>
            <x v="6"/>
          </reference>
        </references>
      </pivotArea>
    </format>
    <format dxfId="116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15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14">
      <pivotArea type="all" dataOnly="0" outline="0" fieldPosition="0"/>
    </format>
    <format dxfId="113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12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11">
      <pivotArea dataOnly="0" labelOnly="1" fieldPosition="0">
        <references count="1">
          <reference field="1" count="3">
            <x v="76"/>
            <x v="77"/>
            <x v="78"/>
          </reference>
        </references>
      </pivotArea>
    </format>
    <format dxfId="110">
      <pivotArea dataOnly="0" labelOnly="1" fieldPosition="0">
        <references count="1">
          <reference field="1" count="5">
            <x v="78"/>
            <x v="79"/>
            <x v="80"/>
            <x v="81"/>
            <x v="8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1" cacheId="1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L9" firstHeaderRow="0" firstDataRow="1" firstDataCol="1" rowPageCount="1" colPageCount="1"/>
  <pivotFields count="25">
    <pivotField showAll="0"/>
    <pivotField showAll="0"/>
    <pivotField axis="axisRow" multipleItemSelectionAllowed="1" showAll="0">
      <items count="16">
        <item x="3"/>
        <item x="0"/>
        <item m="1" x="13"/>
        <item m="1" x="8"/>
        <item m="1" x="10"/>
        <item x="4"/>
        <item x="2"/>
        <item m="1" x="11"/>
        <item x="6"/>
        <item m="1" x="12"/>
        <item x="1"/>
        <item m="1" x="9"/>
        <item m="1" x="14"/>
        <item x="5"/>
        <item h="1" x="7"/>
        <item t="default"/>
      </items>
    </pivotField>
    <pivotField axis="axisPage" multipleItemSelectionAllowed="1" showAll="0">
      <items count="10">
        <item h="1" x="2"/>
        <item h="1" x="3"/>
        <item x="0"/>
        <item x="5"/>
        <item h="1" m="1" x="8"/>
        <item x="1"/>
        <item x="4"/>
        <item h="1" x="6"/>
        <item h="1" x="7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5">
    <i>
      <x/>
    </i>
    <i>
      <x v="1"/>
    </i>
    <i>
      <x v="6"/>
    </i>
    <i>
      <x v="10"/>
    </i>
    <i t="grand">
      <x/>
    </i>
  </rowItems>
  <colFields count="1">
    <field x="-2"/>
  </colFields>
  <colItems count="1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</colItems>
  <pageFields count="1">
    <pageField fld="3" hier="-1"/>
  </pageFields>
  <dataFields count="11">
    <dataField name="Sum of Market" fld="5" baseField="2" baseItem="0"/>
    <dataField name="Sum of formatted(S+D)" fld="6" baseField="2" baseItem="0"/>
    <dataField name="Sum of format lost" fld="7" baseField="2" baseItem="0"/>
    <dataField name="Sum of physical/Raid Total" fld="8" baseField="2" baseItem="0"/>
    <dataField name="Sum of Parity Lost" fld="9" baseField="2" baseItem="0"/>
    <dataField name="Sum of Usable" fld="10" baseField="2" baseItem="0"/>
    <dataField name="Sum of Used" fld="11" baseField="2" baseItem="0"/>
    <dataField name="Sum of free" fld="12" baseField="2" baseItem="0"/>
    <dataField name="Sum of spare formatted" fld="13" baseField="2" baseItem="0"/>
    <dataField name="Sum of Allocated" fld="14" baseField="2" baseItem="0"/>
    <dataField name="Count of Array" fld="4" subtotal="count" baseField="0" baseItem="0"/>
  </dataFields>
  <formats count="3">
    <format dxfId="109">
      <pivotArea outline="0" collapsedLevelsAreSubtotals="1" fieldPosition="0"/>
    </format>
    <format dxfId="108">
      <pivotArea dataOnly="0" labelOnly="1" outline="0" fieldPosition="0">
        <references count="1">
          <reference field="3" count="0"/>
        </references>
      </pivotArea>
    </format>
    <format dxfId="107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1" cacheId="1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I13" firstHeaderRow="1" firstDataRow="2" firstDataCol="1"/>
  <pivotFields count="25">
    <pivotField showAll="0"/>
    <pivotField showAll="0"/>
    <pivotField axis="axisRow" multipleItemSelectionAllowed="1" showAll="0">
      <items count="16">
        <item x="3"/>
        <item x="0"/>
        <item m="1" x="13"/>
        <item m="1" x="8"/>
        <item m="1" x="10"/>
        <item x="4"/>
        <item x="2"/>
        <item m="1" x="11"/>
        <item x="6"/>
        <item m="1" x="12"/>
        <item x="1"/>
        <item m="1" x="9"/>
        <item m="1" x="14"/>
        <item x="5"/>
        <item h="1" x="7"/>
        <item t="default"/>
      </items>
    </pivotField>
    <pivotField axis="axisCol" multipleItemSelectionAllowed="1" showAll="0">
      <items count="10">
        <item x="2"/>
        <item x="3"/>
        <item x="0"/>
        <item x="5"/>
        <item m="1" x="8"/>
        <item x="1"/>
        <item x="4"/>
        <item x="6"/>
        <item h="1" x="7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8">
    <i>
      <x/>
    </i>
    <i>
      <x v="1"/>
    </i>
    <i>
      <x v="5"/>
    </i>
    <i>
      <x v="6"/>
    </i>
    <i>
      <x v="8"/>
    </i>
    <i>
      <x v="10"/>
    </i>
    <i>
      <x v="13"/>
    </i>
    <i t="grand">
      <x/>
    </i>
  </rowItems>
  <colFields count="1">
    <field x="3"/>
  </colFields>
  <colItems count="8">
    <i>
      <x/>
    </i>
    <i>
      <x v="1"/>
    </i>
    <i>
      <x v="2"/>
    </i>
    <i>
      <x v="3"/>
    </i>
    <i>
      <x v="5"/>
    </i>
    <i>
      <x v="6"/>
    </i>
    <i>
      <x v="7"/>
    </i>
    <i t="grand">
      <x/>
    </i>
  </colItems>
  <dataFields count="1">
    <dataField name="Sum of physical/Raid Total" fld="8" baseField="2" baseItem="0" numFmtId="3"/>
  </dataFields>
  <formats count="20">
    <format dxfId="49">
      <pivotArea outline="0" collapsedLevelsAreSubtotals="1" fieldPosition="0"/>
    </format>
    <format dxfId="48">
      <pivotArea dataOnly="0" labelOnly="1" outline="0" fieldPosition="0">
        <references count="1">
          <reference field="3" count="0"/>
        </references>
      </pivotArea>
    </format>
    <format dxfId="4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6">
      <pivotArea outline="0" collapsedLevelsAreSubtotals="1" fieldPosition="0"/>
    </format>
    <format dxfId="45">
      <pivotArea field="2" type="button" dataOnly="0" labelOnly="1" outline="0" axis="axisRow" fieldPosition="0"/>
    </format>
    <format dxfId="44">
      <pivotArea dataOnly="0" labelOnly="1" fieldPosition="0">
        <references count="1">
          <reference field="2" count="0"/>
        </references>
      </pivotArea>
    </format>
    <format dxfId="43">
      <pivotArea dataOnly="0" labelOnly="1" grandRow="1" outline="0" fieldPosition="0"/>
    </format>
    <format dxfId="42">
      <pivotArea dataOnly="0" labelOnly="1" fieldPosition="0">
        <references count="1">
          <reference field="3" count="0"/>
        </references>
      </pivotArea>
    </format>
    <format dxfId="41">
      <pivotArea dataOnly="0" labelOnly="1" grandCol="1" outline="0" fieldPosition="0"/>
    </format>
    <format dxfId="40">
      <pivotArea field="2" type="button" dataOnly="0" labelOnly="1" outline="0" axis="axisRow" fieldPosition="0"/>
    </format>
    <format dxfId="39">
      <pivotArea dataOnly="0" labelOnly="1" fieldPosition="0">
        <references count="1">
          <reference field="2" count="0"/>
        </references>
      </pivotArea>
    </format>
    <format dxfId="38">
      <pivotArea dataOnly="0" labelOnly="1" grandRow="1" outline="0" fieldPosition="0"/>
    </format>
    <format dxfId="37">
      <pivotArea outline="0" collapsedLevelsAreSubtotals="1" fieldPosition="0"/>
    </format>
    <format dxfId="36">
      <pivotArea field="3" type="button" dataOnly="0" labelOnly="1" outline="0" axis="axisCol" fieldPosition="0"/>
    </format>
    <format dxfId="35">
      <pivotArea type="topRight" dataOnly="0" labelOnly="1" outline="0" fieldPosition="0"/>
    </format>
    <format dxfId="34">
      <pivotArea dataOnly="0" labelOnly="1" fieldPosition="0">
        <references count="1">
          <reference field="3" count="0"/>
        </references>
      </pivotArea>
    </format>
    <format dxfId="33">
      <pivotArea dataOnly="0" labelOnly="1" grandCol="1" outline="0" fieldPosition="0"/>
    </format>
    <format dxfId="32">
      <pivotArea field="2" type="button" dataOnly="0" labelOnly="1" outline="0" axis="axisRow" fieldPosition="0"/>
    </format>
    <format dxfId="31">
      <pivotArea dataOnly="0" labelOnly="1" fieldPosition="0">
        <references count="1">
          <reference field="3" count="0"/>
        </references>
      </pivotArea>
    </format>
    <format dxfId="3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2" cacheId="1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Y6:Z14" firstHeaderRow="1" firstDataRow="1" firstDataCol="1" rowPageCount="1" colPageCount="1"/>
  <pivotFields count="25">
    <pivotField showAll="0"/>
    <pivotField showAll="0"/>
    <pivotField axis="axisPage" multipleItemSelectionAllowed="1" showAll="0">
      <items count="16">
        <item x="3"/>
        <item x="0"/>
        <item m="1" x="13"/>
        <item m="1" x="8"/>
        <item m="1" x="10"/>
        <item x="4"/>
        <item x="2"/>
        <item m="1" x="11"/>
        <item x="6"/>
        <item m="1" x="12"/>
        <item x="1"/>
        <item m="1" x="9"/>
        <item m="1" x="14"/>
        <item x="5"/>
        <item h="1" x="7"/>
        <item t="default"/>
      </items>
    </pivotField>
    <pivotField axis="axisRow" multipleItemSelectionAllowed="1" showAll="0">
      <items count="10">
        <item x="2"/>
        <item x="3"/>
        <item x="0"/>
        <item x="5"/>
        <item m="1" x="8"/>
        <item x="1"/>
        <item x="4"/>
        <item x="6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8">
    <i>
      <x/>
    </i>
    <i>
      <x v="1"/>
    </i>
    <i>
      <x v="2"/>
    </i>
    <i>
      <x v="3"/>
    </i>
    <i>
      <x v="5"/>
    </i>
    <i>
      <x v="6"/>
    </i>
    <i>
      <x v="7"/>
    </i>
    <i t="grand">
      <x/>
    </i>
  </rowItems>
  <colItems count="1">
    <i/>
  </colItems>
  <pageFields count="1">
    <pageField fld="2" hier="-1"/>
  </pageFields>
  <dataFields count="1">
    <dataField name="Sum of Usable" fld="10" baseField="3" baseItem="0"/>
  </dataFields>
  <formats count="19">
    <format dxfId="68">
      <pivotArea outline="0" collapsedLevelsAreSubtotals="1" fieldPosition="0"/>
    </format>
    <format dxfId="67">
      <pivotArea dataOnly="0" labelOnly="1" outline="0" fieldPosition="0">
        <references count="1">
          <reference field="3" count="0"/>
        </references>
      </pivotArea>
    </format>
    <format dxfId="66">
      <pivotArea outline="0" collapsedLevelsAreSubtotals="1" fieldPosition="0"/>
    </format>
    <format dxfId="65">
      <pivotArea field="2" type="button" dataOnly="0" labelOnly="1" outline="0" axis="axisPage" fieldPosition="0"/>
    </format>
    <format dxfId="64">
      <pivotArea dataOnly="0" labelOnly="1" fieldPosition="0">
        <references count="1">
          <reference field="2" count="0"/>
        </references>
      </pivotArea>
    </format>
    <format dxfId="63">
      <pivotArea dataOnly="0" labelOnly="1" grandRow="1" outline="0" fieldPosition="0"/>
    </format>
    <format dxfId="62">
      <pivotArea dataOnly="0" labelOnly="1" fieldPosition="0">
        <references count="1">
          <reference field="3" count="0"/>
        </references>
      </pivotArea>
    </format>
    <format dxfId="61">
      <pivotArea dataOnly="0" labelOnly="1" grandCol="1" outline="0" fieldPosition="0"/>
    </format>
    <format dxfId="60">
      <pivotArea field="2" type="button" dataOnly="0" labelOnly="1" outline="0" axis="axisPage" fieldPosition="0"/>
    </format>
    <format dxfId="59">
      <pivotArea dataOnly="0" labelOnly="1" fieldPosition="0">
        <references count="1">
          <reference field="2" count="0"/>
        </references>
      </pivotArea>
    </format>
    <format dxfId="58">
      <pivotArea dataOnly="0" labelOnly="1" grandRow="1" outline="0" fieldPosition="0"/>
    </format>
    <format dxfId="57">
      <pivotArea outline="0" collapsedLevelsAreSubtotals="1" fieldPosition="0"/>
    </format>
    <format dxfId="56">
      <pivotArea field="3" type="button" dataOnly="0" labelOnly="1" outline="0" axis="axisRow" fieldPosition="0"/>
    </format>
    <format dxfId="55">
      <pivotArea type="topRight" dataOnly="0" labelOnly="1" outline="0" fieldPosition="0"/>
    </format>
    <format dxfId="54">
      <pivotArea dataOnly="0" labelOnly="1" fieldPosition="0">
        <references count="1">
          <reference field="3" count="0"/>
        </references>
      </pivotArea>
    </format>
    <format dxfId="53">
      <pivotArea dataOnly="0" labelOnly="1" grandCol="1" outline="0" fieldPosition="0"/>
    </format>
    <format dxfId="52">
      <pivotArea field="2" type="button" dataOnly="0" labelOnly="1" outline="0" axis="axisPage" fieldPosition="0"/>
    </format>
    <format dxfId="51">
      <pivotArea dataOnly="0" labelOnly="1" fieldPosition="0">
        <references count="1">
          <reference field="3" count="0"/>
        </references>
      </pivotArea>
    </format>
    <format dxfId="5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4" cacheId="1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V6:W14" firstHeaderRow="1" firstDataRow="1" firstDataCol="1" rowPageCount="1" colPageCount="1"/>
  <pivotFields count="25">
    <pivotField showAll="0"/>
    <pivotField showAll="0"/>
    <pivotField axis="axisPage" multipleItemSelectionAllowed="1" showAll="0">
      <items count="16">
        <item x="3"/>
        <item x="0"/>
        <item m="1" x="13"/>
        <item m="1" x="8"/>
        <item m="1" x="10"/>
        <item x="4"/>
        <item x="2"/>
        <item m="1" x="11"/>
        <item x="6"/>
        <item m="1" x="12"/>
        <item x="1"/>
        <item m="1" x="9"/>
        <item m="1" x="14"/>
        <item x="5"/>
        <item h="1" x="7"/>
        <item t="default"/>
      </items>
    </pivotField>
    <pivotField axis="axisRow" multipleItemSelectionAllowed="1" showAll="0">
      <items count="10">
        <item x="2"/>
        <item x="3"/>
        <item x="0"/>
        <item x="5"/>
        <item m="1" x="8"/>
        <item x="1"/>
        <item x="4"/>
        <item x="6"/>
        <item h="1" x="7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8">
    <i>
      <x/>
    </i>
    <i>
      <x v="1"/>
    </i>
    <i>
      <x v="2"/>
    </i>
    <i>
      <x v="3"/>
    </i>
    <i>
      <x v="5"/>
    </i>
    <i>
      <x v="6"/>
    </i>
    <i>
      <x v="7"/>
    </i>
    <i t="grand">
      <x/>
    </i>
  </rowItems>
  <colItems count="1">
    <i/>
  </colItems>
  <pageFields count="1">
    <pageField fld="2" hier="-1"/>
  </pageFields>
  <dataFields count="1">
    <dataField name="Sum of physical/Raid Total" fld="8" baseField="3" baseItem="0"/>
  </dataFields>
  <formats count="19">
    <format dxfId="87">
      <pivotArea outline="0" collapsedLevelsAreSubtotals="1" fieldPosition="0"/>
    </format>
    <format dxfId="86">
      <pivotArea dataOnly="0" labelOnly="1" outline="0" fieldPosition="0">
        <references count="1">
          <reference field="3" count="0"/>
        </references>
      </pivotArea>
    </format>
    <format dxfId="85">
      <pivotArea outline="0" collapsedLevelsAreSubtotals="1" fieldPosition="0"/>
    </format>
    <format dxfId="84">
      <pivotArea field="2" type="button" dataOnly="0" labelOnly="1" outline="0" axis="axisPage" fieldPosition="0"/>
    </format>
    <format dxfId="83">
      <pivotArea dataOnly="0" labelOnly="1" fieldPosition="0">
        <references count="1">
          <reference field="2" count="0"/>
        </references>
      </pivotArea>
    </format>
    <format dxfId="82">
      <pivotArea dataOnly="0" labelOnly="1" grandRow="1" outline="0" fieldPosition="0"/>
    </format>
    <format dxfId="81">
      <pivotArea dataOnly="0" labelOnly="1" fieldPosition="0">
        <references count="1">
          <reference field="3" count="0"/>
        </references>
      </pivotArea>
    </format>
    <format dxfId="80">
      <pivotArea dataOnly="0" labelOnly="1" grandCol="1" outline="0" fieldPosition="0"/>
    </format>
    <format dxfId="79">
      <pivotArea field="2" type="button" dataOnly="0" labelOnly="1" outline="0" axis="axisPage" fieldPosition="0"/>
    </format>
    <format dxfId="78">
      <pivotArea dataOnly="0" labelOnly="1" fieldPosition="0">
        <references count="1">
          <reference field="2" count="0"/>
        </references>
      </pivotArea>
    </format>
    <format dxfId="77">
      <pivotArea dataOnly="0" labelOnly="1" grandRow="1" outline="0" fieldPosition="0"/>
    </format>
    <format dxfId="76">
      <pivotArea outline="0" collapsedLevelsAreSubtotals="1" fieldPosition="0"/>
    </format>
    <format dxfId="75">
      <pivotArea field="3" type="button" dataOnly="0" labelOnly="1" outline="0" axis="axisRow" fieldPosition="0"/>
    </format>
    <format dxfId="74">
      <pivotArea type="topRight" dataOnly="0" labelOnly="1" outline="0" fieldPosition="0"/>
    </format>
    <format dxfId="73">
      <pivotArea dataOnly="0" labelOnly="1" fieldPosition="0">
        <references count="1">
          <reference field="3" count="0"/>
        </references>
      </pivotArea>
    </format>
    <format dxfId="72">
      <pivotArea dataOnly="0" labelOnly="1" grandCol="1" outline="0" fieldPosition="0"/>
    </format>
    <format dxfId="71">
      <pivotArea field="2" type="button" dataOnly="0" labelOnly="1" outline="0" axis="axisPage" fieldPosition="0"/>
    </format>
    <format dxfId="70">
      <pivotArea dataOnly="0" labelOnly="1" fieldPosition="0">
        <references count="1">
          <reference field="3" count="0"/>
        </references>
      </pivotArea>
    </format>
    <format dxfId="69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3" cacheId="1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L4:T13" firstHeaderRow="1" firstDataRow="2" firstDataCol="1"/>
  <pivotFields count="25">
    <pivotField showAll="0"/>
    <pivotField showAll="0"/>
    <pivotField axis="axisRow" multipleItemSelectionAllowed="1" showAll="0">
      <items count="16">
        <item x="3"/>
        <item x="0"/>
        <item m="1" x="13"/>
        <item m="1" x="8"/>
        <item m="1" x="10"/>
        <item x="4"/>
        <item x="2"/>
        <item m="1" x="11"/>
        <item x="6"/>
        <item m="1" x="12"/>
        <item x="1"/>
        <item m="1" x="9"/>
        <item m="1" x="14"/>
        <item x="5"/>
        <item h="1" x="7"/>
        <item t="default"/>
      </items>
    </pivotField>
    <pivotField axis="axisCol" multipleItemSelectionAllowed="1" showAll="0">
      <items count="10">
        <item x="2"/>
        <item x="3"/>
        <item x="0"/>
        <item x="5"/>
        <item m="1" x="8"/>
        <item x="1"/>
        <item x="4"/>
        <item x="6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8">
    <i>
      <x/>
    </i>
    <i>
      <x v="1"/>
    </i>
    <i>
      <x v="5"/>
    </i>
    <i>
      <x v="6"/>
    </i>
    <i>
      <x v="8"/>
    </i>
    <i>
      <x v="10"/>
    </i>
    <i>
      <x v="13"/>
    </i>
    <i t="grand">
      <x/>
    </i>
  </rowItems>
  <colFields count="1">
    <field x="3"/>
  </colFields>
  <colItems count="8">
    <i>
      <x/>
    </i>
    <i>
      <x v="1"/>
    </i>
    <i>
      <x v="2"/>
    </i>
    <i>
      <x v="3"/>
    </i>
    <i>
      <x v="5"/>
    </i>
    <i>
      <x v="6"/>
    </i>
    <i>
      <x v="7"/>
    </i>
    <i t="grand">
      <x/>
    </i>
  </colItems>
  <dataFields count="1">
    <dataField name="Sum of Usable" fld="10" baseField="2" baseItem="0"/>
  </dataFields>
  <formats count="19">
    <format dxfId="106">
      <pivotArea outline="0" collapsedLevelsAreSubtotals="1" fieldPosition="0"/>
    </format>
    <format dxfId="105">
      <pivotArea dataOnly="0" labelOnly="1" outline="0" fieldPosition="0">
        <references count="1">
          <reference field="3" count="0"/>
        </references>
      </pivotArea>
    </format>
    <format dxfId="104">
      <pivotArea outline="0" collapsedLevelsAreSubtotals="1" fieldPosition="0"/>
    </format>
    <format dxfId="103">
      <pivotArea field="2" type="button" dataOnly="0" labelOnly="1" outline="0" axis="axisRow" fieldPosition="0"/>
    </format>
    <format dxfId="102">
      <pivotArea dataOnly="0" labelOnly="1" fieldPosition="0">
        <references count="1">
          <reference field="2" count="0"/>
        </references>
      </pivotArea>
    </format>
    <format dxfId="101">
      <pivotArea dataOnly="0" labelOnly="1" grandRow="1" outline="0" fieldPosition="0"/>
    </format>
    <format dxfId="100">
      <pivotArea dataOnly="0" labelOnly="1" fieldPosition="0">
        <references count="1">
          <reference field="3" count="0"/>
        </references>
      </pivotArea>
    </format>
    <format dxfId="99">
      <pivotArea dataOnly="0" labelOnly="1" grandCol="1" outline="0" fieldPosition="0"/>
    </format>
    <format dxfId="98">
      <pivotArea field="2" type="button" dataOnly="0" labelOnly="1" outline="0" axis="axisRow" fieldPosition="0"/>
    </format>
    <format dxfId="97">
      <pivotArea dataOnly="0" labelOnly="1" fieldPosition="0">
        <references count="1">
          <reference field="2" count="0"/>
        </references>
      </pivotArea>
    </format>
    <format dxfId="96">
      <pivotArea dataOnly="0" labelOnly="1" grandRow="1" outline="0" fieldPosition="0"/>
    </format>
    <format dxfId="95">
      <pivotArea outline="0" collapsedLevelsAreSubtotals="1" fieldPosition="0"/>
    </format>
    <format dxfId="94">
      <pivotArea field="3" type="button" dataOnly="0" labelOnly="1" outline="0" axis="axisCol" fieldPosition="0"/>
    </format>
    <format dxfId="93">
      <pivotArea type="topRight" dataOnly="0" labelOnly="1" outline="0" fieldPosition="0"/>
    </format>
    <format dxfId="92">
      <pivotArea dataOnly="0" labelOnly="1" fieldPosition="0">
        <references count="1">
          <reference field="3" count="0"/>
        </references>
      </pivotArea>
    </format>
    <format dxfId="91">
      <pivotArea dataOnly="0" labelOnly="1" grandCol="1" outline="0" fieldPosition="0"/>
    </format>
    <format dxfId="90">
      <pivotArea field="2" type="button" dataOnly="0" labelOnly="1" outline="0" axis="axisRow" fieldPosition="0"/>
    </format>
    <format dxfId="89">
      <pivotArea dataOnly="0" labelOnly="1" fieldPosition="0">
        <references count="1">
          <reference field="3" count="0"/>
        </references>
      </pivotArea>
    </format>
    <format dxfId="88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3" name="Table3" displayName="Table3" ref="A1:R47" totalsRowShown="0" headerRowDxfId="255" dataDxfId="253" headerRowBorderDxfId="254" tableBorderDxfId="252" totalsRowBorderDxfId="251">
  <autoFilter ref="A1:R47"/>
  <tableColumns count="18">
    <tableColumn id="1" name="Loc" dataDxfId="250"/>
    <tableColumn id="2" name="Type" dataDxfId="249"/>
    <tableColumn id="3" name="Array"/>
    <tableColumn id="4" name="Market Standard" dataDxfId="248"/>
    <tableColumn id="5" name="Formatted" dataDxfId="247"/>
    <tableColumn id="6" name="format Lost" dataDxfId="246"/>
    <tableColumn id="7" name="Physical total" dataDxfId="245"/>
    <tableColumn id="8" name="Parity Lost" dataDxfId="244"/>
    <tableColumn id="9" name="Pool Usable" dataDxfId="243"/>
    <tableColumn id="10" name="Pool Used" dataDxfId="242"/>
    <tableColumn id="11" name="Pool Free" dataDxfId="241"/>
    <tableColumn id="12" name="Spare" dataDxfId="240"/>
    <tableColumn id="13" name="%Used" dataDxfId="239" dataCellStyle="Percent">
      <calculatedColumnFormula>J2/I2</calculatedColumnFormula>
    </tableColumn>
    <tableColumn id="14" name="Host Allocations" dataDxfId="238"/>
    <tableColumn id="15" name="%Allocated" dataDxfId="237" dataCellStyle="Percent">
      <calculatedColumnFormula>N2/I2</calculatedColumnFormula>
    </tableColumn>
    <tableColumn id="16" name="%Parity" dataDxfId="236">
      <calculatedColumnFormula>H2/G2</calculatedColumnFormula>
    </tableColumn>
    <tableColumn id="17" name="ParityGB" dataDxfId="235">
      <calculatedColumnFormula>N2*P2</calculatedColumnFormula>
    </tableColumn>
    <tableColumn id="18" name="Allocated RAW" dataDxfId="234">
      <calculatedColumnFormula>N2+Q2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32" displayName="Table32" ref="A1:R38" totalsRowShown="0" headerRowDxfId="233" dataDxfId="231" headerRowBorderDxfId="232" tableBorderDxfId="230" totalsRowBorderDxfId="229">
  <autoFilter ref="A1:R38"/>
  <tableColumns count="18">
    <tableColumn id="1" name="Loc" dataDxfId="228"/>
    <tableColumn id="2" name="Type" dataDxfId="227"/>
    <tableColumn id="3" name="Array"/>
    <tableColumn id="4" name="Market Standard" dataDxfId="226"/>
    <tableColumn id="5" name="Formatted" dataDxfId="225"/>
    <tableColumn id="6" name="format Lost" dataDxfId="224"/>
    <tableColumn id="7" name="Physical total" dataDxfId="223"/>
    <tableColumn id="8" name="Parity Lost" dataDxfId="222"/>
    <tableColumn id="9" name="Pool Usable" dataDxfId="221"/>
    <tableColumn id="10" name="Pool Used" dataDxfId="220"/>
    <tableColumn id="11" name="Pool Free" dataDxfId="219"/>
    <tableColumn id="12" name="Spare" dataDxfId="218"/>
    <tableColumn id="13" name="%Used" dataDxfId="217" dataCellStyle="Percent">
      <calculatedColumnFormula>J2/I2</calculatedColumnFormula>
    </tableColumn>
    <tableColumn id="14" name="Host Allocations" dataDxfId="216"/>
    <tableColumn id="15" name="%Allocated" dataDxfId="215" dataCellStyle="Percent">
      <calculatedColumnFormula>N2/I2</calculatedColumnFormula>
    </tableColumn>
    <tableColumn id="16" name="%Parity" dataDxfId="214">
      <calculatedColumnFormula>H2/G2</calculatedColumnFormula>
    </tableColumn>
    <tableColumn id="17" name="ParityGB" dataDxfId="213">
      <calculatedColumnFormula>N2*P2</calculatedColumnFormula>
    </tableColumn>
    <tableColumn id="18" name="Allocated RAW" dataDxfId="212">
      <calculatedColumnFormula>N2+Q2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B1:O3" totalsRowShown="0" headerRowDxfId="210" headerRowBorderDxfId="209" tableBorderDxfId="208" totalsRowBorderDxfId="207">
  <autoFilter ref="B1:O3"/>
  <tableColumns count="14">
    <tableColumn id="1" name="Type" dataDxfId="206">
      <calculatedColumnFormula>VLOOKUP(C:C,ALL_Pivot_new!B:D,3,FALSE)</calculatedColumnFormula>
    </tableColumn>
    <tableColumn id="2" name="Array" dataDxfId="205"/>
    <tableColumn id="3" name="Market Standard" dataDxfId="204">
      <calculatedColumnFormula>SUMIF(ALL_Pivot_new!B:B,C:C,ALL_Pivot_new!F:F)</calculatedColumnFormula>
    </tableColumn>
    <tableColumn id="4" name="Formatted" dataDxfId="203">
      <calculatedColumnFormula>SUMIF(ALL_Pivot_new!B:B,C:C,ALL_Pivot_new!G:G)</calculatedColumnFormula>
    </tableColumn>
    <tableColumn id="5" name="format Lost" dataDxfId="202">
      <calculatedColumnFormula>SUMIF(ALL_Pivot_new!B:B,C:C,ALL_Pivot_new!H:H)</calculatedColumnFormula>
    </tableColumn>
    <tableColumn id="6" name="Physical total" dataDxfId="201">
      <calculatedColumnFormula>SUMIF(ALL_Pivot_new!B:B,C:C,ALL_Pivot_new!I:I)</calculatedColumnFormula>
    </tableColumn>
    <tableColumn id="7" name="Parity Lost" dataDxfId="200">
      <calculatedColumnFormula>SUMIF(ALL_Pivot_new!B:B,C:C,ALL_Pivot_new!J:J)</calculatedColumnFormula>
    </tableColumn>
    <tableColumn id="8" name="Pool Usable" dataDxfId="199">
      <calculatedColumnFormula>SUMIF(ALL_Pivot_new!B:B,C:C,ALL_Pivot_new!K:K)</calculatedColumnFormula>
    </tableColumn>
    <tableColumn id="9" name="Pool Used" dataDxfId="198">
      <calculatedColumnFormula>SUMIF(ALL_Pivot_new!B:B,C:C,ALL_Pivot_new!L:L)</calculatedColumnFormula>
    </tableColumn>
    <tableColumn id="10" name="Pool Free" dataDxfId="197">
      <calculatedColumnFormula>SUMIF(ALL_Pivot_new!B:B,C:C,ALL_Pivot_new!M:M)</calculatedColumnFormula>
    </tableColumn>
    <tableColumn id="11" name="Spare" dataDxfId="196">
      <calculatedColumnFormula>SUMIF(ALL_Pivot_new!B:B,C:C,ALL_Pivot_new!N:N)</calculatedColumnFormula>
    </tableColumn>
    <tableColumn id="12" name="%Used" dataDxfId="195" dataCellStyle="Percent">
      <calculatedColumnFormula>J2/I2</calculatedColumnFormula>
    </tableColumn>
    <tableColumn id="13" name="Host Allocations" dataDxfId="194">
      <calculatedColumnFormula>SUMIF(ALL_Pivot_new!B:B,C:C,ALL_Pivot_new!O:O)</calculatedColumnFormula>
    </tableColumn>
    <tableColumn id="14" name="%Allocated" dataDxfId="193" dataCellStyle="Percent">
      <calculatedColumnFormula>N2/I2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:O6" totalsRowShown="0" headerRowDxfId="192" dataDxfId="191" tableBorderDxfId="190">
  <autoFilter ref="A1:O6"/>
  <tableColumns count="15">
    <tableColumn id="1" name="Loc" dataDxfId="189" totalsRowDxfId="188"/>
    <tableColumn id="2" name="Type" dataDxfId="187" totalsRowDxfId="186"/>
    <tableColumn id="3" name="Array"/>
    <tableColumn id="4" name="Market Standard" dataDxfId="185" totalsRowDxfId="184"/>
    <tableColumn id="5" name="Column1" dataDxfId="183" totalsRowDxfId="182"/>
    <tableColumn id="6" name="Column2" dataDxfId="181" totalsRowDxfId="180"/>
    <tableColumn id="7" name="Column3" totalsRowDxfId="179"/>
    <tableColumn id="8" name="Column4" dataDxfId="178" totalsRowDxfId="177"/>
    <tableColumn id="9" name="Column5" dataDxfId="176" totalsRowDxfId="175"/>
    <tableColumn id="10" name="Column6" dataDxfId="174" totalsRowDxfId="173"/>
    <tableColumn id="11" name="Column7" dataDxfId="172" totalsRowDxfId="171"/>
    <tableColumn id="12" name="Column8" dataDxfId="170" totalsRowDxfId="169"/>
    <tableColumn id="13" name="Column9" dataDxfId="168" totalsRowDxfId="167" dataCellStyle="Percent"/>
    <tableColumn id="14" name="Column10" dataDxfId="166" totalsRowDxfId="165"/>
    <tableColumn id="15" name="Column11" dataDxfId="164" totalsRowDxfId="163" dataCellStyle="Percen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9" name="Table9" displayName="Table9" ref="A1:O19" totalsRowCount="1" headerRowDxfId="162" dataDxfId="160" headerRowBorderDxfId="161">
  <autoFilter ref="A1:O18"/>
  <tableColumns count="15">
    <tableColumn id="1" name="Loc" dataDxfId="159" totalsRowDxfId="29"/>
    <tableColumn id="2" name="Type" dataDxfId="158" totalsRowDxfId="28"/>
    <tableColumn id="3" name="Array" dataDxfId="157" totalsRowDxfId="27"/>
    <tableColumn id="4" name="Market Standard" dataDxfId="156" totalsRowDxfId="26"/>
    <tableColumn id="5" name="Formatted" dataDxfId="155" totalsRowDxfId="25"/>
    <tableColumn id="6" name="format Lost" dataDxfId="154" totalsRowDxfId="24"/>
    <tableColumn id="7" name="Physical total" totalsRowFunction="custom" dataDxfId="153" totalsRowDxfId="23">
      <totalsRowFormula>G18/1024</totalsRowFormula>
    </tableColumn>
    <tableColumn id="8" name="Parity Lost" dataDxfId="152" totalsRowDxfId="22"/>
    <tableColumn id="9" name="Pool Usable" totalsRowFunction="custom" dataDxfId="151" totalsRowDxfId="21">
      <totalsRowFormula>I18/1024</totalsRowFormula>
    </tableColumn>
    <tableColumn id="10" name="Pool Used" dataDxfId="150" totalsRowDxfId="20"/>
    <tableColumn id="11" name="Pool Free" dataDxfId="149" totalsRowDxfId="19"/>
    <tableColumn id="12" name="Spare" dataDxfId="148" totalsRowDxfId="18"/>
    <tableColumn id="13" name="%Used" dataDxfId="147" totalsRowDxfId="17" dataCellStyle="Percent">
      <calculatedColumnFormula>J2/I2</calculatedColumnFormula>
    </tableColumn>
    <tableColumn id="14" name="Host Allocations" dataDxfId="146" totalsRowDxfId="16"/>
    <tableColumn id="15" name="%Allocated" dataDxfId="145" totalsRowDxfId="15" dataCellStyle="Percent">
      <calculatedColumnFormula>N2/I2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7" name="Table7" displayName="Table7" ref="A1:O17" totalsRowCount="1" headerRowDxfId="144" dataDxfId="142" headerRowBorderDxfId="143" tableBorderDxfId="141" totalsRowBorderDxfId="140">
  <autoFilter ref="A1:O16"/>
  <tableColumns count="15">
    <tableColumn id="1" name="Loc" dataDxfId="139" totalsRowDxfId="14"/>
    <tableColumn id="2" name="Type" dataDxfId="138" totalsRowDxfId="13"/>
    <tableColumn id="3" name="Array" totalsRowDxfId="12"/>
    <tableColumn id="4" name="Market Standard" dataDxfId="137" totalsRowDxfId="11"/>
    <tableColumn id="5" name="Formatted" dataDxfId="136" totalsRowDxfId="10"/>
    <tableColumn id="6" name="format Lost" dataDxfId="135" totalsRowDxfId="9"/>
    <tableColumn id="7" name="Physical total" totalsRowFunction="custom" dataDxfId="134" totalsRowDxfId="8">
      <totalsRowFormula>G16/1024</totalsRowFormula>
    </tableColumn>
    <tableColumn id="8" name="Parity Lost" dataDxfId="133" totalsRowDxfId="7"/>
    <tableColumn id="9" name="Pool Usable" totalsRowFunction="custom" dataDxfId="132" totalsRowDxfId="6">
      <totalsRowFormula>I16/1024</totalsRowFormula>
    </tableColumn>
    <tableColumn id="10" name="Pool Used" dataDxfId="131" totalsRowDxfId="5"/>
    <tableColumn id="11" name="Pool Free" dataDxfId="130" totalsRowDxfId="4"/>
    <tableColumn id="12" name="Spare" dataDxfId="129" totalsRowDxfId="3"/>
    <tableColumn id="13" name="%Used" dataDxfId="128" totalsRowDxfId="2" dataCellStyle="Percent">
      <calculatedColumnFormula>J2/I2</calculatedColumnFormula>
    </tableColumn>
    <tableColumn id="14" name="Host Allocations" dataDxfId="127" totalsRowDxfId="1"/>
    <tableColumn id="15" name="%Allocated" dataDxfId="126" totalsRowDxfId="0" dataCellStyle="Percent">
      <calculatedColumnFormula>N2/I2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8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3.bin"/><Relationship Id="rId4" Type="http://schemas.openxmlformats.org/officeDocument/2006/relationships/pivotTable" Target="../pivotTables/pivotTable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M13" sqref="M13"/>
    </sheetView>
  </sheetViews>
  <sheetFormatPr defaultRowHeight="15"/>
  <cols>
    <col min="1" max="1" width="16.140625" bestFit="1" customWidth="1"/>
    <col min="2" max="2" width="15.85546875" bestFit="1" customWidth="1"/>
    <col min="3" max="3" width="10.28515625" bestFit="1" customWidth="1"/>
    <col min="4" max="4" width="11" bestFit="1" customWidth="1"/>
    <col min="5" max="5" width="12.7109375" bestFit="1" customWidth="1"/>
    <col min="6" max="6" width="10.140625" bestFit="1" customWidth="1"/>
    <col min="7" max="8" width="11.5703125" bestFit="1" customWidth="1"/>
    <col min="9" max="9" width="10" bestFit="1" customWidth="1"/>
    <col min="10" max="10" width="9.42578125" bestFit="1" customWidth="1"/>
    <col min="11" max="11" width="13.28515625" customWidth="1"/>
    <col min="12" max="12" width="15.42578125" bestFit="1" customWidth="1"/>
    <col min="13" max="13" width="11" bestFit="1" customWidth="1"/>
  </cols>
  <sheetData>
    <row r="1" spans="1:16">
      <c r="C1" s="422" t="s">
        <v>281</v>
      </c>
      <c r="D1" s="422"/>
      <c r="E1" s="422"/>
      <c r="F1" s="422"/>
      <c r="G1" s="422"/>
      <c r="H1" s="422"/>
    </row>
    <row r="2" spans="1:16" s="79" customFormat="1"/>
    <row r="3" spans="1:16">
      <c r="A3" s="86" t="s">
        <v>282</v>
      </c>
      <c r="B3" s="89" t="s">
        <v>271</v>
      </c>
      <c r="C3" s="89" t="s">
        <v>243</v>
      </c>
      <c r="D3" s="89" t="s">
        <v>259</v>
      </c>
      <c r="E3" s="89" t="s">
        <v>261</v>
      </c>
      <c r="F3" s="89" t="s">
        <v>260</v>
      </c>
      <c r="G3" s="89" t="s">
        <v>17</v>
      </c>
      <c r="H3" s="89" t="s">
        <v>16</v>
      </c>
      <c r="I3" s="89" t="s">
        <v>18</v>
      </c>
      <c r="J3" s="89" t="s">
        <v>8</v>
      </c>
      <c r="K3" s="89" t="s">
        <v>294</v>
      </c>
      <c r="L3" s="89" t="s">
        <v>269</v>
      </c>
      <c r="M3" s="86" t="s">
        <v>295</v>
      </c>
    </row>
    <row r="4" spans="1:16">
      <c r="A4" s="220" t="s">
        <v>276</v>
      </c>
      <c r="B4" s="221">
        <f>SUMIF('Final MOR'!B:B,"Total",'Final MOR'!D:D)</f>
        <v>12539192</v>
      </c>
      <c r="C4" s="221">
        <f>SUMIF('Final MOR'!B:B,"Total",'Final MOR'!E:E)</f>
        <v>11479720.095703125</v>
      </c>
      <c r="D4" s="221">
        <f>SUMIF('Final MOR'!B:B,"Total",'Final MOR'!F:F)</f>
        <v>1059471.904296875</v>
      </c>
      <c r="E4" s="238">
        <f>SUMIF('Final MOR'!B:B,"Total",'Final MOR'!G:G)</f>
        <v>10614219.039999999</v>
      </c>
      <c r="F4" s="221">
        <f>SUMIF('Final MOR'!B:B,"Total",'Final MOR'!H:H)</f>
        <v>3980757.5800000015</v>
      </c>
      <c r="G4" s="238">
        <f>SUMIF('Final MOR'!B:B,"Total",'Final MOR'!I:I)</f>
        <v>6633461.4599999981</v>
      </c>
      <c r="H4" s="238">
        <f>SUMIF('Final MOR'!B:B,"Total",'Final MOR'!J:J)</f>
        <v>3467265.7609374989</v>
      </c>
      <c r="I4" s="221">
        <f>SUMIF('Final MOR'!B:B,"Total",'Final MOR'!K:K)</f>
        <v>3502509.6100000003</v>
      </c>
      <c r="J4" s="221">
        <f>SUMIF('Final MOR'!B:B,"Total",'Final MOR'!L:L)</f>
        <v>302084.408203125</v>
      </c>
      <c r="K4" s="253">
        <f>SUMIF('Final MOR'!B:B,"Total",'Final MOR'!M:M)</f>
        <v>0.52269328492299705</v>
      </c>
      <c r="L4" s="238">
        <f>SUMIF('Final MOR'!B:B,"Total",'Final MOR'!N:N)</f>
        <v>5876605.2970703114</v>
      </c>
      <c r="M4" s="253">
        <f>SUMIF('Final MOR'!B:B,"Total",'Final MOR'!O:O)</f>
        <v>0.88590328480936298</v>
      </c>
      <c r="N4" s="225"/>
      <c r="O4" s="254"/>
      <c r="P4" s="254"/>
    </row>
    <row r="5" spans="1:16">
      <c r="A5" s="220" t="s">
        <v>275</v>
      </c>
      <c r="B5" s="221">
        <f>SUMIF('Tech-Refresh'!B:B,"Total",'Tech-Refresh'!D:D)</f>
        <v>1529611.9703124999</v>
      </c>
      <c r="C5" s="221">
        <f>SUMIF('Tech-Refresh'!B:B,"Total",'Tech-Refresh'!E:E)</f>
        <v>1385898.4242187501</v>
      </c>
      <c r="D5" s="221">
        <f>SUMIF('Tech-Refresh'!B:B,"Total",'Tech-Refresh'!F:F)</f>
        <v>143713.54609374999</v>
      </c>
      <c r="E5" s="221">
        <f>SUMIF('Tech-Refresh'!B:B,"Total",'Tech-Refresh'!G:G)</f>
        <v>1308276.1595089284</v>
      </c>
      <c r="F5" s="221">
        <f>SUMIF('Tech-Refresh'!B:B,"Total",'Tech-Refresh'!H:H)</f>
        <v>164571.24493861603</v>
      </c>
      <c r="G5" s="221">
        <f>SUMIF('Tech-Refresh'!B:B,"Total",'Tech-Refresh'!I:I)</f>
        <v>1143704.9145703125</v>
      </c>
      <c r="H5" s="221">
        <f>SUMIF('Tech-Refresh'!B:B,"Total",'Tech-Refresh'!J:J)</f>
        <v>336313.91093749995</v>
      </c>
      <c r="I5" s="221">
        <f>SUMIF('Tech-Refresh'!B:B,"Total",'Tech-Refresh'!K:K)</f>
        <v>807391.00363281253</v>
      </c>
      <c r="J5" s="221">
        <f>SUMIF('Tech-Refresh'!B:B,"Total",'Tech-Refresh'!L:L)</f>
        <v>34453.849531250002</v>
      </c>
      <c r="K5" s="223">
        <f>SUMIF('Tech-Refresh'!B:B,"Total",'Tech-Refresh'!M:M)</f>
        <v>0.29405654085507921</v>
      </c>
      <c r="L5" s="221">
        <f>SUMIF('Tech-Refresh'!B:B,"Total",'Tech-Refresh'!N:N)</f>
        <v>330665.04707031249</v>
      </c>
      <c r="M5" s="223">
        <f>SUMIF('Tech-Refresh'!B:B,"Total",'Tech-Refresh'!O:O)</f>
        <v>0.28911744879101325</v>
      </c>
      <c r="N5" s="225"/>
      <c r="O5" s="254"/>
      <c r="P5" s="254"/>
    </row>
    <row r="6" spans="1:16">
      <c r="A6" s="220" t="s">
        <v>277</v>
      </c>
      <c r="B6" s="221">
        <f>SUMIF('New Installs'!B:B,"Total",'New Installs'!D:D)</f>
        <v>0</v>
      </c>
      <c r="C6" s="221">
        <f>SUMIF('New Installs'!B:B,"Total",'New Installs'!E:E)</f>
        <v>0</v>
      </c>
      <c r="D6" s="221">
        <f>SUMIF('New Installs'!B:B,"Total",'New Installs'!F:F)</f>
        <v>0</v>
      </c>
      <c r="E6" s="221">
        <f>SUMIF('New Installs'!B:B,"Total",'New Installs'!G:G)</f>
        <v>0</v>
      </c>
      <c r="F6" s="221">
        <f>SUMIF('New Installs'!B:B,"Total",'New Installs'!H:H)</f>
        <v>0</v>
      </c>
      <c r="G6" s="221">
        <f>SUMIF('New Installs'!B:B,"Total",'New Installs'!I:I)</f>
        <v>0</v>
      </c>
      <c r="H6" s="221">
        <f>SUMIF('New Installs'!B:B,"Total",'New Installs'!J:J)</f>
        <v>0</v>
      </c>
      <c r="I6" s="221">
        <f>SUMIF('New Installs'!B:B,"Total",'New Installs'!K:K)</f>
        <v>0</v>
      </c>
      <c r="J6" s="221">
        <f>SUMIF('New Installs'!B:B,"Total",'New Installs'!L:L)</f>
        <v>0</v>
      </c>
      <c r="K6" s="223">
        <f>SUMIF('New Installs'!B:B,"Total",'New Installs'!M:M)</f>
        <v>0</v>
      </c>
      <c r="L6" s="221">
        <f>SUMIF('New Installs'!B:B,"Total",'New Installs'!N:N)</f>
        <v>0</v>
      </c>
      <c r="M6" s="223">
        <f>SUMIF('New Installs'!B:B,"Total",'New Installs'!O:O)</f>
        <v>0</v>
      </c>
    </row>
    <row r="7" spans="1:16">
      <c r="A7" s="220" t="s">
        <v>278</v>
      </c>
      <c r="B7" s="221">
        <f>SUMIF('Unable to Report'!B:B,"Total",'Unable to Report'!D:D)</f>
        <v>0</v>
      </c>
      <c r="C7" s="221">
        <f>SUMIF('Unable to Report'!B:B,"Total",'Unable to Report'!E:E)</f>
        <v>0</v>
      </c>
      <c r="D7" s="221">
        <f>SUMIF('Unable to Report'!B:B,"Total",'Unable to Report'!F:F)</f>
        <v>0</v>
      </c>
      <c r="E7" s="221">
        <f>SUMIF('Unable to Report'!B:B,"Total",'Unable to Report'!G:G)</f>
        <v>0</v>
      </c>
      <c r="F7" s="221">
        <f>SUMIF('Unable to Report'!B:B,"Total",'Unable to Report'!H:H)</f>
        <v>0</v>
      </c>
      <c r="G7" s="221">
        <f>SUMIF('Unable to Report'!B:B,"Total",'Unable to Report'!I:I)</f>
        <v>0</v>
      </c>
      <c r="H7" s="221">
        <f>SUMIF('Unable to Report'!B:B,"Total",'Unable to Report'!J:J)</f>
        <v>0</v>
      </c>
      <c r="I7" s="221">
        <f>SUMIF('Unable to Report'!B:B,"Total",'Unable to Report'!K:K)</f>
        <v>0</v>
      </c>
      <c r="J7" s="221">
        <f>SUMIF('Unable to Report'!B:B,"Total",'Unable to Report'!L:L)</f>
        <v>0</v>
      </c>
      <c r="K7" s="223">
        <v>0</v>
      </c>
      <c r="L7" s="221">
        <f>SUMIF('Unable to Report'!B:B,"Total",'Unable to Report'!N:N)</f>
        <v>0</v>
      </c>
      <c r="M7" s="223">
        <v>0</v>
      </c>
    </row>
    <row r="8" spans="1:16" s="134" customFormat="1">
      <c r="A8" s="220" t="s">
        <v>146</v>
      </c>
      <c r="B8" s="221">
        <f>SUMIF(Exchange!B:B,"Total",Exchange!D:D)</f>
        <v>3028284.6936717103</v>
      </c>
      <c r="C8" s="221">
        <f>SUMIF(Exchange!B:B,"Total",Exchange!E:E)</f>
        <v>2754595.0893671266</v>
      </c>
      <c r="D8" s="221">
        <f>SUMIF(Exchange!B:B,"Total",Exchange!F:F)</f>
        <v>273689.60430458374</v>
      </c>
      <c r="E8" s="221">
        <f>SUMIF(Exchange!B:B,"Total",Exchange!G:G)</f>
        <v>2385834.8512470094</v>
      </c>
      <c r="F8" s="221">
        <f>SUMIF(Exchange!B:B,"Total",Exchange!H:H)</f>
        <v>959187.18285101303</v>
      </c>
      <c r="G8" s="221">
        <f>SUMIF(Exchange!B:B,"Total",Exchange!I:I)</f>
        <v>1426647.6683959961</v>
      </c>
      <c r="H8" s="221">
        <f>SUMIF(Exchange!B:B,"Total",Exchange!J:J)</f>
        <v>1322747.1907958984</v>
      </c>
      <c r="I8" s="221">
        <f>SUMIF(Exchange!B:B,"Total",Exchange!K:K)</f>
        <v>103900.47760009766</v>
      </c>
      <c r="J8" s="221">
        <f>SUMIF(Exchange!B:B,"Total",Exchange!L:L)</f>
        <v>2659.3695678710937</v>
      </c>
      <c r="K8" s="223">
        <f>SUMIF(Exchange!B:B,"Total",Exchange!M:M)</f>
        <v>0.92717159260708382</v>
      </c>
      <c r="L8" s="221">
        <f>SUMIF(Exchange!B:B,"Total",Exchange!N:N)</f>
        <v>1322747.1907958984</v>
      </c>
      <c r="M8" s="223">
        <f>SUMIF(Exchange!B:B,"Total",Exchange!O:O)</f>
        <v>0.92717159260708382</v>
      </c>
    </row>
    <row r="9" spans="1:16" s="13" customFormat="1">
      <c r="A9" s="220" t="s">
        <v>349</v>
      </c>
      <c r="B9" s="233">
        <f>SUM(B4:B8)</f>
        <v>17097088.663984209</v>
      </c>
      <c r="C9" s="233">
        <f t="shared" ref="C9:J9" si="0">SUM(C4:C8)</f>
        <v>15620213.609289002</v>
      </c>
      <c r="D9" s="233">
        <f t="shared" si="0"/>
        <v>1476875.0546952088</v>
      </c>
      <c r="E9" s="233">
        <f t="shared" si="0"/>
        <v>14308330.050755937</v>
      </c>
      <c r="F9" s="233">
        <f t="shared" si="0"/>
        <v>5104516.0077896304</v>
      </c>
      <c r="G9" s="233">
        <f t="shared" si="0"/>
        <v>9203814.0429663062</v>
      </c>
      <c r="H9" s="233">
        <f t="shared" si="0"/>
        <v>5126326.8626708975</v>
      </c>
      <c r="I9" s="233">
        <f t="shared" si="0"/>
        <v>4413801.0912329108</v>
      </c>
      <c r="J9" s="233">
        <f t="shared" si="0"/>
        <v>339197.62730224611</v>
      </c>
      <c r="K9" s="234">
        <f>H9/G9</f>
        <v>0.55697853506596151</v>
      </c>
      <c r="L9" s="233">
        <f>SUM(L4:L8)</f>
        <v>7530017.5349365221</v>
      </c>
      <c r="M9" s="234">
        <f>L9/G9</f>
        <v>0.8181409902225345</v>
      </c>
    </row>
    <row r="10" spans="1:16" s="173" customFormat="1">
      <c r="A10" s="244" t="s">
        <v>347</v>
      </c>
      <c r="B10" s="167">
        <f>B9/1024</f>
        <v>16696.375648422079</v>
      </c>
      <c r="C10" s="233">
        <f t="shared" ref="C10:J11" si="1">C9/1024</f>
        <v>15254.114852821291</v>
      </c>
      <c r="D10" s="233">
        <f t="shared" si="1"/>
        <v>1442.2607956007898</v>
      </c>
      <c r="E10" s="167">
        <f t="shared" si="1"/>
        <v>13972.978565191344</v>
      </c>
      <c r="F10" s="233">
        <f t="shared" si="1"/>
        <v>4984.878913857061</v>
      </c>
      <c r="G10" s="167">
        <f t="shared" si="1"/>
        <v>8988.0996513342834</v>
      </c>
      <c r="H10" s="167">
        <f t="shared" si="1"/>
        <v>5006.1785768270483</v>
      </c>
      <c r="I10" s="233">
        <f t="shared" si="1"/>
        <v>4310.3526281571394</v>
      </c>
      <c r="J10" s="233">
        <f t="shared" si="1"/>
        <v>331.24768291234972</v>
      </c>
      <c r="K10" s="234">
        <f>H10/G10</f>
        <v>0.55697853506596151</v>
      </c>
      <c r="L10" s="233">
        <f>L9/1024</f>
        <v>7353.5327489614474</v>
      </c>
      <c r="M10" s="234">
        <f>L10/G10</f>
        <v>0.8181409902225345</v>
      </c>
    </row>
    <row r="11" spans="1:16" s="177" customFormat="1">
      <c r="A11" s="198" t="s">
        <v>348</v>
      </c>
      <c r="B11" s="178">
        <f>B10/1024</f>
        <v>16.305054344162187</v>
      </c>
      <c r="C11" s="178">
        <f t="shared" si="1"/>
        <v>14.896596535958292</v>
      </c>
      <c r="D11" s="178">
        <f t="shared" si="1"/>
        <v>1.4084578082038963</v>
      </c>
      <c r="E11" s="178">
        <f t="shared" si="1"/>
        <v>13.645486880069672</v>
      </c>
      <c r="F11" s="178">
        <f t="shared" si="1"/>
        <v>4.8680458143135361</v>
      </c>
      <c r="G11" s="178">
        <f t="shared" si="1"/>
        <v>8.7774410657561361</v>
      </c>
      <c r="H11" s="178">
        <f t="shared" si="1"/>
        <v>4.8888462664326644</v>
      </c>
      <c r="I11" s="178">
        <f t="shared" si="1"/>
        <v>4.2093287384347065</v>
      </c>
      <c r="J11" s="178">
        <f t="shared" si="1"/>
        <v>0.32348406534409152</v>
      </c>
      <c r="K11" s="234">
        <f>H11/G11</f>
        <v>0.55697853506596151</v>
      </c>
      <c r="L11" s="178">
        <f>L10/1024</f>
        <v>7.1811843251576635</v>
      </c>
      <c r="M11" s="234">
        <f>L11/G11</f>
        <v>0.8181409902225345</v>
      </c>
    </row>
    <row r="12" spans="1:16" s="177" customFormat="1">
      <c r="A12" s="197"/>
      <c r="B12" s="187"/>
      <c r="C12" s="187"/>
      <c r="D12" s="187"/>
      <c r="E12" s="187"/>
      <c r="F12" s="187"/>
      <c r="G12" s="187"/>
      <c r="H12" s="187"/>
      <c r="I12" s="187"/>
      <c r="J12" s="187"/>
      <c r="K12" s="196"/>
      <c r="L12" s="187"/>
      <c r="M12" s="196"/>
    </row>
    <row r="13" spans="1:16">
      <c r="C13" s="422" t="s">
        <v>279</v>
      </c>
      <c r="D13" s="422"/>
      <c r="E13" s="422"/>
      <c r="F13" s="422"/>
      <c r="G13" s="422"/>
      <c r="H13" s="422"/>
      <c r="N13" t="s">
        <v>480</v>
      </c>
    </row>
    <row r="15" spans="1:16">
      <c r="A15" s="86" t="s">
        <v>282</v>
      </c>
      <c r="B15" s="89" t="s">
        <v>271</v>
      </c>
      <c r="C15" s="89" t="s">
        <v>243</v>
      </c>
      <c r="D15" s="89" t="s">
        <v>259</v>
      </c>
      <c r="E15" s="89" t="s">
        <v>261</v>
      </c>
      <c r="F15" s="89" t="s">
        <v>260</v>
      </c>
      <c r="G15" s="89" t="s">
        <v>17</v>
      </c>
      <c r="H15" s="89" t="s">
        <v>16</v>
      </c>
      <c r="I15" s="89" t="s">
        <v>18</v>
      </c>
      <c r="J15" s="89" t="s">
        <v>8</v>
      </c>
      <c r="K15" s="89" t="s">
        <v>294</v>
      </c>
      <c r="L15" s="89" t="s">
        <v>269</v>
      </c>
      <c r="M15" s="86" t="s">
        <v>295</v>
      </c>
    </row>
    <row r="16" spans="1:16">
      <c r="A16" s="1" t="s">
        <v>275</v>
      </c>
      <c r="B16" s="85">
        <f t="shared" ref="B16:J16" si="2">B5</f>
        <v>1529611.9703124999</v>
      </c>
      <c r="C16" s="85">
        <f t="shared" si="2"/>
        <v>1385898.4242187501</v>
      </c>
      <c r="D16" s="85">
        <f t="shared" si="2"/>
        <v>143713.54609374999</v>
      </c>
      <c r="E16" s="85">
        <f t="shared" si="2"/>
        <v>1308276.1595089284</v>
      </c>
      <c r="F16" s="85">
        <f t="shared" si="2"/>
        <v>164571.24493861603</v>
      </c>
      <c r="G16" s="85">
        <f t="shared" si="2"/>
        <v>1143704.9145703125</v>
      </c>
      <c r="H16" s="85">
        <f t="shared" si="2"/>
        <v>336313.91093749995</v>
      </c>
      <c r="I16" s="85">
        <f t="shared" si="2"/>
        <v>807391.00363281253</v>
      </c>
      <c r="J16" s="85">
        <f t="shared" si="2"/>
        <v>34453.849531250002</v>
      </c>
      <c r="K16" s="83">
        <f>K5</f>
        <v>0.29405654085507921</v>
      </c>
      <c r="L16" s="85">
        <f>L5</f>
        <v>330665.04707031249</v>
      </c>
      <c r="M16" s="138">
        <f>M5</f>
        <v>0.28911744879101325</v>
      </c>
    </row>
    <row r="17" spans="1:13">
      <c r="A17" s="1" t="s">
        <v>277</v>
      </c>
      <c r="B17" s="85">
        <f t="shared" ref="B17:K17" si="3">B6</f>
        <v>0</v>
      </c>
      <c r="C17" s="85">
        <f t="shared" si="3"/>
        <v>0</v>
      </c>
      <c r="D17" s="85">
        <f t="shared" si="3"/>
        <v>0</v>
      </c>
      <c r="E17" s="85">
        <f t="shared" si="3"/>
        <v>0</v>
      </c>
      <c r="F17" s="85">
        <f t="shared" si="3"/>
        <v>0</v>
      </c>
      <c r="G17" s="85">
        <f t="shared" si="3"/>
        <v>0</v>
      </c>
      <c r="H17" s="85">
        <f t="shared" si="3"/>
        <v>0</v>
      </c>
      <c r="I17" s="85">
        <f t="shared" si="3"/>
        <v>0</v>
      </c>
      <c r="J17" s="85">
        <f t="shared" si="3"/>
        <v>0</v>
      </c>
      <c r="K17" s="138">
        <f t="shared" si="3"/>
        <v>0</v>
      </c>
      <c r="L17" s="85">
        <f t="shared" ref="L17:M19" si="4">L6</f>
        <v>0</v>
      </c>
      <c r="M17" s="138">
        <f t="shared" si="4"/>
        <v>0</v>
      </c>
    </row>
    <row r="18" spans="1:13">
      <c r="A18" s="1" t="s">
        <v>278</v>
      </c>
      <c r="B18" s="85">
        <f t="shared" ref="B18:K18" si="5">B7</f>
        <v>0</v>
      </c>
      <c r="C18" s="85">
        <f t="shared" si="5"/>
        <v>0</v>
      </c>
      <c r="D18" s="85">
        <f t="shared" si="5"/>
        <v>0</v>
      </c>
      <c r="E18" s="85">
        <f t="shared" si="5"/>
        <v>0</v>
      </c>
      <c r="F18" s="85">
        <f t="shared" si="5"/>
        <v>0</v>
      </c>
      <c r="G18" s="85">
        <f t="shared" si="5"/>
        <v>0</v>
      </c>
      <c r="H18" s="85">
        <f t="shared" si="5"/>
        <v>0</v>
      </c>
      <c r="I18" s="85">
        <f t="shared" si="5"/>
        <v>0</v>
      </c>
      <c r="J18" s="85">
        <f t="shared" si="5"/>
        <v>0</v>
      </c>
      <c r="K18" s="138">
        <f t="shared" si="5"/>
        <v>0</v>
      </c>
      <c r="L18" s="85">
        <f t="shared" si="4"/>
        <v>0</v>
      </c>
      <c r="M18" s="138">
        <f t="shared" si="4"/>
        <v>0</v>
      </c>
    </row>
    <row r="19" spans="1:13" s="134" customFormat="1">
      <c r="A19" s="135" t="s">
        <v>146</v>
      </c>
      <c r="B19" s="136">
        <f t="shared" ref="B19:K19" si="6">B8</f>
        <v>3028284.6936717103</v>
      </c>
      <c r="C19" s="136">
        <f t="shared" si="6"/>
        <v>2754595.0893671266</v>
      </c>
      <c r="D19" s="136">
        <f t="shared" si="6"/>
        <v>273689.60430458374</v>
      </c>
      <c r="E19" s="136">
        <f t="shared" si="6"/>
        <v>2385834.8512470094</v>
      </c>
      <c r="F19" s="136">
        <f t="shared" si="6"/>
        <v>959187.18285101303</v>
      </c>
      <c r="G19" s="136">
        <f t="shared" si="6"/>
        <v>1426647.6683959961</v>
      </c>
      <c r="H19" s="136">
        <f t="shared" si="6"/>
        <v>1322747.1907958984</v>
      </c>
      <c r="I19" s="136">
        <f t="shared" si="6"/>
        <v>103900.47760009766</v>
      </c>
      <c r="J19" s="136">
        <f t="shared" si="6"/>
        <v>2659.3695678710937</v>
      </c>
      <c r="K19" s="138">
        <f t="shared" si="6"/>
        <v>0.92717159260708382</v>
      </c>
      <c r="L19" s="136">
        <f t="shared" si="4"/>
        <v>1322747.1907958984</v>
      </c>
      <c r="M19" s="138">
        <f t="shared" si="4"/>
        <v>0.92717159260708382</v>
      </c>
    </row>
    <row r="20" spans="1:13" s="13" customFormat="1">
      <c r="A20" s="90" t="s">
        <v>349</v>
      </c>
      <c r="B20" s="87">
        <f>SUM(B16:B19)</f>
        <v>4557896.6639842102</v>
      </c>
      <c r="C20" s="131">
        <f t="shared" ref="C20:J20" si="7">SUM(C16:C19)</f>
        <v>4140493.5135858767</v>
      </c>
      <c r="D20" s="131">
        <f t="shared" si="7"/>
        <v>417403.15039833373</v>
      </c>
      <c r="E20" s="131">
        <f t="shared" si="7"/>
        <v>3694111.0107559375</v>
      </c>
      <c r="F20" s="131">
        <f t="shared" si="7"/>
        <v>1123758.427789629</v>
      </c>
      <c r="G20" s="131">
        <f t="shared" si="7"/>
        <v>2570352.5829663086</v>
      </c>
      <c r="H20" s="131">
        <f t="shared" si="7"/>
        <v>1659061.1017333984</v>
      </c>
      <c r="I20" s="131">
        <f t="shared" si="7"/>
        <v>911291.48123291018</v>
      </c>
      <c r="J20" s="131">
        <f t="shared" si="7"/>
        <v>37113.219099121095</v>
      </c>
      <c r="K20" s="88">
        <f>H20/G20</f>
        <v>0.64546051492233936</v>
      </c>
      <c r="L20" s="131">
        <f>SUM(L16:L19)</f>
        <v>1653412.237866211</v>
      </c>
      <c r="M20" s="88">
        <f>L20/G20</f>
        <v>0.64326281492405024</v>
      </c>
    </row>
    <row r="21" spans="1:13" s="173" customFormat="1">
      <c r="A21" s="244" t="s">
        <v>347</v>
      </c>
      <c r="B21" s="167">
        <f t="shared" ref="B21:J22" si="8">B20/1024</f>
        <v>4451.0709609220803</v>
      </c>
      <c r="C21" s="233">
        <f t="shared" si="8"/>
        <v>4043.4506968612077</v>
      </c>
      <c r="D21" s="233">
        <f t="shared" si="8"/>
        <v>407.62026406087278</v>
      </c>
      <c r="E21" s="167">
        <f t="shared" si="8"/>
        <v>3607.5302839413453</v>
      </c>
      <c r="F21" s="233">
        <f t="shared" si="8"/>
        <v>1097.4203396383095</v>
      </c>
      <c r="G21" s="167">
        <f t="shared" si="8"/>
        <v>2510.1099443030357</v>
      </c>
      <c r="H21" s="167">
        <f t="shared" si="8"/>
        <v>1620.1768571615219</v>
      </c>
      <c r="I21" s="233">
        <f t="shared" si="8"/>
        <v>889.93308714151385</v>
      </c>
      <c r="J21" s="233">
        <f t="shared" si="8"/>
        <v>36.243378026485445</v>
      </c>
      <c r="K21" s="234">
        <f>H21/G21</f>
        <v>0.64546051492233936</v>
      </c>
      <c r="L21" s="233">
        <f>L20/1024</f>
        <v>1614.6603885412217</v>
      </c>
      <c r="M21" s="234">
        <f>L21/G21</f>
        <v>0.64326281492405024</v>
      </c>
    </row>
    <row r="22" spans="1:13" s="177" customFormat="1">
      <c r="A22" s="198" t="s">
        <v>348</v>
      </c>
      <c r="B22" s="178">
        <f t="shared" si="8"/>
        <v>4.346748985275469</v>
      </c>
      <c r="C22" s="178">
        <f t="shared" si="8"/>
        <v>3.9486823211535231</v>
      </c>
      <c r="D22" s="178">
        <f t="shared" si="8"/>
        <v>0.39806666412194608</v>
      </c>
      <c r="E22" s="178">
        <f t="shared" si="8"/>
        <v>3.52297879291147</v>
      </c>
      <c r="F22" s="178">
        <f t="shared" si="8"/>
        <v>1.0716995504280367</v>
      </c>
      <c r="G22" s="178">
        <f t="shared" si="8"/>
        <v>2.4512792424834333</v>
      </c>
      <c r="H22" s="178">
        <f t="shared" si="8"/>
        <v>1.5822039620717987</v>
      </c>
      <c r="I22" s="178">
        <f t="shared" si="8"/>
        <v>0.86907528041163462</v>
      </c>
      <c r="J22" s="178">
        <f t="shared" si="8"/>
        <v>3.5393923853989692E-2</v>
      </c>
      <c r="K22" s="234">
        <f>H22/G22</f>
        <v>0.64546051492233936</v>
      </c>
      <c r="L22" s="178">
        <f>L21/1024</f>
        <v>1.5768167856847868</v>
      </c>
      <c r="M22" s="234">
        <f>L22/G22</f>
        <v>0.64326281492405024</v>
      </c>
    </row>
    <row r="23" spans="1:13" s="219" customFormat="1"/>
    <row r="24" spans="1:13">
      <c r="C24" s="422" t="s">
        <v>280</v>
      </c>
      <c r="D24" s="422"/>
      <c r="E24" s="422"/>
      <c r="F24" s="422"/>
      <c r="G24" s="422"/>
      <c r="H24" s="422"/>
    </row>
    <row r="26" spans="1:13">
      <c r="A26" s="86" t="s">
        <v>282</v>
      </c>
      <c r="B26" s="89" t="s">
        <v>271</v>
      </c>
      <c r="C26" s="89" t="s">
        <v>243</v>
      </c>
      <c r="D26" s="89" t="s">
        <v>259</v>
      </c>
      <c r="E26" s="89" t="s">
        <v>261</v>
      </c>
      <c r="F26" s="89" t="s">
        <v>260</v>
      </c>
      <c r="G26" s="89" t="s">
        <v>17</v>
      </c>
      <c r="H26" s="89" t="s">
        <v>16</v>
      </c>
      <c r="I26" s="89" t="s">
        <v>18</v>
      </c>
      <c r="J26" s="89" t="s">
        <v>8</v>
      </c>
      <c r="K26" s="89" t="s">
        <v>294</v>
      </c>
      <c r="L26" s="89" t="s">
        <v>269</v>
      </c>
      <c r="M26" s="86" t="s">
        <v>295</v>
      </c>
    </row>
    <row r="27" spans="1:13" s="13" customFormat="1">
      <c r="A27" s="376" t="s">
        <v>276</v>
      </c>
      <c r="B27" s="87">
        <f t="shared" ref="B27:J27" si="9">B9-B20</f>
        <v>12539192</v>
      </c>
      <c r="C27" s="87">
        <f t="shared" si="9"/>
        <v>11479720.095703125</v>
      </c>
      <c r="D27" s="87">
        <f t="shared" si="9"/>
        <v>1059471.904296875</v>
      </c>
      <c r="E27" s="87">
        <f t="shared" si="9"/>
        <v>10614219.039999999</v>
      </c>
      <c r="F27" s="87">
        <f t="shared" si="9"/>
        <v>3980757.5800000015</v>
      </c>
      <c r="G27" s="87">
        <f t="shared" si="9"/>
        <v>6633461.4599999972</v>
      </c>
      <c r="H27" s="87">
        <f t="shared" si="9"/>
        <v>3467265.7609374989</v>
      </c>
      <c r="I27" s="87">
        <f t="shared" si="9"/>
        <v>3502509.6100000003</v>
      </c>
      <c r="J27" s="87">
        <f t="shared" si="9"/>
        <v>302084.408203125</v>
      </c>
      <c r="K27" s="88">
        <f>H27/G27</f>
        <v>0.52269328492299716</v>
      </c>
      <c r="L27" s="87">
        <f>L9-L20</f>
        <v>5876605.2970703114</v>
      </c>
      <c r="M27" s="88">
        <f>L27/G27</f>
        <v>0.8859032848093632</v>
      </c>
    </row>
    <row r="28" spans="1:13" s="173" customFormat="1">
      <c r="A28" s="244" t="s">
        <v>347</v>
      </c>
      <c r="B28" s="167">
        <f t="shared" ref="B28:J29" si="10">B27/1024</f>
        <v>12245.3046875</v>
      </c>
      <c r="C28" s="233">
        <f t="shared" si="10"/>
        <v>11210.664155960083</v>
      </c>
      <c r="D28" s="233">
        <f t="shared" si="10"/>
        <v>1034.640531539917</v>
      </c>
      <c r="E28" s="167">
        <f t="shared" si="10"/>
        <v>10365.448281249999</v>
      </c>
      <c r="F28" s="233">
        <f t="shared" si="10"/>
        <v>3887.4585742187514</v>
      </c>
      <c r="G28" s="167">
        <f t="shared" si="10"/>
        <v>6477.9897070312472</v>
      </c>
      <c r="H28" s="167">
        <f t="shared" si="10"/>
        <v>3386.0017196655263</v>
      </c>
      <c r="I28" s="233">
        <f t="shared" si="10"/>
        <v>3420.4195410156253</v>
      </c>
      <c r="J28" s="233">
        <f t="shared" si="10"/>
        <v>295.00430488586426</v>
      </c>
      <c r="K28" s="234">
        <f>H28/G28</f>
        <v>0.52269328492299716</v>
      </c>
      <c r="L28" s="233">
        <f>L27/1024</f>
        <v>5738.872360420226</v>
      </c>
      <c r="M28" s="234">
        <f>L28/G28</f>
        <v>0.8859032848093632</v>
      </c>
    </row>
    <row r="29" spans="1:13" s="177" customFormat="1">
      <c r="A29" s="198" t="s">
        <v>348</v>
      </c>
      <c r="B29" s="178">
        <f t="shared" si="10"/>
        <v>11.958305358886719</v>
      </c>
      <c r="C29" s="178">
        <f t="shared" si="10"/>
        <v>10.947914214804769</v>
      </c>
      <c r="D29" s="178">
        <f t="shared" si="10"/>
        <v>1.0103911440819502</v>
      </c>
      <c r="E29" s="178">
        <f t="shared" si="10"/>
        <v>10.122508087158202</v>
      </c>
      <c r="F29" s="178">
        <f t="shared" si="10"/>
        <v>3.7963462638854995</v>
      </c>
      <c r="G29" s="178">
        <f t="shared" si="10"/>
        <v>6.3261618232727024</v>
      </c>
      <c r="H29" s="178">
        <f t="shared" si="10"/>
        <v>3.3066423043608655</v>
      </c>
      <c r="I29" s="178">
        <f t="shared" si="10"/>
        <v>3.3402534580230716</v>
      </c>
      <c r="J29" s="178">
        <f t="shared" si="10"/>
        <v>0.28809014149010181</v>
      </c>
      <c r="K29" s="234">
        <f>H29/G29</f>
        <v>0.52269328492299716</v>
      </c>
      <c r="L29" s="178">
        <f>L28/1024</f>
        <v>5.6043675394728769</v>
      </c>
      <c r="M29" s="234">
        <f>L29/G29</f>
        <v>0.8859032848093632</v>
      </c>
    </row>
  </sheetData>
  <mergeCells count="3">
    <mergeCell ref="C13:H13"/>
    <mergeCell ref="C24:H24"/>
    <mergeCell ref="C1:H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6" workbookViewId="0">
      <selection activeCell="G40" sqref="G40"/>
    </sheetView>
  </sheetViews>
  <sheetFormatPr defaultRowHeight="15"/>
  <cols>
    <col min="1" max="1" width="16.140625" style="312" bestFit="1" customWidth="1"/>
    <col min="2" max="2" width="15.85546875" style="312" bestFit="1" customWidth="1"/>
    <col min="3" max="3" width="10.28515625" style="312" bestFit="1" customWidth="1"/>
    <col min="4" max="4" width="11" style="312" bestFit="1" customWidth="1"/>
    <col min="5" max="5" width="12.7109375" style="312" bestFit="1" customWidth="1"/>
    <col min="6" max="6" width="10.140625" style="312" bestFit="1" customWidth="1"/>
    <col min="7" max="8" width="11.5703125" style="312" bestFit="1" customWidth="1"/>
    <col min="9" max="9" width="10" style="312" bestFit="1" customWidth="1"/>
    <col min="10" max="10" width="9.42578125" style="312" bestFit="1" customWidth="1"/>
    <col min="11" max="11" width="7.140625" style="312" bestFit="1" customWidth="1"/>
    <col min="12" max="12" width="15.42578125" style="312" bestFit="1" customWidth="1"/>
    <col min="13" max="13" width="11" style="312" bestFit="1" customWidth="1"/>
    <col min="14" max="16384" width="9.140625" style="312"/>
  </cols>
  <sheetData>
    <row r="1" spans="1:14">
      <c r="C1" s="422" t="s">
        <v>281</v>
      </c>
      <c r="D1" s="422"/>
      <c r="E1" s="422"/>
      <c r="F1" s="422"/>
      <c r="G1" s="422"/>
      <c r="H1" s="422"/>
    </row>
    <row r="3" spans="1:14">
      <c r="A3" s="86" t="s">
        <v>282</v>
      </c>
      <c r="B3" s="89" t="s">
        <v>271</v>
      </c>
      <c r="C3" s="89" t="s">
        <v>243</v>
      </c>
      <c r="D3" s="89" t="s">
        <v>259</v>
      </c>
      <c r="E3" s="89" t="s">
        <v>261</v>
      </c>
      <c r="F3" s="89" t="s">
        <v>260</v>
      </c>
      <c r="G3" s="89" t="s">
        <v>17</v>
      </c>
      <c r="H3" s="89" t="s">
        <v>16</v>
      </c>
      <c r="I3" s="89" t="s">
        <v>18</v>
      </c>
      <c r="J3" s="89" t="s">
        <v>8</v>
      </c>
      <c r="K3" s="89" t="s">
        <v>294</v>
      </c>
      <c r="L3" s="89" t="s">
        <v>269</v>
      </c>
      <c r="M3" s="86" t="s">
        <v>295</v>
      </c>
    </row>
    <row r="4" spans="1:14">
      <c r="A4" s="220" t="s">
        <v>276</v>
      </c>
      <c r="B4" s="299">
        <f>SUMIF('Final MOR-no-MOR'!B:B,"Total",'Final MOR-no-MOR'!D:D)</f>
        <v>11676792</v>
      </c>
      <c r="C4" s="299">
        <f>SUMIF('Final MOR-no-MOR'!B:B,"Total",'Final MOR-no-MOR'!E:E)</f>
        <v>10695193.345703125</v>
      </c>
      <c r="D4" s="299">
        <f>SUMIF('Final MOR-no-MOR'!B:B,"Total",'Final MOR-no-MOR'!F:F)</f>
        <v>981598.654296875</v>
      </c>
      <c r="E4" s="298">
        <f>SUMIF('Final MOR-no-MOR'!B:B,"Total",'Final MOR-no-MOR'!G:G)</f>
        <v>9868353.3066666666</v>
      </c>
      <c r="F4" s="299">
        <f>SUMIF('Final MOR-no-MOR'!B:B,"Total",'Final MOR-no-MOR'!H:H)</f>
        <v>3616629.4466666672</v>
      </c>
      <c r="G4" s="298">
        <f>SUMIF('Final MOR-no-MOR'!B:B,"Total",'Final MOR-no-MOR'!I:I)</f>
        <v>6251723.8599999985</v>
      </c>
      <c r="H4" s="298">
        <f>SUMIF('Final MOR-no-MOR'!B:B,"Total",'Final MOR-no-MOR'!J:J)</f>
        <v>3049668.7499999995</v>
      </c>
      <c r="I4" s="299">
        <f>SUMIF('Final MOR-no-MOR'!B:B,"Total",'Final MOR-no-MOR'!K:K)</f>
        <v>3202055.1100000003</v>
      </c>
      <c r="J4" s="299">
        <f>SUMIF('Final MOR-no-MOR'!B:B,"Total",'Final MOR-no-MOR'!L:L)</f>
        <v>286073.658203125</v>
      </c>
      <c r="K4" s="253">
        <f>SUMIF('Final MOR-no-MOR'!B:B,"Total",'Final MOR-no-MOR'!M:M)</f>
        <v>0.48781245274003515</v>
      </c>
      <c r="L4" s="298">
        <f>SUMIF('Final MOR-no-MOR'!B:B,"Total",'Final MOR-no-MOR'!N:N)</f>
        <v>5205834.2499999981</v>
      </c>
      <c r="M4" s="253">
        <f>SUMIF('Final MOR-no-MOR'!B:B,"Total",'Final MOR-no-MOR'!O:O)</f>
        <v>0.83270380563481883</v>
      </c>
      <c r="N4" s="297"/>
    </row>
    <row r="5" spans="1:14">
      <c r="A5" s="220" t="s">
        <v>275</v>
      </c>
      <c r="B5" s="299">
        <f>SUMIF('Tech-Refresh'!B:B,"Total",'Tech-Refresh'!D:D)</f>
        <v>1529611.9703124999</v>
      </c>
      <c r="C5" s="299">
        <f>SUMIF('Tech-Refresh'!B:B,"Total",'Tech-Refresh'!E:E)</f>
        <v>1385898.4242187501</v>
      </c>
      <c r="D5" s="299">
        <f>SUMIF('Tech-Refresh'!B:B,"Total",'Tech-Refresh'!F:F)</f>
        <v>143713.54609374999</v>
      </c>
      <c r="E5" s="299">
        <f>SUMIF('Tech-Refresh'!B:B,"Total",'Tech-Refresh'!G:G)</f>
        <v>1308276.1595089284</v>
      </c>
      <c r="F5" s="299">
        <f>SUMIF('Tech-Refresh'!B:B,"Total",'Tech-Refresh'!H:H)</f>
        <v>164571.24493861603</v>
      </c>
      <c r="G5" s="299">
        <f>SUMIF('Tech-Refresh'!B:B,"Total",'Tech-Refresh'!I:I)</f>
        <v>1143704.9145703125</v>
      </c>
      <c r="H5" s="299">
        <f>SUMIF('Tech-Refresh'!B:B,"Total",'Tech-Refresh'!J:J)</f>
        <v>336313.91093749995</v>
      </c>
      <c r="I5" s="299">
        <f>SUMIF('Tech-Refresh'!B:B,"Total",'Tech-Refresh'!K:K)</f>
        <v>807391.00363281253</v>
      </c>
      <c r="J5" s="299">
        <f>SUMIF('Tech-Refresh'!B:B,"Total",'Tech-Refresh'!L:L)</f>
        <v>34453.849531250002</v>
      </c>
      <c r="K5" s="223">
        <f>SUMIF('Tech-Refresh'!B:B,"Total",'Tech-Refresh'!M:M)</f>
        <v>0.29405654085507921</v>
      </c>
      <c r="L5" s="299">
        <f>SUMIF('Tech-Refresh'!B:B,"Total",'Tech-Refresh'!N:N)</f>
        <v>330665.04707031249</v>
      </c>
      <c r="M5" s="223">
        <f>SUMIF('Tech-Refresh'!B:B,"Total",'Tech-Refresh'!O:O)</f>
        <v>0.28911744879101325</v>
      </c>
      <c r="N5" s="297"/>
    </row>
    <row r="6" spans="1:14">
      <c r="A6" s="220" t="s">
        <v>277</v>
      </c>
      <c r="B6" s="299">
        <f>SUMIF('New Installs'!B:B,"Total",'New Installs'!D:D)</f>
        <v>0</v>
      </c>
      <c r="C6" s="299">
        <f>SUMIF('New Installs'!B:B,"Total",'New Installs'!E:E)</f>
        <v>0</v>
      </c>
      <c r="D6" s="299">
        <f>SUMIF('New Installs'!B:B,"Total",'New Installs'!F:F)</f>
        <v>0</v>
      </c>
      <c r="E6" s="299">
        <f>SUMIF('New Installs'!B:B,"Total",'New Installs'!G:G)</f>
        <v>0</v>
      </c>
      <c r="F6" s="299">
        <f>SUMIF('New Installs'!B:B,"Total",'New Installs'!H:H)</f>
        <v>0</v>
      </c>
      <c r="G6" s="299">
        <f>SUMIF('New Installs'!B:B,"Total",'New Installs'!I:I)</f>
        <v>0</v>
      </c>
      <c r="H6" s="299">
        <f>SUMIF('New Installs'!B:B,"Total",'New Installs'!J:J)</f>
        <v>0</v>
      </c>
      <c r="I6" s="299">
        <f>SUMIF('New Installs'!B:B,"Total",'New Installs'!K:K)</f>
        <v>0</v>
      </c>
      <c r="J6" s="299">
        <f>SUMIF('New Installs'!B:B,"Total",'New Installs'!L:L)</f>
        <v>0</v>
      </c>
      <c r="K6" s="223">
        <f>SUMIF('New Installs'!B:B,"Total",'New Installs'!M:M)</f>
        <v>0</v>
      </c>
      <c r="L6" s="299">
        <f>SUMIF('New Installs'!B:B,"Total",'New Installs'!N:N)</f>
        <v>0</v>
      </c>
      <c r="M6" s="223">
        <f>SUMIF('New Installs'!B:B,"Total",'New Installs'!O:O)</f>
        <v>0</v>
      </c>
    </row>
    <row r="7" spans="1:14">
      <c r="A7" s="220" t="s">
        <v>278</v>
      </c>
      <c r="B7" s="299">
        <f>SUMIF('Unable to Report'!B:B,"Total",'Unable to Report'!D:D)</f>
        <v>0</v>
      </c>
      <c r="C7" s="299">
        <f>SUMIF('Unable to Report'!B:B,"Total",'Unable to Report'!E:E)</f>
        <v>0</v>
      </c>
      <c r="D7" s="299">
        <f>SUMIF('Unable to Report'!B:B,"Total",'Unable to Report'!F:F)</f>
        <v>0</v>
      </c>
      <c r="E7" s="299">
        <f>SUMIF('Unable to Report'!B:B,"Total",'Unable to Report'!G:G)</f>
        <v>0</v>
      </c>
      <c r="F7" s="299">
        <f>SUMIF('Unable to Report'!B:B,"Total",'Unable to Report'!H:H)</f>
        <v>0</v>
      </c>
      <c r="G7" s="299">
        <f>SUMIF('Unable to Report'!B:B,"Total",'Unable to Report'!I:I)</f>
        <v>0</v>
      </c>
      <c r="H7" s="299">
        <f>SUMIF('Unable to Report'!B:B,"Total",'Unable to Report'!J:J)</f>
        <v>0</v>
      </c>
      <c r="I7" s="299">
        <f>SUMIF('Unable to Report'!B:B,"Total",'Unable to Report'!K:K)</f>
        <v>0</v>
      </c>
      <c r="J7" s="299">
        <f>SUMIF('Unable to Report'!B:B,"Total",'Unable to Report'!L:L)</f>
        <v>0</v>
      </c>
      <c r="K7" s="223" t="e">
        <f>SUMIF('Unable to Report'!B:B,"Total",'Unable to Report'!M:M)</f>
        <v>#DIV/0!</v>
      </c>
      <c r="L7" s="299">
        <f>SUMIF('Unable to Report'!B:B,"Total",'Unable to Report'!N:N)</f>
        <v>0</v>
      </c>
      <c r="M7" s="223" t="e">
        <f>SUMIF('Unable to Report'!B:B,"Total",'Unable to Report'!O:O)</f>
        <v>#DIV/0!</v>
      </c>
    </row>
    <row r="8" spans="1:14">
      <c r="A8" s="220" t="s">
        <v>146</v>
      </c>
      <c r="B8" s="299">
        <f>SUMIF(Exchange!B:B,"Total",Exchange!D:D)</f>
        <v>3028284.6936717103</v>
      </c>
      <c r="C8" s="299">
        <f>SUMIF(Exchange!B:B,"Total",Exchange!E:E)</f>
        <v>2754595.0893671266</v>
      </c>
      <c r="D8" s="299">
        <f>SUMIF(Exchange!B:B,"Total",Exchange!F:F)</f>
        <v>273689.60430458374</v>
      </c>
      <c r="E8" s="299">
        <f>SUMIF(Exchange!B:B,"Total",Exchange!G:G)</f>
        <v>2385834.8512470094</v>
      </c>
      <c r="F8" s="299">
        <f>SUMIF(Exchange!B:B,"Total",Exchange!H:H)</f>
        <v>959187.18285101303</v>
      </c>
      <c r="G8" s="299">
        <f>SUMIF(Exchange!B:B,"Total",Exchange!I:I)</f>
        <v>1426647.6683959961</v>
      </c>
      <c r="H8" s="299">
        <f>SUMIF(Exchange!B:B,"Total",Exchange!J:J)</f>
        <v>1322747.1907958984</v>
      </c>
      <c r="I8" s="299">
        <f>SUMIF(Exchange!B:B,"Total",Exchange!K:K)</f>
        <v>103900.47760009766</v>
      </c>
      <c r="J8" s="299">
        <f>SUMIF(Exchange!B:B,"Total",Exchange!L:L)</f>
        <v>2659.3695678710937</v>
      </c>
      <c r="K8" s="223">
        <f>SUMIF(Exchange!B:B,"Total",Exchange!M:M)</f>
        <v>0.92717159260708382</v>
      </c>
      <c r="L8" s="299">
        <f>SUMIF(Exchange!B:B,"Total",Exchange!N:N)</f>
        <v>1322747.1907958984</v>
      </c>
      <c r="M8" s="223">
        <f>SUMIF(Exchange!B:B,"Total",Exchange!O:O)</f>
        <v>0.92717159260708382</v>
      </c>
    </row>
    <row r="9" spans="1:14" s="226" customFormat="1">
      <c r="A9" s="220" t="s">
        <v>349</v>
      </c>
      <c r="B9" s="233">
        <f>SUM(B4:B8)</f>
        <v>16234688.663984211</v>
      </c>
      <c r="C9" s="233">
        <f t="shared" ref="C9:J9" si="0">SUM(C4:C8)</f>
        <v>14835686.859289002</v>
      </c>
      <c r="D9" s="233">
        <f t="shared" si="0"/>
        <v>1399001.8046952088</v>
      </c>
      <c r="E9" s="233">
        <f t="shared" si="0"/>
        <v>13562464.317422604</v>
      </c>
      <c r="F9" s="233">
        <f t="shared" si="0"/>
        <v>4740387.8744562967</v>
      </c>
      <c r="G9" s="233">
        <f t="shared" si="0"/>
        <v>8822076.4429663066</v>
      </c>
      <c r="H9" s="233">
        <f t="shared" si="0"/>
        <v>4708729.8517333977</v>
      </c>
      <c r="I9" s="233">
        <f t="shared" si="0"/>
        <v>4113346.5912329108</v>
      </c>
      <c r="J9" s="233">
        <f t="shared" si="0"/>
        <v>323186.87730224611</v>
      </c>
      <c r="K9" s="234">
        <f>H9/G9</f>
        <v>0.53374394136967485</v>
      </c>
      <c r="L9" s="233">
        <f>SUM(L4:L8)</f>
        <v>6859246.4878662089</v>
      </c>
      <c r="M9" s="234">
        <f>L9/G9</f>
        <v>0.77750930092370385</v>
      </c>
    </row>
    <row r="10" spans="1:14" s="173" customFormat="1">
      <c r="A10" s="244" t="s">
        <v>347</v>
      </c>
      <c r="B10" s="264">
        <f>B9/1024</f>
        <v>15854.188148422081</v>
      </c>
      <c r="C10" s="233">
        <f t="shared" ref="C10:J11" si="1">C9/1024</f>
        <v>14487.975448524416</v>
      </c>
      <c r="D10" s="233">
        <f t="shared" si="1"/>
        <v>1366.2126998976648</v>
      </c>
      <c r="E10" s="264">
        <f t="shared" si="1"/>
        <v>13244.594059983012</v>
      </c>
      <c r="F10" s="233">
        <f t="shared" si="1"/>
        <v>4629.2850336487272</v>
      </c>
      <c r="G10" s="264">
        <f t="shared" si="1"/>
        <v>8615.3090263342838</v>
      </c>
      <c r="H10" s="264">
        <f t="shared" si="1"/>
        <v>4598.3689958333962</v>
      </c>
      <c r="I10" s="233">
        <f t="shared" si="1"/>
        <v>4016.9400305008894</v>
      </c>
      <c r="J10" s="233">
        <f t="shared" si="1"/>
        <v>315.61218486547472</v>
      </c>
      <c r="K10" s="234">
        <f>H10/G10</f>
        <v>0.53374394136967485</v>
      </c>
      <c r="L10" s="233">
        <f>L9/1024</f>
        <v>6698.4828983068446</v>
      </c>
      <c r="M10" s="234">
        <f>L10/G10</f>
        <v>0.77750930092370385</v>
      </c>
    </row>
    <row r="11" spans="1:14" s="177" customFormat="1">
      <c r="A11" s="198" t="s">
        <v>348</v>
      </c>
      <c r="B11" s="178">
        <f>B10/1024</f>
        <v>15.482605613693439</v>
      </c>
      <c r="C11" s="178">
        <f t="shared" si="1"/>
        <v>14.148413523949625</v>
      </c>
      <c r="D11" s="178">
        <f t="shared" si="1"/>
        <v>1.3341920897438133</v>
      </c>
      <c r="E11" s="178">
        <f t="shared" si="1"/>
        <v>12.93417388670216</v>
      </c>
      <c r="F11" s="178">
        <f t="shared" si="1"/>
        <v>4.5207861656725852</v>
      </c>
      <c r="G11" s="178">
        <f t="shared" si="1"/>
        <v>8.413387721029574</v>
      </c>
      <c r="H11" s="178">
        <f t="shared" si="1"/>
        <v>4.490594722493551</v>
      </c>
      <c r="I11" s="178">
        <f t="shared" si="1"/>
        <v>3.9227929985360248</v>
      </c>
      <c r="J11" s="178">
        <f t="shared" si="1"/>
        <v>0.30821502428269015</v>
      </c>
      <c r="K11" s="234">
        <f>H11/G11</f>
        <v>0.53374394136967485</v>
      </c>
      <c r="L11" s="178">
        <f>L10/1024</f>
        <v>6.5414872053777779</v>
      </c>
      <c r="M11" s="234">
        <f>L11/G11</f>
        <v>0.77750930092370385</v>
      </c>
    </row>
    <row r="12" spans="1:14" s="177" customFormat="1">
      <c r="A12" s="197"/>
      <c r="B12" s="187"/>
      <c r="C12" s="187"/>
      <c r="D12" s="187"/>
      <c r="E12" s="187"/>
      <c r="F12" s="187"/>
      <c r="G12" s="187"/>
      <c r="H12" s="187"/>
      <c r="I12" s="187"/>
      <c r="J12" s="187"/>
      <c r="K12" s="196"/>
      <c r="L12" s="187"/>
      <c r="M12" s="196"/>
    </row>
    <row r="13" spans="1:14">
      <c r="C13" s="422" t="s">
        <v>279</v>
      </c>
      <c r="D13" s="422"/>
      <c r="E13" s="422"/>
      <c r="F13" s="422"/>
      <c r="G13" s="422"/>
      <c r="H13" s="422"/>
      <c r="N13" s="312" t="s">
        <v>480</v>
      </c>
    </row>
    <row r="15" spans="1:14">
      <c r="A15" s="86" t="s">
        <v>282</v>
      </c>
      <c r="B15" s="89" t="s">
        <v>271</v>
      </c>
      <c r="C15" s="89" t="s">
        <v>243</v>
      </c>
      <c r="D15" s="89" t="s">
        <v>259</v>
      </c>
      <c r="E15" s="89" t="s">
        <v>261</v>
      </c>
      <c r="F15" s="89" t="s">
        <v>260</v>
      </c>
      <c r="G15" s="89" t="s">
        <v>17</v>
      </c>
      <c r="H15" s="89" t="s">
        <v>16</v>
      </c>
      <c r="I15" s="89" t="s">
        <v>18</v>
      </c>
      <c r="J15" s="89" t="s">
        <v>8</v>
      </c>
      <c r="K15" s="89" t="s">
        <v>294</v>
      </c>
      <c r="L15" s="89" t="s">
        <v>269</v>
      </c>
      <c r="M15" s="86" t="s">
        <v>295</v>
      </c>
    </row>
    <row r="16" spans="1:14">
      <c r="A16" s="220" t="s">
        <v>275</v>
      </c>
      <c r="B16" s="299">
        <f t="shared" ref="B16:M19" si="2">B5</f>
        <v>1529611.9703124999</v>
      </c>
      <c r="C16" s="299">
        <f t="shared" si="2"/>
        <v>1385898.4242187501</v>
      </c>
      <c r="D16" s="299">
        <f t="shared" si="2"/>
        <v>143713.54609374999</v>
      </c>
      <c r="E16" s="299">
        <f t="shared" si="2"/>
        <v>1308276.1595089284</v>
      </c>
      <c r="F16" s="299">
        <f t="shared" si="2"/>
        <v>164571.24493861603</v>
      </c>
      <c r="G16" s="299">
        <f t="shared" si="2"/>
        <v>1143704.9145703125</v>
      </c>
      <c r="H16" s="299">
        <f t="shared" si="2"/>
        <v>336313.91093749995</v>
      </c>
      <c r="I16" s="299">
        <f t="shared" si="2"/>
        <v>807391.00363281253</v>
      </c>
      <c r="J16" s="299">
        <f t="shared" si="2"/>
        <v>34453.849531250002</v>
      </c>
      <c r="K16" s="223">
        <f>K5</f>
        <v>0.29405654085507921</v>
      </c>
      <c r="L16" s="299">
        <f>L5</f>
        <v>330665.04707031249</v>
      </c>
      <c r="M16" s="223">
        <f>M5</f>
        <v>0.28911744879101325</v>
      </c>
    </row>
    <row r="17" spans="1:13">
      <c r="A17" s="220" t="s">
        <v>277</v>
      </c>
      <c r="B17" s="299">
        <f t="shared" si="2"/>
        <v>0</v>
      </c>
      <c r="C17" s="299">
        <f t="shared" si="2"/>
        <v>0</v>
      </c>
      <c r="D17" s="299">
        <f t="shared" si="2"/>
        <v>0</v>
      </c>
      <c r="E17" s="299">
        <f t="shared" si="2"/>
        <v>0</v>
      </c>
      <c r="F17" s="299">
        <f t="shared" si="2"/>
        <v>0</v>
      </c>
      <c r="G17" s="299">
        <f t="shared" si="2"/>
        <v>0</v>
      </c>
      <c r="H17" s="299">
        <f t="shared" si="2"/>
        <v>0</v>
      </c>
      <c r="I17" s="299">
        <f t="shared" si="2"/>
        <v>0</v>
      </c>
      <c r="J17" s="299">
        <f t="shared" si="2"/>
        <v>0</v>
      </c>
      <c r="K17" s="223">
        <f t="shared" si="2"/>
        <v>0</v>
      </c>
      <c r="L17" s="299">
        <f t="shared" si="2"/>
        <v>0</v>
      </c>
      <c r="M17" s="223">
        <f t="shared" si="2"/>
        <v>0</v>
      </c>
    </row>
    <row r="18" spans="1:13">
      <c r="A18" s="220" t="s">
        <v>278</v>
      </c>
      <c r="B18" s="299">
        <f t="shared" si="2"/>
        <v>0</v>
      </c>
      <c r="C18" s="299">
        <f t="shared" si="2"/>
        <v>0</v>
      </c>
      <c r="D18" s="299">
        <f t="shared" si="2"/>
        <v>0</v>
      </c>
      <c r="E18" s="299">
        <f t="shared" si="2"/>
        <v>0</v>
      </c>
      <c r="F18" s="299">
        <f t="shared" si="2"/>
        <v>0</v>
      </c>
      <c r="G18" s="299">
        <f t="shared" si="2"/>
        <v>0</v>
      </c>
      <c r="H18" s="299">
        <f t="shared" si="2"/>
        <v>0</v>
      </c>
      <c r="I18" s="299">
        <f t="shared" si="2"/>
        <v>0</v>
      </c>
      <c r="J18" s="299">
        <f t="shared" si="2"/>
        <v>0</v>
      </c>
      <c r="K18" s="223" t="e">
        <f t="shared" si="2"/>
        <v>#DIV/0!</v>
      </c>
      <c r="L18" s="299">
        <f t="shared" si="2"/>
        <v>0</v>
      </c>
      <c r="M18" s="223" t="e">
        <f t="shared" si="2"/>
        <v>#DIV/0!</v>
      </c>
    </row>
    <row r="19" spans="1:13">
      <c r="A19" s="220" t="s">
        <v>146</v>
      </c>
      <c r="B19" s="299">
        <f t="shared" si="2"/>
        <v>3028284.6936717103</v>
      </c>
      <c r="C19" s="299">
        <f t="shared" si="2"/>
        <v>2754595.0893671266</v>
      </c>
      <c r="D19" s="299">
        <f t="shared" si="2"/>
        <v>273689.60430458374</v>
      </c>
      <c r="E19" s="299">
        <f t="shared" si="2"/>
        <v>2385834.8512470094</v>
      </c>
      <c r="F19" s="299">
        <f t="shared" si="2"/>
        <v>959187.18285101303</v>
      </c>
      <c r="G19" s="299">
        <f t="shared" si="2"/>
        <v>1426647.6683959961</v>
      </c>
      <c r="H19" s="299">
        <f t="shared" si="2"/>
        <v>1322747.1907958984</v>
      </c>
      <c r="I19" s="299">
        <f t="shared" si="2"/>
        <v>103900.47760009766</v>
      </c>
      <c r="J19" s="299">
        <f t="shared" si="2"/>
        <v>2659.3695678710937</v>
      </c>
      <c r="K19" s="223">
        <f t="shared" si="2"/>
        <v>0.92717159260708382</v>
      </c>
      <c r="L19" s="299">
        <f t="shared" si="2"/>
        <v>1322747.1907958984</v>
      </c>
      <c r="M19" s="223">
        <f t="shared" si="2"/>
        <v>0.92717159260708382</v>
      </c>
    </row>
    <row r="20" spans="1:13" s="226" customFormat="1">
      <c r="A20" s="90" t="s">
        <v>349</v>
      </c>
      <c r="B20" s="233">
        <f>SUM(B16:B19)</f>
        <v>4557896.6639842102</v>
      </c>
      <c r="C20" s="233">
        <f t="shared" ref="C20:J20" si="3">SUM(C16:C19)</f>
        <v>4140493.5135858767</v>
      </c>
      <c r="D20" s="233">
        <f t="shared" si="3"/>
        <v>417403.15039833373</v>
      </c>
      <c r="E20" s="233">
        <f t="shared" si="3"/>
        <v>3694111.0107559375</v>
      </c>
      <c r="F20" s="233">
        <f t="shared" si="3"/>
        <v>1123758.427789629</v>
      </c>
      <c r="G20" s="233">
        <f t="shared" si="3"/>
        <v>2570352.5829663086</v>
      </c>
      <c r="H20" s="233">
        <f t="shared" si="3"/>
        <v>1659061.1017333984</v>
      </c>
      <c r="I20" s="233">
        <f t="shared" si="3"/>
        <v>911291.48123291018</v>
      </c>
      <c r="J20" s="233">
        <f t="shared" si="3"/>
        <v>37113.219099121095</v>
      </c>
      <c r="K20" s="234">
        <f>H20/G20</f>
        <v>0.64546051492233936</v>
      </c>
      <c r="L20" s="233">
        <f>SUM(L16:L19)</f>
        <v>1653412.237866211</v>
      </c>
      <c r="M20" s="234">
        <f>L20/G20</f>
        <v>0.64326281492405024</v>
      </c>
    </row>
    <row r="21" spans="1:13" s="173" customFormat="1">
      <c r="A21" s="244" t="s">
        <v>347</v>
      </c>
      <c r="B21" s="264">
        <f>B20/1024</f>
        <v>4451.0709609220803</v>
      </c>
      <c r="C21" s="233">
        <f t="shared" ref="C21:J22" si="4">C20/1024</f>
        <v>4043.4506968612077</v>
      </c>
      <c r="D21" s="233">
        <f t="shared" si="4"/>
        <v>407.62026406087278</v>
      </c>
      <c r="E21" s="264">
        <f t="shared" si="4"/>
        <v>3607.5302839413453</v>
      </c>
      <c r="F21" s="233">
        <f t="shared" si="4"/>
        <v>1097.4203396383095</v>
      </c>
      <c r="G21" s="264">
        <f t="shared" si="4"/>
        <v>2510.1099443030357</v>
      </c>
      <c r="H21" s="264">
        <f t="shared" si="4"/>
        <v>1620.1768571615219</v>
      </c>
      <c r="I21" s="233">
        <f t="shared" si="4"/>
        <v>889.93308714151385</v>
      </c>
      <c r="J21" s="233">
        <f t="shared" si="4"/>
        <v>36.243378026485445</v>
      </c>
      <c r="K21" s="234">
        <f>H21/G21</f>
        <v>0.64546051492233936</v>
      </c>
      <c r="L21" s="233">
        <f>L20/1024</f>
        <v>1614.6603885412217</v>
      </c>
      <c r="M21" s="234">
        <f>L21/G21</f>
        <v>0.64326281492405024</v>
      </c>
    </row>
    <row r="22" spans="1:13" s="177" customFormat="1">
      <c r="A22" s="198" t="s">
        <v>348</v>
      </c>
      <c r="B22" s="178">
        <f>B21/1024</f>
        <v>4.346748985275469</v>
      </c>
      <c r="C22" s="178">
        <f t="shared" si="4"/>
        <v>3.9486823211535231</v>
      </c>
      <c r="D22" s="178">
        <f t="shared" si="4"/>
        <v>0.39806666412194608</v>
      </c>
      <c r="E22" s="178">
        <f t="shared" si="4"/>
        <v>3.52297879291147</v>
      </c>
      <c r="F22" s="178">
        <f t="shared" si="4"/>
        <v>1.0716995504280367</v>
      </c>
      <c r="G22" s="178">
        <f t="shared" si="4"/>
        <v>2.4512792424834333</v>
      </c>
      <c r="H22" s="178">
        <f t="shared" si="4"/>
        <v>1.5822039620717987</v>
      </c>
      <c r="I22" s="178">
        <f t="shared" si="4"/>
        <v>0.86907528041163462</v>
      </c>
      <c r="J22" s="178">
        <f t="shared" si="4"/>
        <v>3.5393923853989692E-2</v>
      </c>
      <c r="K22" s="234">
        <f>H22/G22</f>
        <v>0.64546051492233936</v>
      </c>
      <c r="L22" s="178">
        <f>L21/1024</f>
        <v>1.5768167856847868</v>
      </c>
      <c r="M22" s="234">
        <f>L22/G22</f>
        <v>0.64326281492405024</v>
      </c>
    </row>
    <row r="24" spans="1:13">
      <c r="C24" s="422" t="s">
        <v>280</v>
      </c>
      <c r="D24" s="422"/>
      <c r="E24" s="422"/>
      <c r="F24" s="422"/>
      <c r="G24" s="422"/>
      <c r="H24" s="422"/>
    </row>
    <row r="26" spans="1:13">
      <c r="A26" s="86" t="s">
        <v>282</v>
      </c>
      <c r="B26" s="89" t="s">
        <v>271</v>
      </c>
      <c r="C26" s="89" t="s">
        <v>243</v>
      </c>
      <c r="D26" s="89" t="s">
        <v>259</v>
      </c>
      <c r="E26" s="89" t="s">
        <v>261</v>
      </c>
      <c r="F26" s="89" t="s">
        <v>260</v>
      </c>
      <c r="G26" s="89" t="s">
        <v>17</v>
      </c>
      <c r="H26" s="89" t="s">
        <v>16</v>
      </c>
      <c r="I26" s="89" t="s">
        <v>18</v>
      </c>
      <c r="J26" s="89" t="s">
        <v>8</v>
      </c>
      <c r="K26" s="89" t="s">
        <v>294</v>
      </c>
      <c r="L26" s="89" t="s">
        <v>269</v>
      </c>
      <c r="M26" s="86" t="s">
        <v>295</v>
      </c>
    </row>
    <row r="27" spans="1:13" s="226" customFormat="1">
      <c r="A27" s="220" t="s">
        <v>276</v>
      </c>
      <c r="B27" s="233">
        <f t="shared" ref="B27:J27" si="5">B9-B20</f>
        <v>11676792</v>
      </c>
      <c r="C27" s="233">
        <f t="shared" si="5"/>
        <v>10695193.345703125</v>
      </c>
      <c r="D27" s="233">
        <f t="shared" si="5"/>
        <v>981598.654296875</v>
      </c>
      <c r="E27" s="233">
        <f t="shared" si="5"/>
        <v>9868353.3066666666</v>
      </c>
      <c r="F27" s="233">
        <f t="shared" si="5"/>
        <v>3616629.4466666677</v>
      </c>
      <c r="G27" s="233">
        <f t="shared" si="5"/>
        <v>6251723.8599999975</v>
      </c>
      <c r="H27" s="233">
        <f t="shared" si="5"/>
        <v>3049668.7499999991</v>
      </c>
      <c r="I27" s="233">
        <f t="shared" si="5"/>
        <v>3202055.1100000003</v>
      </c>
      <c r="J27" s="233">
        <f t="shared" si="5"/>
        <v>286073.658203125</v>
      </c>
      <c r="K27" s="234">
        <f>H27/G27</f>
        <v>0.48781245274003515</v>
      </c>
      <c r="L27" s="233">
        <f>L9-L20</f>
        <v>5205834.2499999981</v>
      </c>
      <c r="M27" s="234">
        <f>L27/G27</f>
        <v>0.83270380563481894</v>
      </c>
    </row>
    <row r="28" spans="1:13" s="173" customFormat="1">
      <c r="A28" s="244" t="s">
        <v>347</v>
      </c>
      <c r="B28" s="264">
        <f>B27/1024</f>
        <v>11403.1171875</v>
      </c>
      <c r="C28" s="233">
        <f t="shared" ref="C28:J29" si="6">C27/1024</f>
        <v>10444.524751663208</v>
      </c>
      <c r="D28" s="233">
        <f t="shared" si="6"/>
        <v>958.59243583679199</v>
      </c>
      <c r="E28" s="264">
        <f t="shared" si="6"/>
        <v>9637.0637760416666</v>
      </c>
      <c r="F28" s="233">
        <f t="shared" si="6"/>
        <v>3531.8646940104177</v>
      </c>
      <c r="G28" s="264">
        <f t="shared" si="6"/>
        <v>6105.1990820312476</v>
      </c>
      <c r="H28" s="264">
        <f t="shared" si="6"/>
        <v>2978.1921386718741</v>
      </c>
      <c r="I28" s="233">
        <f t="shared" si="6"/>
        <v>3127.0069433593753</v>
      </c>
      <c r="J28" s="233">
        <f t="shared" si="6"/>
        <v>279.36880683898926</v>
      </c>
      <c r="K28" s="234">
        <f>H28/G28</f>
        <v>0.48781245274003515</v>
      </c>
      <c r="L28" s="233">
        <f>L27/1024</f>
        <v>5083.8225097656232</v>
      </c>
      <c r="M28" s="234">
        <f>L28/G28</f>
        <v>0.83270380563481894</v>
      </c>
    </row>
    <row r="29" spans="1:13" s="177" customFormat="1">
      <c r="A29" s="198" t="s">
        <v>348</v>
      </c>
      <c r="B29" s="178">
        <f>B28/1024</f>
        <v>11.135856628417969</v>
      </c>
      <c r="C29" s="178">
        <f t="shared" si="6"/>
        <v>10.199731202796102</v>
      </c>
      <c r="D29" s="178">
        <f t="shared" si="6"/>
        <v>0.93612542562186718</v>
      </c>
      <c r="E29" s="178">
        <f t="shared" si="6"/>
        <v>9.4111950937906901</v>
      </c>
      <c r="F29" s="178">
        <f t="shared" si="6"/>
        <v>3.4490866152445485</v>
      </c>
      <c r="G29" s="178">
        <f t="shared" si="6"/>
        <v>5.9621084785461402</v>
      </c>
      <c r="H29" s="178">
        <f t="shared" si="6"/>
        <v>2.908390760421752</v>
      </c>
      <c r="I29" s="178">
        <f t="shared" si="6"/>
        <v>3.05371771812439</v>
      </c>
      <c r="J29" s="178">
        <f t="shared" si="6"/>
        <v>0.27282110042870045</v>
      </c>
      <c r="K29" s="234">
        <f>H29/G29</f>
        <v>0.48781245274003515</v>
      </c>
      <c r="L29" s="178">
        <f>L28/1024</f>
        <v>4.9646704196929914</v>
      </c>
      <c r="M29" s="234">
        <f>L29/G29</f>
        <v>0.83270380563481894</v>
      </c>
    </row>
  </sheetData>
  <mergeCells count="3">
    <mergeCell ref="C1:H1"/>
    <mergeCell ref="C13:H13"/>
    <mergeCell ref="C24:H2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workbookViewId="0">
      <pane xSplit="1" ySplit="1" topLeftCell="B32" activePane="bottomRight" state="frozen"/>
      <selection pane="topRight" activeCell="B1" sqref="B1"/>
      <selection pane="bottomLeft" activeCell="A2" sqref="A2"/>
      <selection pane="bottomRight" activeCell="D53" sqref="D53"/>
    </sheetView>
  </sheetViews>
  <sheetFormatPr defaultRowHeight="15"/>
  <cols>
    <col min="1" max="1" width="6" customWidth="1"/>
    <col min="2" max="2" width="13.28515625" bestFit="1" customWidth="1"/>
    <col min="3" max="3" width="15.7109375" bestFit="1" customWidth="1"/>
    <col min="4" max="4" width="17.85546875" style="139" customWidth="1"/>
    <col min="5" max="5" width="12.42578125" style="139" customWidth="1"/>
    <col min="6" max="6" width="13.140625" style="139" customWidth="1"/>
    <col min="7" max="7" width="13" style="139" customWidth="1"/>
    <col min="8" max="8" width="19.5703125" style="139" customWidth="1"/>
    <col min="9" max="9" width="22.7109375" style="139" customWidth="1"/>
    <col min="10" max="10" width="18.42578125" style="139" customWidth="1"/>
    <col min="11" max="11" width="16.7109375" style="139" customWidth="1"/>
    <col min="12" max="12" width="21.140625" style="139" customWidth="1"/>
    <col min="13" max="13" width="9.28515625" customWidth="1"/>
    <col min="14" max="14" width="17.42578125" style="139" customWidth="1"/>
    <col min="15" max="15" width="13.140625" customWidth="1"/>
    <col min="17" max="17" width="9.140625" style="225"/>
    <col min="18" max="18" width="16.7109375" bestFit="1" customWidth="1"/>
  </cols>
  <sheetData>
    <row r="1" spans="1:18">
      <c r="A1" s="92" t="s">
        <v>326</v>
      </c>
      <c r="B1" s="93" t="s">
        <v>264</v>
      </c>
      <c r="C1" s="93" t="s">
        <v>10</v>
      </c>
      <c r="D1" s="94" t="s">
        <v>271</v>
      </c>
      <c r="E1" s="94" t="s">
        <v>243</v>
      </c>
      <c r="F1" s="94" t="s">
        <v>259</v>
      </c>
      <c r="G1" s="94" t="s">
        <v>261</v>
      </c>
      <c r="H1" s="94" t="s">
        <v>260</v>
      </c>
      <c r="I1" s="94" t="s">
        <v>17</v>
      </c>
      <c r="J1" s="94" t="s">
        <v>16</v>
      </c>
      <c r="K1" s="94" t="s">
        <v>18</v>
      </c>
      <c r="L1" s="94" t="s">
        <v>8</v>
      </c>
      <c r="M1" s="94" t="s">
        <v>294</v>
      </c>
      <c r="N1" s="94" t="s">
        <v>269</v>
      </c>
      <c r="O1" s="148" t="s">
        <v>295</v>
      </c>
      <c r="P1" s="89" t="s">
        <v>350</v>
      </c>
      <c r="Q1" s="89" t="s">
        <v>351</v>
      </c>
      <c r="R1" s="89" t="s">
        <v>352</v>
      </c>
    </row>
    <row r="2" spans="1:18" s="153" customFormat="1">
      <c r="A2" s="190" t="str">
        <f>VLOOKUP(C:C,ALL_Pivot_new!B:D,2,FALSE)</f>
        <v>Swiss</v>
      </c>
      <c r="B2" s="136" t="str">
        <f>VLOOKUP(C:C,ALL_Pivot_new!B:D,3,FALSE)</f>
        <v>Vmax</v>
      </c>
      <c r="C2" s="71">
        <v>377</v>
      </c>
      <c r="D2" s="8">
        <f>SUMIF(ALL_Pivot_new!B:B,C:C,ALL_Pivot_new!F:F)</f>
        <v>46800</v>
      </c>
      <c r="E2" s="8">
        <f>SUMIF(ALL_Pivot_new!B:B,C:C,ALL_Pivot_new!G:G)</f>
        <v>42525</v>
      </c>
      <c r="F2" s="169">
        <f>SUMIF(ALL_Pivot_new!B:B,C:C,ALL_Pivot_new!H:H)</f>
        <v>4275</v>
      </c>
      <c r="G2" s="8">
        <f>SUMIF(ALL_Pivot_new!B:B,C:C,ALL_Pivot_new!I:I)</f>
        <v>37817.714285714283</v>
      </c>
      <c r="H2" s="8">
        <f>SUMIF(ALL_Pivot_new!B:B,C:C,ALL_Pivot_new!J:J)</f>
        <v>4727.2142857142826</v>
      </c>
      <c r="I2" s="8">
        <f>SUMIF(ALL_Pivot_new!B:B,C:C,ALL_Pivot_new!K:K)</f>
        <v>33090.5</v>
      </c>
      <c r="J2" s="8">
        <f>SUMIF(ALL_Pivot_new!B:B,C:C,ALL_Pivot_new!L:L)</f>
        <v>14757.2</v>
      </c>
      <c r="K2" s="8">
        <f>SUMIF(ALL_Pivot_new!B:B,C:C,ALL_Pivot_new!M:M)</f>
        <v>18333.3</v>
      </c>
      <c r="L2" s="8">
        <f>SUMIF(ALL_Pivot_new!B:B,C:C,ALL_Pivot_new!N:N)</f>
        <v>3271</v>
      </c>
      <c r="M2" s="116">
        <f t="shared" ref="M2:M18" si="0">J2/I2</f>
        <v>0.44596485396110669</v>
      </c>
      <c r="N2" s="8">
        <f>SUMIF(ALL_Pivot_new!B:B,C:C,ALL_Pivot_new!O:O)</f>
        <v>42854.1</v>
      </c>
      <c r="O2" s="166">
        <f t="shared" ref="O2:O18" si="1">N2/I2</f>
        <v>1.2950574938426436</v>
      </c>
      <c r="P2" s="249">
        <f t="shared" ref="P2:P7" si="2">H2/G2</f>
        <v>0.12499999999999993</v>
      </c>
      <c r="Q2" s="248">
        <f t="shared" ref="Q2:Q7" si="3">N2*P2</f>
        <v>5356.7624999999971</v>
      </c>
      <c r="R2" s="224">
        <f t="shared" ref="R2:R7" si="4">N2+Q2</f>
        <v>48210.862499999996</v>
      </c>
    </row>
    <row r="3" spans="1:18">
      <c r="A3" s="172" t="str">
        <f>VLOOKUP(C:C,ALL_Pivot_new!B:D,2,FALSE)</f>
        <v>RDC</v>
      </c>
      <c r="B3" s="221" t="str">
        <f>VLOOKUP(C:C,ALL_Pivot_new!B:D,3,FALSE)</f>
        <v>Vmax</v>
      </c>
      <c r="C3" s="228" t="s">
        <v>102</v>
      </c>
      <c r="D3" s="224">
        <f>SUMIF(ALL_Pivot_new!B:B,C:C,ALL_Pivot_new!F:F)</f>
        <v>588456</v>
      </c>
      <c r="E3" s="224">
        <f>SUMIF(ALL_Pivot_new!B:B,C:C,ALL_Pivot_new!G:G)</f>
        <v>535316.41796875</v>
      </c>
      <c r="F3" s="169">
        <f>SUMIF(ALL_Pivot_new!B:B,C:C,ALL_Pivot_new!H:H)</f>
        <v>53139.58203125</v>
      </c>
      <c r="G3" s="224">
        <f>SUMIF(ALL_Pivot_new!B:B,C:C,ALL_Pivot_new!I:I)</f>
        <v>354223.73333333334</v>
      </c>
      <c r="H3" s="224">
        <f>SUMIF(ALL_Pivot_new!B:B,C:C,ALL_Pivot_new!J:J)</f>
        <v>130153.43333333335</v>
      </c>
      <c r="I3" s="224">
        <f>SUMIF(ALL_Pivot_new!B:B,C:C,ALL_Pivot_new!K:K)</f>
        <v>224070.3</v>
      </c>
      <c r="J3" s="224">
        <f>SUMIF(ALL_Pivot_new!B:B,C:C,ALL_Pivot_new!L:L)</f>
        <v>99631.299999999988</v>
      </c>
      <c r="K3" s="224">
        <f>SUMIF(ALL_Pivot_new!B:B,C:C,ALL_Pivot_new!M:M)</f>
        <v>124439</v>
      </c>
      <c r="L3" s="224">
        <f>SUMIF(ALL_Pivot_new!B:B,C:C,ALL_Pivot_new!N:N)</f>
        <v>10868.48046875</v>
      </c>
      <c r="M3" s="236">
        <f t="shared" si="0"/>
        <v>0.44464304283075445</v>
      </c>
      <c r="N3" s="224">
        <f>SUMIF(ALL_Pivot_new!B:B,C:C,ALL_Pivot_new!O:O)</f>
        <v>189680</v>
      </c>
      <c r="O3" s="166">
        <f t="shared" si="1"/>
        <v>0.84652004304006379</v>
      </c>
      <c r="P3" s="249">
        <f t="shared" si="2"/>
        <v>0.36743284282099681</v>
      </c>
      <c r="Q3" s="248">
        <f t="shared" si="3"/>
        <v>69694.661626286674</v>
      </c>
      <c r="R3" s="224">
        <f t="shared" si="4"/>
        <v>259374.66162628669</v>
      </c>
    </row>
    <row r="4" spans="1:18">
      <c r="A4" s="190" t="str">
        <f>VLOOKUP(C:C,ALL_Pivot_new!B:D,2,FALSE)</f>
        <v>FDC</v>
      </c>
      <c r="B4" s="221" t="str">
        <f>VLOOKUP(C:C,ALL_Pivot_new!B:D,3,FALSE)</f>
        <v>Vmax</v>
      </c>
      <c r="C4" s="228" t="s">
        <v>118</v>
      </c>
      <c r="D4" s="224">
        <f>SUMIF(ALL_Pivot_new!B:B,C:C,ALL_Pivot_new!F:F)</f>
        <v>588456</v>
      </c>
      <c r="E4" s="224">
        <f>SUMIF(ALL_Pivot_new!B:B,C:C,ALL_Pivot_new!G:G)</f>
        <v>535316.41796875</v>
      </c>
      <c r="F4" s="169">
        <f>SUMIF(ALL_Pivot_new!B:B,C:C,ALL_Pivot_new!H:H)</f>
        <v>53139.58203125</v>
      </c>
      <c r="G4" s="224">
        <f>SUMIF(ALL_Pivot_new!B:B,C:C,ALL_Pivot_new!I:I)</f>
        <v>427723.06666666665</v>
      </c>
      <c r="H4" s="224">
        <f>SUMIF(ALL_Pivot_new!B:B,C:C,ALL_Pivot_new!J:J)</f>
        <v>165435.66666666669</v>
      </c>
      <c r="I4" s="224">
        <f>SUMIF(ALL_Pivot_new!B:B,C:C,ALL_Pivot_new!K:K)</f>
        <v>262287.39999999997</v>
      </c>
      <c r="J4" s="224">
        <f>SUMIF(ALL_Pivot_new!B:B,C:C,ALL_Pivot_new!L:L)</f>
        <v>171025.5</v>
      </c>
      <c r="K4" s="224">
        <f>SUMIF(ALL_Pivot_new!B:B,C:C,ALL_Pivot_new!M:M)</f>
        <v>91261.899999999965</v>
      </c>
      <c r="L4" s="224">
        <f>SUMIF(ALL_Pivot_new!B:B,C:C,ALL_Pivot_new!N:N)</f>
        <v>10868.48046875</v>
      </c>
      <c r="M4" s="236">
        <f t="shared" si="0"/>
        <v>0.65205381577612964</v>
      </c>
      <c r="N4" s="224">
        <f>SUMIF(ALL_Pivot_new!B:B,C:C,ALL_Pivot_new!O:O)</f>
        <v>294710</v>
      </c>
      <c r="O4" s="166">
        <f t="shared" si="1"/>
        <v>1.1236147828679535</v>
      </c>
      <c r="P4" s="249">
        <f t="shared" si="2"/>
        <v>0.38678219520855089</v>
      </c>
      <c r="Q4" s="248">
        <f t="shared" si="3"/>
        <v>113988.58074991203</v>
      </c>
      <c r="R4" s="224">
        <f t="shared" si="4"/>
        <v>408698.58074991201</v>
      </c>
    </row>
    <row r="5" spans="1:18">
      <c r="A5" s="190" t="str">
        <f>VLOOKUP(C:C,ALL_Pivot_new!B:D,2,FALSE)</f>
        <v>FDC</v>
      </c>
      <c r="B5" s="221" t="str">
        <f>VLOOKUP(C:C,ALL_Pivot_new!B:D,3,FALSE)</f>
        <v>Vmax</v>
      </c>
      <c r="C5" s="247" t="s">
        <v>110</v>
      </c>
      <c r="D5" s="224">
        <f>SUMIF(ALL_Pivot_new!B:B,C:C,ALL_Pivot_new!F:F)</f>
        <v>118400</v>
      </c>
      <c r="E5" s="224">
        <f>SUMIF(ALL_Pivot_new!B:B,C:C,ALL_Pivot_new!G:G)</f>
        <v>107740.88671875</v>
      </c>
      <c r="F5" s="169">
        <f>SUMIF(ALL_Pivot_new!B:B,C:C,ALL_Pivot_new!H:H)</f>
        <v>10659.11328125</v>
      </c>
      <c r="G5" s="224">
        <f>SUMIF(ALL_Pivot_new!B:B,C:C,ALL_Pivot_new!I:I)</f>
        <v>95168.742857142861</v>
      </c>
      <c r="H5" s="224">
        <f>SUMIF(ALL_Pivot_new!B:B,C:C,ALL_Pivot_new!J:J)</f>
        <v>12130.242857142861</v>
      </c>
      <c r="I5" s="224">
        <f>SUMIF(ALL_Pivot_new!B:B,C:C,ALL_Pivot_new!K:K)</f>
        <v>83038.5</v>
      </c>
      <c r="J5" s="224">
        <f>SUMIF(ALL_Pivot_new!B:B,C:C,ALL_Pivot_new!L:L)</f>
        <v>59542</v>
      </c>
      <c r="K5" s="224">
        <f>SUMIF(ALL_Pivot_new!B:B,C:C,ALL_Pivot_new!M:M)</f>
        <v>23496.5</v>
      </c>
      <c r="L5" s="224">
        <f>SUMIF(ALL_Pivot_new!B:B,C:C,ALL_Pivot_new!N:N)</f>
        <v>3643.79296875</v>
      </c>
      <c r="M5" s="236">
        <f t="shared" si="0"/>
        <v>0.7170408906711947</v>
      </c>
      <c r="N5" s="224">
        <f>SUMIF(ALL_Pivot_new!B:B,C:C,ALL_Pivot_new!O:O)</f>
        <v>108532</v>
      </c>
      <c r="O5" s="166">
        <f t="shared" si="1"/>
        <v>1.3070081949938883</v>
      </c>
      <c r="P5" s="249">
        <f t="shared" si="2"/>
        <v>0.12746036663898655</v>
      </c>
      <c r="Q5" s="248">
        <f t="shared" si="3"/>
        <v>13833.528512062489</v>
      </c>
      <c r="R5" s="224">
        <f t="shared" si="4"/>
        <v>122365.52851206249</v>
      </c>
    </row>
    <row r="6" spans="1:18">
      <c r="A6" s="172" t="str">
        <f>VLOOKUP(C:C,ALL_Pivot_new!B:D,2,FALSE)</f>
        <v>FDC</v>
      </c>
      <c r="B6" s="221" t="str">
        <f>VLOOKUP(C:C,ALL_Pivot_new!B:D,3,FALSE)</f>
        <v>Vmax</v>
      </c>
      <c r="C6" s="246" t="s">
        <v>112</v>
      </c>
      <c r="D6" s="224">
        <f>SUMIF(ALL_Pivot_new!B:B,C:C,ALL_Pivot_new!F:F)</f>
        <v>597408</v>
      </c>
      <c r="E6" s="224">
        <f>SUMIF(ALL_Pivot_new!B:B,C:C,ALL_Pivot_new!G:G)</f>
        <v>527587.59375</v>
      </c>
      <c r="F6" s="169">
        <f>SUMIF(ALL_Pivot_new!B:B,C:C,ALL_Pivot_new!H:H)</f>
        <v>69820.40625</v>
      </c>
      <c r="G6" s="224">
        <f>SUMIF(ALL_Pivot_new!B:B,C:C,ALL_Pivot_new!I:I)</f>
        <v>500822.05714285723</v>
      </c>
      <c r="H6" s="224">
        <f>SUMIF(ALL_Pivot_new!B:B,C:C,ALL_Pivot_new!J:J)</f>
        <v>62602.757142857183</v>
      </c>
      <c r="I6" s="224">
        <f>SUMIF(ALL_Pivot_new!B:B,C:C,ALL_Pivot_new!K:K)</f>
        <v>438219.30000000005</v>
      </c>
      <c r="J6" s="224">
        <f>SUMIF(ALL_Pivot_new!B:B,C:C,ALL_Pivot_new!L:L)</f>
        <v>209330.8</v>
      </c>
      <c r="K6" s="224">
        <f>SUMIF(ALL_Pivot_new!B:B,C:C,ALL_Pivot_new!M:M)</f>
        <v>228888.50000000006</v>
      </c>
      <c r="L6" s="224">
        <f>SUMIF(ALL_Pivot_new!B:B,C:C,ALL_Pivot_new!N:N)</f>
        <v>10767.09375</v>
      </c>
      <c r="M6" s="236">
        <f t="shared" si="0"/>
        <v>0.47768503121610567</v>
      </c>
      <c r="N6" s="224">
        <f>SUMIF(ALL_Pivot_new!B:B,C:C,ALL_Pivot_new!O:O)</f>
        <v>374596</v>
      </c>
      <c r="O6" s="166">
        <f t="shared" si="1"/>
        <v>0.85481401663504997</v>
      </c>
      <c r="P6" s="249">
        <f t="shared" si="2"/>
        <v>0.12500000000000006</v>
      </c>
      <c r="Q6" s="248">
        <f t="shared" si="3"/>
        <v>46824.500000000022</v>
      </c>
      <c r="R6" s="224">
        <f t="shared" si="4"/>
        <v>421420.5</v>
      </c>
    </row>
    <row r="7" spans="1:18">
      <c r="A7" s="190" t="str">
        <f>VLOOKUP(C:C,ALL_Pivot_new!B:D,2,FALSE)</f>
        <v>RDC</v>
      </c>
      <c r="B7" s="221" t="str">
        <f>VLOOKUP(C:C,ALL_Pivot_new!B:D,3,FALSE)</f>
        <v>Vmax</v>
      </c>
      <c r="C7" s="246" t="s">
        <v>100</v>
      </c>
      <c r="D7" s="224">
        <f>SUMIF(ALL_Pivot_new!B:B,C:C,ALL_Pivot_new!F:F)</f>
        <v>531872</v>
      </c>
      <c r="E7" s="224">
        <f>SUMIF(ALL_Pivot_new!B:B,C:C,ALL_Pivot_new!G:G)</f>
        <v>470601.1875</v>
      </c>
      <c r="F7" s="169">
        <f>SUMIF(ALL_Pivot_new!B:B,C:C,ALL_Pivot_new!H:H)</f>
        <v>61270.8125</v>
      </c>
      <c r="G7" s="224">
        <f>SUMIF(ALL_Pivot_new!B:B,C:C,ALL_Pivot_new!I:I)</f>
        <v>445146.05714285717</v>
      </c>
      <c r="H7" s="224">
        <f>SUMIF(ALL_Pivot_new!B:B,C:C,ALL_Pivot_new!J:J)</f>
        <v>55643.257142857125</v>
      </c>
      <c r="I7" s="224">
        <f>SUMIF(ALL_Pivot_new!B:B,C:C,ALL_Pivot_new!K:K)</f>
        <v>389502.80000000005</v>
      </c>
      <c r="J7" s="224">
        <f>SUMIF(ALL_Pivot_new!B:B,C:C,ALL_Pivot_new!L:L)</f>
        <v>212681.7</v>
      </c>
      <c r="K7" s="224">
        <f>SUMIF(ALL_Pivot_new!B:B,C:C,ALL_Pivot_new!M:M)</f>
        <v>176821.10000000003</v>
      </c>
      <c r="L7" s="224">
        <f>SUMIF(ALL_Pivot_new!B:B,C:C,ALL_Pivot_new!N:N)</f>
        <v>10767.09375</v>
      </c>
      <c r="M7" s="236">
        <f t="shared" si="0"/>
        <v>0.54603381541801488</v>
      </c>
      <c r="N7" s="224">
        <f>SUMIF(ALL_Pivot_new!B:B,C:C,ALL_Pivot_new!O:O)</f>
        <v>327291</v>
      </c>
      <c r="O7" s="166">
        <f t="shared" si="1"/>
        <v>0.84027894022841421</v>
      </c>
      <c r="P7" s="249">
        <f t="shared" si="2"/>
        <v>0.12499999999999994</v>
      </c>
      <c r="Q7" s="248">
        <f t="shared" si="3"/>
        <v>40911.374999999985</v>
      </c>
      <c r="R7" s="224">
        <f t="shared" si="4"/>
        <v>368202.375</v>
      </c>
    </row>
    <row r="8" spans="1:18">
      <c r="A8" s="172" t="str">
        <f>VLOOKUP(C:C,ALL_Pivot_new!B:D,2,FALSE)</f>
        <v>RDC</v>
      </c>
      <c r="B8" s="221" t="str">
        <f>VLOOKUP(C:C,ALL_Pivot_new!B:D,3,FALSE)</f>
        <v>Vmax</v>
      </c>
      <c r="C8" s="228" t="s">
        <v>89</v>
      </c>
      <c r="D8" s="224">
        <f>SUMIF(ALL_Pivot_new!B:B,C:C,ALL_Pivot_new!F:F)</f>
        <v>227300</v>
      </c>
      <c r="E8" s="224">
        <f>SUMIF(ALL_Pivot_new!B:B,C:C,ALL_Pivot_new!G:G)</f>
        <v>206693.8359375</v>
      </c>
      <c r="F8" s="169">
        <f>SUMIF(ALL_Pivot_new!B:B,C:C,ALL_Pivot_new!H:H)</f>
        <v>20606.1640625</v>
      </c>
      <c r="G8" s="224">
        <f>SUMIF(ALL_Pivot_new!B:B,C:C,ALL_Pivot_new!I:I)</f>
        <v>189712.97142857141</v>
      </c>
      <c r="H8" s="224">
        <f>SUMIF(ALL_Pivot_new!B:B,C:C,ALL_Pivot_new!J:J)</f>
        <v>23948.271428571403</v>
      </c>
      <c r="I8" s="224">
        <f>SUMIF(ALL_Pivot_new!B:B,C:C,ALL_Pivot_new!K:K)</f>
        <v>165764.70000000001</v>
      </c>
      <c r="J8" s="224">
        <f>SUMIF(ALL_Pivot_new!B:B,C:C,ALL_Pivot_new!L:L)</f>
        <v>118079.2</v>
      </c>
      <c r="K8" s="224">
        <f>SUMIF(ALL_Pivot_new!B:B,C:C,ALL_Pivot_new!M:M)</f>
        <v>47685.500000000015</v>
      </c>
      <c r="L8" s="224">
        <f>SUMIF(ALL_Pivot_new!B:B,C:C,ALL_Pivot_new!N:N)</f>
        <v>4461.5859375</v>
      </c>
      <c r="M8" s="236">
        <f t="shared" si="0"/>
        <v>0.71233018851420105</v>
      </c>
      <c r="N8" s="224">
        <f>SUMIF(ALL_Pivot_new!B:B,C:C,ALL_Pivot_new!O:O)</f>
        <v>231128.4</v>
      </c>
      <c r="O8" s="166">
        <f t="shared" si="1"/>
        <v>1.3943161601957472</v>
      </c>
      <c r="P8" s="249">
        <f t="shared" ref="P8:P14" si="5">H8/G8</f>
        <v>0.12623423294799921</v>
      </c>
      <c r="Q8" s="248">
        <f t="shared" ref="Q8:Q14" si="6">N8*P8</f>
        <v>29176.316286498339</v>
      </c>
      <c r="R8" s="224">
        <f t="shared" ref="R8:R14" si="7">N8+Q8</f>
        <v>260304.71628649833</v>
      </c>
    </row>
    <row r="9" spans="1:18">
      <c r="A9" s="190" t="str">
        <f>VLOOKUP(C:C,ALL_Pivot_new!B:D,2,FALSE)</f>
        <v>RDC</v>
      </c>
      <c r="B9" s="221" t="str">
        <f>VLOOKUP(C:C,ALL_Pivot_new!B:D,3,FALSE)</f>
        <v>Vmax</v>
      </c>
      <c r="C9" s="228" t="s">
        <v>92</v>
      </c>
      <c r="D9" s="224">
        <f>SUMIF(ALL_Pivot_new!B:B,C:C,ALL_Pivot_new!F:F)</f>
        <v>227100</v>
      </c>
      <c r="E9" s="224">
        <f>SUMIF(ALL_Pivot_new!B:B,C:C,ALL_Pivot_new!G:G)</f>
        <v>206507.525390625</v>
      </c>
      <c r="F9" s="169">
        <f>SUMIF(ALL_Pivot_new!B:B,C:C,ALL_Pivot_new!H:H)</f>
        <v>20592.474609375</v>
      </c>
      <c r="G9" s="224">
        <f>SUMIF(ALL_Pivot_new!B:B,C:C,ALL_Pivot_new!I:I)</f>
        <v>190337.57142857142</v>
      </c>
      <c r="H9" s="224">
        <f>SUMIF(ALL_Pivot_new!B:B,C:C,ALL_Pivot_new!J:J)</f>
        <v>24260.57142857142</v>
      </c>
      <c r="I9" s="224">
        <f>SUMIF(ALL_Pivot_new!B:B,C:C,ALL_Pivot_new!K:K)</f>
        <v>166077</v>
      </c>
      <c r="J9" s="224">
        <f>SUMIF(ALL_Pivot_new!B:B,C:C,ALL_Pivot_new!L:L)</f>
        <v>31021.4</v>
      </c>
      <c r="K9" s="224">
        <f>SUMIF(ALL_Pivot_new!B:B,C:C,ALL_Pivot_new!M:M)</f>
        <v>135055.6</v>
      </c>
      <c r="L9" s="224">
        <f>SUMIF(ALL_Pivot_new!B:B,C:C,ALL_Pivot_new!N:N)</f>
        <v>4275.275390625</v>
      </c>
      <c r="M9" s="236">
        <f t="shared" si="0"/>
        <v>0.1867892604033069</v>
      </c>
      <c r="N9" s="224">
        <f>SUMIF(ALL_Pivot_new!B:B,C:C,ALL_Pivot_new!O:O)</f>
        <v>173040.4</v>
      </c>
      <c r="O9" s="166">
        <f t="shared" si="1"/>
        <v>1.0419287438959037</v>
      </c>
      <c r="P9" s="249">
        <f t="shared" si="5"/>
        <v>0.12746075956777542</v>
      </c>
      <c r="Q9" s="248">
        <f t="shared" si="6"/>
        <v>22055.860819911686</v>
      </c>
      <c r="R9" s="224">
        <f t="shared" si="7"/>
        <v>195096.26081991167</v>
      </c>
    </row>
    <row r="10" spans="1:18">
      <c r="A10" s="172" t="str">
        <f>VLOOKUP(C:C,ALL_Pivot_new!B:D,2,FALSE)</f>
        <v>FDC</v>
      </c>
      <c r="B10" s="221" t="str">
        <f>VLOOKUP(C:C,ALL_Pivot_new!B:D,3,FALSE)</f>
        <v>Vmax</v>
      </c>
      <c r="C10" s="228" t="s">
        <v>114</v>
      </c>
      <c r="D10" s="224">
        <f>SUMIF(ALL_Pivot_new!B:B,C:C,ALL_Pivot_new!F:F)</f>
        <v>118400</v>
      </c>
      <c r="E10" s="224">
        <f>SUMIF(ALL_Pivot_new!B:B,C:C,ALL_Pivot_new!G:G)</f>
        <v>107740.88671875</v>
      </c>
      <c r="F10" s="169">
        <f>SUMIF(ALL_Pivot_new!B:B,C:C,ALL_Pivot_new!H:H)</f>
        <v>10659.11328125</v>
      </c>
      <c r="G10" s="224">
        <f>SUMIF(ALL_Pivot_new!B:B,C:C,ALL_Pivot_new!I:I)</f>
        <v>95793.342857142867</v>
      </c>
      <c r="H10" s="224">
        <f>SUMIF(ALL_Pivot_new!B:B,C:C,ALL_Pivot_new!J:J)</f>
        <v>12442.542857142864</v>
      </c>
      <c r="I10" s="224">
        <f>SUMIF(ALL_Pivot_new!B:B,C:C,ALL_Pivot_new!K:K)</f>
        <v>83350.8</v>
      </c>
      <c r="J10" s="224">
        <f>SUMIF(ALL_Pivot_new!B:B,C:C,ALL_Pivot_new!L:L)</f>
        <v>16003.1</v>
      </c>
      <c r="K10" s="224">
        <f>SUMIF(ALL_Pivot_new!B:B,C:C,ALL_Pivot_new!M:M)</f>
        <v>67347.7</v>
      </c>
      <c r="L10" s="224">
        <f>SUMIF(ALL_Pivot_new!B:B,C:C,ALL_Pivot_new!N:N)</f>
        <v>3643.79296875</v>
      </c>
      <c r="M10" s="236">
        <f t="shared" si="0"/>
        <v>0.19199695743772105</v>
      </c>
      <c r="N10" s="224">
        <f>SUMIF(ALL_Pivot_new!B:B,C:C,ALL_Pivot_new!O:O)</f>
        <v>33121.5</v>
      </c>
      <c r="O10" s="166">
        <f t="shared" si="1"/>
        <v>0.39737471026072935</v>
      </c>
      <c r="P10" s="249">
        <f t="shared" si="5"/>
        <v>0.12988943162468497</v>
      </c>
      <c r="Q10" s="248">
        <f t="shared" si="6"/>
        <v>4302.1328095570034</v>
      </c>
      <c r="R10" s="224">
        <f t="shared" si="7"/>
        <v>37423.632809557006</v>
      </c>
    </row>
    <row r="11" spans="1:18">
      <c r="A11" s="190" t="str">
        <f>VLOOKUP(C:C,ALL_Pivot_new!B:D,2,FALSE)</f>
        <v>RDC</v>
      </c>
      <c r="B11" s="221" t="str">
        <f>VLOOKUP(C:C,ALL_Pivot_new!B:D,3,FALSE)</f>
        <v>Vmax</v>
      </c>
      <c r="C11" s="228" t="s">
        <v>94</v>
      </c>
      <c r="D11" s="224">
        <f>SUMIF(ALL_Pivot_new!B:B,C:C,ALL_Pivot_new!F:F)</f>
        <v>287100</v>
      </c>
      <c r="E11" s="224">
        <f>SUMIF(ALL_Pivot_new!B:B,C:C,ALL_Pivot_new!G:G)</f>
        <v>260875.95703125</v>
      </c>
      <c r="F11" s="169">
        <f>SUMIF(ALL_Pivot_new!B:B,C:C,ALL_Pivot_new!H:H)</f>
        <v>26224.04296875</v>
      </c>
      <c r="G11" s="224">
        <f>SUMIF(ALL_Pivot_new!B:B,C:C,ALL_Pivot_new!I:I)</f>
        <v>248032.2</v>
      </c>
      <c r="H11" s="224">
        <f>SUMIF(ALL_Pivot_new!B:B,C:C,ALL_Pivot_new!J:J)</f>
        <v>124016.1</v>
      </c>
      <c r="I11" s="224">
        <f>SUMIF(ALL_Pivot_new!B:B,C:C,ALL_Pivot_new!K:K)</f>
        <v>124016.1</v>
      </c>
      <c r="J11" s="224">
        <f>SUMIF(ALL_Pivot_new!B:B,C:C,ALL_Pivot_new!L:L)</f>
        <v>90440.5</v>
      </c>
      <c r="K11" s="224">
        <f>SUMIF(ALL_Pivot_new!B:B,C:C,ALL_Pivot_new!M:M)</f>
        <v>33575.600000000006</v>
      </c>
      <c r="L11" s="224">
        <f>SUMIF(ALL_Pivot_new!B:B,C:C,ALL_Pivot_new!N:N)</f>
        <v>5724.55078125</v>
      </c>
      <c r="M11" s="236">
        <f t="shared" si="0"/>
        <v>0.72926418424704531</v>
      </c>
      <c r="N11" s="224">
        <f>SUMIF(ALL_Pivot_new!B:B,C:C,ALL_Pivot_new!O:O)</f>
        <v>171812</v>
      </c>
      <c r="O11" s="166">
        <f t="shared" si="1"/>
        <v>1.3854007665133801</v>
      </c>
      <c r="P11" s="249">
        <f t="shared" si="5"/>
        <v>0.5</v>
      </c>
      <c r="Q11" s="248">
        <f t="shared" si="6"/>
        <v>85906</v>
      </c>
      <c r="R11" s="224">
        <f t="shared" si="7"/>
        <v>257718</v>
      </c>
    </row>
    <row r="12" spans="1:18">
      <c r="A12" s="172" t="str">
        <f>VLOOKUP(C:C,ALL_Pivot_new!B:D,2,FALSE)</f>
        <v>FDC</v>
      </c>
      <c r="B12" s="221" t="str">
        <f>VLOOKUP(C:C,ALL_Pivot_new!B:D,3,FALSE)</f>
        <v>Vmax</v>
      </c>
      <c r="C12" s="228" t="s">
        <v>116</v>
      </c>
      <c r="D12" s="224">
        <f>SUMIF(ALL_Pivot_new!B:B,C:C,ALL_Pivot_new!F:F)</f>
        <v>441000</v>
      </c>
      <c r="E12" s="224">
        <f>SUMIF(ALL_Pivot_new!B:B,C:C,ALL_Pivot_new!G:G)</f>
        <v>400718.5546875</v>
      </c>
      <c r="F12" s="169">
        <f>SUMIF(ALL_Pivot_new!B:B,C:C,ALL_Pivot_new!H:H)</f>
        <v>40281.4453125</v>
      </c>
      <c r="G12" s="224">
        <f>SUMIF(ALL_Pivot_new!B:B,C:C,ALL_Pivot_new!I:I)</f>
        <v>383226.2</v>
      </c>
      <c r="H12" s="224">
        <f>SUMIF(ALL_Pivot_new!B:B,C:C,ALL_Pivot_new!J:J)</f>
        <v>191613.1</v>
      </c>
      <c r="I12" s="224">
        <f>SUMIF(ALL_Pivot_new!B:B,C:C,ALL_Pivot_new!K:K)</f>
        <v>191613.1</v>
      </c>
      <c r="J12" s="224">
        <f>SUMIF(ALL_Pivot_new!B:B,C:C,ALL_Pivot_new!L:L)</f>
        <v>147825.29999999999</v>
      </c>
      <c r="K12" s="224">
        <f>SUMIF(ALL_Pivot_new!B:B,C:C,ALL_Pivot_new!M:M)</f>
        <v>43787.800000000017</v>
      </c>
      <c r="L12" s="224">
        <f>SUMIF(ALL_Pivot_new!B:B,C:C,ALL_Pivot_new!N:N)</f>
        <v>8177.9296875</v>
      </c>
      <c r="M12" s="236">
        <f t="shared" si="0"/>
        <v>0.77147804612523874</v>
      </c>
      <c r="N12" s="224">
        <f>SUMIF(ALL_Pivot_new!B:B,C:C,ALL_Pivot_new!O:O)</f>
        <v>277419</v>
      </c>
      <c r="O12" s="166">
        <f t="shared" si="1"/>
        <v>1.4478081091532886</v>
      </c>
      <c r="P12" s="249">
        <f t="shared" si="5"/>
        <v>0.5</v>
      </c>
      <c r="Q12" s="248">
        <f t="shared" si="6"/>
        <v>138709.5</v>
      </c>
      <c r="R12" s="224">
        <f t="shared" si="7"/>
        <v>416128.5</v>
      </c>
    </row>
    <row r="13" spans="1:18" s="153" customFormat="1">
      <c r="A13" s="190" t="str">
        <f>VLOOKUP(C:C,ALL_Pivot_new!B:D,2,FALSE)</f>
        <v>FDC</v>
      </c>
      <c r="B13" s="221" t="str">
        <f>VLOOKUP(C:C,ALL_Pivot_new!B:D,3,FALSE)</f>
        <v>Vmax</v>
      </c>
      <c r="C13" s="228">
        <v>667</v>
      </c>
      <c r="D13" s="224">
        <f>SUMIF(ALL_Pivot_new!B:B,C:C,ALL_Pivot_new!F:F)</f>
        <v>235200</v>
      </c>
      <c r="E13" s="224">
        <f>SUMIF(ALL_Pivot_new!B:B,C:C,ALL_Pivot_new!G:G)</f>
        <v>213716.5625</v>
      </c>
      <c r="F13" s="169">
        <f>SUMIF(ALL_Pivot_new!B:B,C:C,ALL_Pivot_new!H:H)</f>
        <v>21483.4375</v>
      </c>
      <c r="G13" s="224">
        <f>SUMIF(ALL_Pivot_new!B:B,C:C,ALL_Pivot_new!I:I)</f>
        <v>200645.2</v>
      </c>
      <c r="H13" s="224">
        <f>SUMIF(ALL_Pivot_new!B:B,C:C,ALL_Pivot_new!J:J)</f>
        <v>98451.1</v>
      </c>
      <c r="I13" s="224">
        <f>SUMIF(ALL_Pivot_new!B:B,C:C,ALL_Pivot_new!K:K)</f>
        <v>102194.1</v>
      </c>
      <c r="J13" s="224">
        <f>SUMIF(ALL_Pivot_new!B:B,C:C,ALL_Pivot_new!L:L)</f>
        <v>21778.7</v>
      </c>
      <c r="K13" s="224">
        <f>SUMIF(ALL_Pivot_new!B:B,C:C,ALL_Pivot_new!M:M)</f>
        <v>80415.400000000009</v>
      </c>
      <c r="L13" s="224">
        <f>SUMIF(ALL_Pivot_new!B:B,C:C,ALL_Pivot_new!N:N)</f>
        <v>4361.5625</v>
      </c>
      <c r="M13" s="236">
        <f t="shared" si="0"/>
        <v>0.2131111287246524</v>
      </c>
      <c r="N13" s="224">
        <f>SUMIF(ALL_Pivot_new!B:B,C:C,ALL_Pivot_new!O:O)</f>
        <v>55807.8</v>
      </c>
      <c r="O13" s="166">
        <f t="shared" si="1"/>
        <v>0.54609610535246167</v>
      </c>
      <c r="P13" s="249">
        <f t="shared" si="5"/>
        <v>0.49067259022393755</v>
      </c>
      <c r="Q13" s="248">
        <f t="shared" si="6"/>
        <v>27383.357780699465</v>
      </c>
      <c r="R13" s="224">
        <f t="shared" si="7"/>
        <v>83191.157780699461</v>
      </c>
    </row>
    <row r="14" spans="1:18" s="153" customFormat="1">
      <c r="A14" s="172" t="str">
        <f>VLOOKUP(C:C,ALL_Pivot_new!B:D,2,FALSE)</f>
        <v>RDC</v>
      </c>
      <c r="B14" s="221" t="str">
        <f>VLOOKUP(C:C,ALL_Pivot_new!B:D,3,FALSE)</f>
        <v>Vmax</v>
      </c>
      <c r="C14" s="228">
        <v>671</v>
      </c>
      <c r="D14" s="224">
        <f>SUMIF(ALL_Pivot_new!B:B,C:C,ALL_Pivot_new!F:F)</f>
        <v>480000</v>
      </c>
      <c r="E14" s="224">
        <f>SUMIF(ALL_Pivot_new!B:B,C:C,ALL_Pivot_new!G:G)</f>
        <v>436156.25</v>
      </c>
      <c r="F14" s="169">
        <f>SUMIF(ALL_Pivot_new!B:B,C:C,ALL_Pivot_new!H:H)</f>
        <v>43843.75</v>
      </c>
      <c r="G14" s="224">
        <f>SUMIF(ALL_Pivot_new!B:B,C:C,ALL_Pivot_new!I:I)</f>
        <v>415239</v>
      </c>
      <c r="H14" s="224">
        <f>SUMIF(ALL_Pivot_new!B:B,C:C,ALL_Pivot_new!J:J)</f>
        <v>205748</v>
      </c>
      <c r="I14" s="224">
        <f>SUMIF(ALL_Pivot_new!B:B,C:C,ALL_Pivot_new!K:K)</f>
        <v>209491</v>
      </c>
      <c r="J14" s="224">
        <f>SUMIF(ALL_Pivot_new!B:B,C:C,ALL_Pivot_new!L:L)</f>
        <v>44061.2</v>
      </c>
      <c r="K14" s="224">
        <f>SUMIF(ALL_Pivot_new!B:B,C:C,ALL_Pivot_new!M:M)</f>
        <v>165429.79999999999</v>
      </c>
      <c r="L14" s="224">
        <f>SUMIF(ALL_Pivot_new!B:B,C:C,ALL_Pivot_new!N:N)</f>
        <v>8723.125</v>
      </c>
      <c r="M14" s="236">
        <f t="shared" si="0"/>
        <v>0.21032502589610053</v>
      </c>
      <c r="N14" s="224">
        <f>SUMIF(ALL_Pivot_new!B:B,C:C,ALL_Pivot_new!O:O)</f>
        <v>152240.1</v>
      </c>
      <c r="O14" s="166">
        <f t="shared" si="1"/>
        <v>0.72671427412156131</v>
      </c>
      <c r="P14" s="249">
        <f t="shared" si="5"/>
        <v>0.49549295706809815</v>
      </c>
      <c r="Q14" s="248">
        <f t="shared" si="6"/>
        <v>75433.897333342975</v>
      </c>
      <c r="R14" s="224">
        <f t="shared" si="7"/>
        <v>227673.99733334297</v>
      </c>
    </row>
    <row r="15" spans="1:18" s="219" customFormat="1">
      <c r="A15" s="172" t="str">
        <f>VLOOKUP(C:C,ALL_Pivot_new!B:D,2,FALSE)</f>
        <v>FDC</v>
      </c>
      <c r="B15" s="221" t="str">
        <f>VLOOKUP(C:C,ALL_Pivot_new!B:D,3,FALSE)</f>
        <v>Vmax</v>
      </c>
      <c r="C15" s="188">
        <v>710</v>
      </c>
      <c r="D15" s="224">
        <f>SUMIF(ALL_Pivot_new!B:B,C:C,ALL_Pivot_new!F:F)</f>
        <v>480000</v>
      </c>
      <c r="E15" s="224">
        <f>SUMIF(ALL_Pivot_new!B:B,C:C,ALL_Pivot_new!G:G)</f>
        <v>436156.25</v>
      </c>
      <c r="F15" s="169">
        <f>SUMIF(ALL_Pivot_new!B:B,C:C,ALL_Pivot_new!H:H)</f>
        <v>43843.75</v>
      </c>
      <c r="G15" s="224">
        <f>SUMIF(ALL_Pivot_new!B:B,C:C,ALL_Pivot_new!I:I)</f>
        <v>415239</v>
      </c>
      <c r="H15" s="224">
        <f>SUMIF(ALL_Pivot_new!B:B,C:C,ALL_Pivot_new!J:J)</f>
        <v>205748</v>
      </c>
      <c r="I15" s="224">
        <f>SUMIF(ALL_Pivot_new!B:B,C:C,ALL_Pivot_new!K:K)</f>
        <v>209491</v>
      </c>
      <c r="J15" s="224">
        <f>SUMIF(ALL_Pivot_new!B:B,C:C,ALL_Pivot_new!L:L)</f>
        <v>147275</v>
      </c>
      <c r="K15" s="224">
        <f>SUMIF(ALL_Pivot_new!B:B,C:C,ALL_Pivot_new!M:M)</f>
        <v>62216</v>
      </c>
      <c r="L15" s="224">
        <f>SUMIF(ALL_Pivot_new!B:B,C:C,ALL_Pivot_new!N:N)</f>
        <v>8723.125</v>
      </c>
      <c r="M15" s="236">
        <f t="shared" si="0"/>
        <v>0.70301349461313378</v>
      </c>
      <c r="N15" s="224">
        <f>SUMIF(ALL_Pivot_new!B:B,C:C,ALL_Pivot_new!O:O)</f>
        <v>244329</v>
      </c>
      <c r="O15" s="166">
        <f t="shared" si="1"/>
        <v>1.1662983135313689</v>
      </c>
      <c r="P15" s="249">
        <f>H15/G15</f>
        <v>0.49549295706809815</v>
      </c>
      <c r="Q15" s="248">
        <f>N15*P15</f>
        <v>121063.29870749135</v>
      </c>
      <c r="R15" s="224">
        <f>N15+Q15</f>
        <v>365392.29870749137</v>
      </c>
    </row>
    <row r="16" spans="1:18" s="219" customFormat="1">
      <c r="A16" s="172" t="str">
        <f>VLOOKUP(C:C,ALL_Pivot_new!B:D,2,FALSE)</f>
        <v>RDC</v>
      </c>
      <c r="B16" s="221" t="str">
        <f>VLOOKUP(C:C,ALL_Pivot_new!B:D,3,FALSE)</f>
        <v>Vmax</v>
      </c>
      <c r="C16" s="182">
        <v>689</v>
      </c>
      <c r="D16" s="224">
        <f>SUMIF(ALL_Pivot_new!B:B,C:C,ALL_Pivot_new!F:F)</f>
        <v>235200</v>
      </c>
      <c r="E16" s="224">
        <f>SUMIF(ALL_Pivot_new!B:B,C:C,ALL_Pivot_new!G:G)</f>
        <v>213716.5625</v>
      </c>
      <c r="F16" s="169">
        <f>SUMIF(ALL_Pivot_new!B:B,C:C,ALL_Pivot_new!H:H)</f>
        <v>21483.4375</v>
      </c>
      <c r="G16" s="224">
        <f>SUMIF(ALL_Pivot_new!B:B,C:C,ALL_Pivot_new!I:I)</f>
        <v>200645.2</v>
      </c>
      <c r="H16" s="224">
        <f>SUMIF(ALL_Pivot_new!B:B,C:C,ALL_Pivot_new!J:J)</f>
        <v>98451.1</v>
      </c>
      <c r="I16" s="224">
        <f>SUMIF(ALL_Pivot_new!B:B,C:C,ALL_Pivot_new!K:K)</f>
        <v>102194.1</v>
      </c>
      <c r="J16" s="224">
        <f>SUMIF(ALL_Pivot_new!B:B,C:C,ALL_Pivot_new!L:L)</f>
        <v>74472.3</v>
      </c>
      <c r="K16" s="224">
        <f>SUMIF(ALL_Pivot_new!B:B,C:C,ALL_Pivot_new!M:M)</f>
        <v>27721.800000000003</v>
      </c>
      <c r="L16" s="224">
        <f>SUMIF(ALL_Pivot_new!B:B,C:C,ALL_Pivot_new!N:N)</f>
        <v>4361.5625</v>
      </c>
      <c r="M16" s="236">
        <f t="shared" si="0"/>
        <v>0.72873385058432927</v>
      </c>
      <c r="N16" s="224">
        <f>SUMIF(ALL_Pivot_new!B:B,C:C,ALL_Pivot_new!O:O)</f>
        <v>109520</v>
      </c>
      <c r="O16" s="166">
        <f t="shared" si="1"/>
        <v>1.0716861345224431</v>
      </c>
      <c r="P16" s="249">
        <f>H16/G16</f>
        <v>0.49067259022393755</v>
      </c>
      <c r="Q16" s="248">
        <f>N16*P16</f>
        <v>53738.462081325641</v>
      </c>
      <c r="R16" s="224">
        <f>N16+Q16</f>
        <v>163258.46208132565</v>
      </c>
    </row>
    <row r="17" spans="1:18" s="219" customFormat="1">
      <c r="A17" s="172" t="str">
        <f>VLOOKUP(C:C,ALL_Pivot_new!B:D,2,FALSE)</f>
        <v>FDC</v>
      </c>
      <c r="B17" s="221" t="str">
        <f>VLOOKUP(C:C,ALL_Pivot_new!B:D,3,FALSE)</f>
        <v>Vmax</v>
      </c>
      <c r="C17" s="188">
        <v>712</v>
      </c>
      <c r="D17" s="224">
        <f>SUMIF(ALL_Pivot_new!B:B,C:C,ALL_Pivot_new!F:F)</f>
        <v>480000</v>
      </c>
      <c r="E17" s="224">
        <f>SUMIF(ALL_Pivot_new!B:B,C:C,ALL_Pivot_new!G:G)</f>
        <v>436156.25</v>
      </c>
      <c r="F17" s="169">
        <f>SUMIF(ALL_Pivot_new!B:B,C:C,ALL_Pivot_new!H:H)</f>
        <v>43843.75</v>
      </c>
      <c r="G17" s="224">
        <f>SUMIF(ALL_Pivot_new!B:B,C:C,ALL_Pivot_new!I:I)</f>
        <v>415239</v>
      </c>
      <c r="H17" s="224">
        <f>SUMIF(ALL_Pivot_new!B:B,C:C,ALL_Pivot_new!J:J)</f>
        <v>205748</v>
      </c>
      <c r="I17" s="224">
        <f>SUMIF(ALL_Pivot_new!B:B,C:C,ALL_Pivot_new!K:K)</f>
        <v>209491</v>
      </c>
      <c r="J17" s="224">
        <f>SUMIF(ALL_Pivot_new!B:B,C:C,ALL_Pivot_new!L:L)</f>
        <v>139447.9</v>
      </c>
      <c r="K17" s="224">
        <f>SUMIF(ALL_Pivot_new!B:B,C:C,ALL_Pivot_new!M:M)</f>
        <v>70043.100000000006</v>
      </c>
      <c r="L17" s="224">
        <f>SUMIF(ALL_Pivot_new!B:B,C:C,ALL_Pivot_new!N:N)</f>
        <v>8723.125</v>
      </c>
      <c r="M17" s="236">
        <f t="shared" si="0"/>
        <v>0.665651030354526</v>
      </c>
      <c r="N17" s="224">
        <f>SUMIF(ALL_Pivot_new!B:B,C:C,ALL_Pivot_new!O:O)</f>
        <v>254516</v>
      </c>
      <c r="O17" s="166">
        <f t="shared" si="1"/>
        <v>1.2149257008654311</v>
      </c>
      <c r="P17" s="249">
        <f>H17/G17</f>
        <v>0.49549295706809815</v>
      </c>
      <c r="Q17" s="248">
        <f>N17*P17</f>
        <v>126110.88546114406</v>
      </c>
      <c r="R17" s="224">
        <f>N17+Q17</f>
        <v>380626.88546114403</v>
      </c>
    </row>
    <row r="18" spans="1:18" s="219" customFormat="1">
      <c r="A18" s="172" t="str">
        <f>VLOOKUP(C:C,ALL_Pivot_new!B:D,2,FALSE)</f>
        <v>RDC</v>
      </c>
      <c r="B18" s="221" t="str">
        <f>VLOOKUP(C:C,ALL_Pivot_new!B:D,3,FALSE)</f>
        <v>Vmax</v>
      </c>
      <c r="C18" s="182">
        <v>706</v>
      </c>
      <c r="D18" s="224">
        <f>SUMIF(ALL_Pivot_new!B:B,C:C,ALL_Pivot_new!F:F)</f>
        <v>235200</v>
      </c>
      <c r="E18" s="224">
        <f>SUMIF(ALL_Pivot_new!B:B,C:C,ALL_Pivot_new!G:G)</f>
        <v>213716.5625</v>
      </c>
      <c r="F18" s="169">
        <f>SUMIF(ALL_Pivot_new!B:B,C:C,ALL_Pivot_new!H:H)</f>
        <v>21483.4375</v>
      </c>
      <c r="G18" s="224">
        <f>SUMIF(ALL_Pivot_new!B:B,C:C,ALL_Pivot_new!I:I)</f>
        <v>200645.2</v>
      </c>
      <c r="H18" s="224">
        <f>SUMIF(ALL_Pivot_new!B:B,C:C,ALL_Pivot_new!J:J)</f>
        <v>98451.1</v>
      </c>
      <c r="I18" s="224">
        <f>SUMIF(ALL_Pivot_new!B:B,C:C,ALL_Pivot_new!K:K)</f>
        <v>102194.1</v>
      </c>
      <c r="J18" s="224">
        <f>SUMIF(ALL_Pivot_new!B:B,C:C,ALL_Pivot_new!L:L)</f>
        <v>76496.3</v>
      </c>
      <c r="K18" s="224">
        <f>SUMIF(ALL_Pivot_new!B:B,C:C,ALL_Pivot_new!M:M)</f>
        <v>25697.800000000003</v>
      </c>
      <c r="L18" s="224">
        <f>SUMIF(ALL_Pivot_new!B:B,C:C,ALL_Pivot_new!N:N)</f>
        <v>4361.5625</v>
      </c>
      <c r="M18" s="236">
        <f t="shared" si="0"/>
        <v>0.74853929923547446</v>
      </c>
      <c r="N18" s="224">
        <f>SUMIF(ALL_Pivot_new!B:B,C:C,ALL_Pivot_new!O:O)</f>
        <v>127434</v>
      </c>
      <c r="O18" s="166">
        <f t="shared" si="1"/>
        <v>1.2469800115662253</v>
      </c>
      <c r="P18" s="249">
        <f>H18/G18</f>
        <v>0.49067259022393755</v>
      </c>
      <c r="Q18" s="248">
        <f>N18*P18</f>
        <v>62528.370862597258</v>
      </c>
      <c r="R18" s="224">
        <f>N18+Q18</f>
        <v>189962.37086259725</v>
      </c>
    </row>
    <row r="19" spans="1:18">
      <c r="A19" s="190" t="str">
        <f>VLOOKUP(C:C,ALL_Pivot_new!B:D,2,FALSE)</f>
        <v>CGC</v>
      </c>
      <c r="B19" s="221" t="str">
        <f>VLOOKUP(C:C,ALL_Pivot_new!B:D,3,FALSE)</f>
        <v>HDS</v>
      </c>
      <c r="C19" s="228" t="s">
        <v>126</v>
      </c>
      <c r="D19" s="224">
        <f>SUMIF(ALL_Pivot_new!B:B,C:C,ALL_Pivot_new!F:F)</f>
        <v>102000</v>
      </c>
      <c r="E19" s="224">
        <f>SUMIF(ALL_Pivot_new!B:B,C:C,ALL_Pivot_new!G:G)</f>
        <v>92820</v>
      </c>
      <c r="F19" s="169">
        <f>SUMIF(ALL_Pivot_new!B:B,C:C,ALL_Pivot_new!H:H)</f>
        <v>9180</v>
      </c>
      <c r="G19" s="224">
        <f>SUMIF(ALL_Pivot_new!B:B,C:C,ALL_Pivot_new!I:I)</f>
        <v>85486.605714285717</v>
      </c>
      <c r="H19" s="224">
        <f>SUMIF(ALL_Pivot_new!B:B,C:C,ALL_Pivot_new!J:J)</f>
        <v>10685.825714285718</v>
      </c>
      <c r="I19" s="224">
        <f>SUMIF(ALL_Pivot_new!B:B,C:C,ALL_Pivot_new!K:K)</f>
        <v>74800.78</v>
      </c>
      <c r="J19" s="224">
        <f>SUMIF(ALL_Pivot_new!B:B,C:C,ALL_Pivot_new!L:L)</f>
        <v>63958</v>
      </c>
      <c r="K19" s="224">
        <f>SUMIF(ALL_Pivot_new!B:B,C:C,ALL_Pivot_new!M:M)</f>
        <v>10842.779999999999</v>
      </c>
      <c r="L19" s="224">
        <f>SUMIF(ALL_Pivot_new!B:B,C:C,ALL_Pivot_new!N:N)</f>
        <v>5460</v>
      </c>
      <c r="M19" s="236">
        <f t="shared" ref="M19:M24" si="8">J19/I19</f>
        <v>0.85504455969576787</v>
      </c>
      <c r="N19" s="224">
        <f>SUMIF(ALL_Pivot_new!B:B,C:C,ALL_Pivot_new!O:O)</f>
        <v>63958</v>
      </c>
      <c r="O19" s="166">
        <f t="shared" ref="O19:O24" si="9">N19/I19</f>
        <v>0.85504455969576787</v>
      </c>
      <c r="P19" s="249">
        <f t="shared" ref="P19:P24" si="10">H19/G19</f>
        <v>0.12500000000000006</v>
      </c>
      <c r="Q19" s="248">
        <f t="shared" ref="Q19:Q24" si="11">N19*P19</f>
        <v>7994.7500000000036</v>
      </c>
      <c r="R19" s="224">
        <f t="shared" ref="R19:R24" si="12">N19+Q19</f>
        <v>71952.75</v>
      </c>
    </row>
    <row r="20" spans="1:18">
      <c r="A20" s="172" t="str">
        <f>VLOOKUP(C:C,ALL_Pivot_new!B:D,2,FALSE)</f>
        <v>FDC</v>
      </c>
      <c r="B20" s="221" t="str">
        <f>VLOOKUP(C:C,ALL_Pivot_new!B:D,3,FALSE)</f>
        <v>HDS</v>
      </c>
      <c r="C20" s="228" t="s">
        <v>141</v>
      </c>
      <c r="D20" s="224">
        <f>SUMIF(ALL_Pivot_new!B:B,C:C,ALL_Pivot_new!F:F)</f>
        <v>270000</v>
      </c>
      <c r="E20" s="224">
        <f>SUMIF(ALL_Pivot_new!B:B,C:C,ALL_Pivot_new!G:G)</f>
        <v>245700</v>
      </c>
      <c r="F20" s="169">
        <f>SUMIF(ALL_Pivot_new!B:B,C:C,ALL_Pivot_new!H:H)</f>
        <v>24300</v>
      </c>
      <c r="G20" s="224">
        <f>SUMIF(ALL_Pivot_new!B:B,C:C,ALL_Pivot_new!I:I)</f>
        <v>240489.37142857144</v>
      </c>
      <c r="H20" s="224">
        <f>SUMIF(ALL_Pivot_new!B:B,C:C,ALL_Pivot_new!J:J)</f>
        <v>30061.171428571426</v>
      </c>
      <c r="I20" s="224">
        <f>SUMIF(ALL_Pivot_new!B:B,C:C,ALL_Pivot_new!K:K)</f>
        <v>210428.2</v>
      </c>
      <c r="J20" s="224">
        <f>SUMIF(ALL_Pivot_new!B:B,C:C,ALL_Pivot_new!L:L)</f>
        <v>114180.98</v>
      </c>
      <c r="K20" s="224">
        <f>SUMIF(ALL_Pivot_new!B:B,C:C,ALL_Pivot_new!M:M)</f>
        <v>96247.220000000016</v>
      </c>
      <c r="L20" s="224">
        <f>SUMIF(ALL_Pivot_new!B:B,C:C,ALL_Pivot_new!N:N)</f>
        <v>1092</v>
      </c>
      <c r="M20" s="236">
        <f t="shared" si="8"/>
        <v>0.54261253957406841</v>
      </c>
      <c r="N20" s="224">
        <f>SUMIF(ALL_Pivot_new!B:B,C:C,ALL_Pivot_new!O:O)</f>
        <v>114180.98</v>
      </c>
      <c r="O20" s="166">
        <f t="shared" si="9"/>
        <v>0.54261253957406841</v>
      </c>
      <c r="P20" s="249">
        <f t="shared" si="10"/>
        <v>0.12499999999999999</v>
      </c>
      <c r="Q20" s="248">
        <f t="shared" si="11"/>
        <v>14272.622499999998</v>
      </c>
      <c r="R20" s="224">
        <f t="shared" si="12"/>
        <v>128453.60249999999</v>
      </c>
    </row>
    <row r="21" spans="1:18">
      <c r="A21" s="190" t="str">
        <f>VLOOKUP(C:C,ALL_Pivot_new!B:D,2,FALSE)</f>
        <v>FDC</v>
      </c>
      <c r="B21" s="221" t="str">
        <f>VLOOKUP(C:C,ALL_Pivot_new!B:D,3,FALSE)</f>
        <v>HDS</v>
      </c>
      <c r="C21" s="228" t="s">
        <v>143</v>
      </c>
      <c r="D21" s="224">
        <f>SUMIF(ALL_Pivot_new!B:B,C:C,ALL_Pivot_new!F:F)</f>
        <v>260400</v>
      </c>
      <c r="E21" s="224">
        <f>SUMIF(ALL_Pivot_new!B:B,C:C,ALL_Pivot_new!G:G)</f>
        <v>236964</v>
      </c>
      <c r="F21" s="169">
        <f>SUMIF(ALL_Pivot_new!B:B,C:C,ALL_Pivot_new!H:H)</f>
        <v>23436</v>
      </c>
      <c r="G21" s="224">
        <f>SUMIF(ALL_Pivot_new!B:B,C:C,ALL_Pivot_new!I:I)</f>
        <v>231894.86857142858</v>
      </c>
      <c r="H21" s="224">
        <f>SUMIF(ALL_Pivot_new!B:B,C:C,ALL_Pivot_new!J:J)</f>
        <v>28986.858571428573</v>
      </c>
      <c r="I21" s="224">
        <f>SUMIF(ALL_Pivot_new!B:B,C:C,ALL_Pivot_new!K:K)</f>
        <v>202908.01</v>
      </c>
      <c r="J21" s="224">
        <f>SUMIF(ALL_Pivot_new!B:B,C:C,ALL_Pivot_new!L:L)</f>
        <v>124398.34</v>
      </c>
      <c r="K21" s="224">
        <f>SUMIF(ALL_Pivot_new!B:B,C:C,ALL_Pivot_new!M:M)</f>
        <v>78509.670000000013</v>
      </c>
      <c r="L21" s="224">
        <f>SUMIF(ALL_Pivot_new!B:B,C:C,ALL_Pivot_new!N:N)</f>
        <v>1092</v>
      </c>
      <c r="M21" s="236">
        <f t="shared" si="8"/>
        <v>0.61307752217371803</v>
      </c>
      <c r="N21" s="224">
        <f>SUMIF(ALL_Pivot_new!B:B,C:C,ALL_Pivot_new!O:O)</f>
        <v>124398.34</v>
      </c>
      <c r="O21" s="166">
        <f t="shared" si="9"/>
        <v>0.61307752217371803</v>
      </c>
      <c r="P21" s="249">
        <f t="shared" si="10"/>
        <v>0.125</v>
      </c>
      <c r="Q21" s="248">
        <f t="shared" si="11"/>
        <v>15549.7925</v>
      </c>
      <c r="R21" s="224">
        <f t="shared" si="12"/>
        <v>139948.13250000001</v>
      </c>
    </row>
    <row r="22" spans="1:18">
      <c r="A22" s="172" t="str">
        <f>VLOOKUP(C:C,ALL_Pivot_new!B:D,2,FALSE)</f>
        <v>RDC</v>
      </c>
      <c r="B22" s="221" t="str">
        <f>VLOOKUP(C:C,ALL_Pivot_new!B:D,3,FALSE)</f>
        <v>HDS</v>
      </c>
      <c r="C22" s="228" t="s">
        <v>120</v>
      </c>
      <c r="D22" s="224">
        <f>SUMIF(ALL_Pivot_new!B:B,C:C,ALL_Pivot_new!F:F)</f>
        <v>58800</v>
      </c>
      <c r="E22" s="224">
        <f>SUMIF(ALL_Pivot_new!B:B,C:C,ALL_Pivot_new!G:G)</f>
        <v>53508</v>
      </c>
      <c r="F22" s="169">
        <f>SUMIF(ALL_Pivot_new!B:B,C:C,ALL_Pivot_new!H:H)</f>
        <v>5292</v>
      </c>
      <c r="G22" s="224">
        <f>SUMIF(ALL_Pivot_new!B:B,C:C,ALL_Pivot_new!I:I)</f>
        <v>51533.533333333333</v>
      </c>
      <c r="H22" s="224">
        <f>SUMIF(ALL_Pivot_new!B:B,C:C,ALL_Pivot_new!J:J)</f>
        <v>12883.383333333331</v>
      </c>
      <c r="I22" s="224">
        <f>SUMIF(ALL_Pivot_new!B:B,C:C,ALL_Pivot_new!K:K)</f>
        <v>38650.15</v>
      </c>
      <c r="J22" s="224">
        <f>SUMIF(ALL_Pivot_new!B:B,C:C,ALL_Pivot_new!L:L)</f>
        <v>31157</v>
      </c>
      <c r="K22" s="224">
        <f>SUMIF(ALL_Pivot_new!B:B,C:C,ALL_Pivot_new!M:M)</f>
        <v>7493.1500000000015</v>
      </c>
      <c r="L22" s="224">
        <f>SUMIF(ALL_Pivot_new!B:B,C:C,ALL_Pivot_new!N:N)</f>
        <v>1092</v>
      </c>
      <c r="M22" s="236">
        <f t="shared" si="8"/>
        <v>0.80612882485578963</v>
      </c>
      <c r="N22" s="224">
        <f>SUMIF(ALL_Pivot_new!B:B,C:C,ALL_Pivot_new!O:O)</f>
        <v>31157</v>
      </c>
      <c r="O22" s="166">
        <f t="shared" si="9"/>
        <v>0.80612882485578963</v>
      </c>
      <c r="P22" s="249">
        <f t="shared" si="10"/>
        <v>0.24999999999999997</v>
      </c>
      <c r="Q22" s="248">
        <f t="shared" si="11"/>
        <v>7789.2499999999991</v>
      </c>
      <c r="R22" s="224">
        <f t="shared" si="12"/>
        <v>38946.25</v>
      </c>
    </row>
    <row r="23" spans="1:18">
      <c r="A23" s="172" t="str">
        <f>VLOOKUP(C:C,ALL_Pivot_new!B:D,2,FALSE)</f>
        <v>RDC</v>
      </c>
      <c r="B23" s="221" t="str">
        <f>VLOOKUP(C:C,ALL_Pivot_new!B:D,3,FALSE)</f>
        <v>HDS</v>
      </c>
      <c r="C23" s="228" t="s">
        <v>131</v>
      </c>
      <c r="D23" s="224">
        <f>SUMIF(ALL_Pivot_new!B:B,C:C,ALL_Pivot_new!F:F)</f>
        <v>324000</v>
      </c>
      <c r="E23" s="224">
        <f>SUMIF(ALL_Pivot_new!B:B,C:C,ALL_Pivot_new!G:G)</f>
        <v>294840</v>
      </c>
      <c r="F23" s="169">
        <f>SUMIF(ALL_Pivot_new!B:B,C:C,ALL_Pivot_new!H:H)</f>
        <v>29160</v>
      </c>
      <c r="G23" s="224">
        <f>SUMIF(ALL_Pivot_new!B:B,C:C,ALL_Pivot_new!I:I)</f>
        <v>285077.29142857145</v>
      </c>
      <c r="H23" s="224">
        <f>SUMIF(ALL_Pivot_new!B:B,C:C,ALL_Pivot_new!J:J)</f>
        <v>35634.661428571446</v>
      </c>
      <c r="I23" s="224">
        <f>SUMIF(ALL_Pivot_new!B:B,C:C,ALL_Pivot_new!K:K)</f>
        <v>249442.63</v>
      </c>
      <c r="J23" s="224">
        <f>SUMIF(ALL_Pivot_new!B:B,C:C,ALL_Pivot_new!L:L)</f>
        <v>151545</v>
      </c>
      <c r="K23" s="224">
        <f>SUMIF(ALL_Pivot_new!B:B,C:C,ALL_Pivot_new!M:M)</f>
        <v>97897.63</v>
      </c>
      <c r="L23" s="224">
        <f>SUMIF(ALL_Pivot_new!B:B,C:C,ALL_Pivot_new!N:N)</f>
        <v>6552</v>
      </c>
      <c r="M23" s="236">
        <f t="shared" si="8"/>
        <v>0.60753448598581561</v>
      </c>
      <c r="N23" s="224">
        <f>SUMIF(ALL_Pivot_new!B:B,C:C,ALL_Pivot_new!O:O)</f>
        <v>151545</v>
      </c>
      <c r="O23" s="166">
        <f t="shared" si="9"/>
        <v>0.60753448598581561</v>
      </c>
      <c r="P23" s="249">
        <f t="shared" si="10"/>
        <v>0.12500000000000006</v>
      </c>
      <c r="Q23" s="248">
        <f t="shared" si="11"/>
        <v>18943.125000000007</v>
      </c>
      <c r="R23" s="224">
        <f t="shared" si="12"/>
        <v>170488.125</v>
      </c>
    </row>
    <row r="24" spans="1:18">
      <c r="A24" s="190" t="str">
        <f>VLOOKUP(C:C,ALL_Pivot_new!B:D,2,FALSE)</f>
        <v>RDC</v>
      </c>
      <c r="B24" s="221" t="str">
        <f>VLOOKUP(C:C,ALL_Pivot_new!B:D,3,FALSE)</f>
        <v>HDS</v>
      </c>
      <c r="C24" s="228" t="s">
        <v>135</v>
      </c>
      <c r="D24" s="224">
        <f>SUMIF(ALL_Pivot_new!B:B,C:C,ALL_Pivot_new!F:F)</f>
        <v>221700</v>
      </c>
      <c r="E24" s="224">
        <f>SUMIF(ALL_Pivot_new!B:B,C:C,ALL_Pivot_new!G:G)</f>
        <v>201747</v>
      </c>
      <c r="F24" s="169">
        <f>SUMIF(ALL_Pivot_new!B:B,C:C,ALL_Pivot_new!H:H)</f>
        <v>19953</v>
      </c>
      <c r="G24" s="224">
        <f>SUMIF(ALL_Pivot_new!B:B,C:C,ALL_Pivot_new!I:I)</f>
        <v>197544.84571428571</v>
      </c>
      <c r="H24" s="224">
        <f>SUMIF(ALL_Pivot_new!B:B,C:C,ALL_Pivot_new!J:J)</f>
        <v>24693.105714285717</v>
      </c>
      <c r="I24" s="224">
        <f>SUMIF(ALL_Pivot_new!B:B,C:C,ALL_Pivot_new!K:K)</f>
        <v>172851.74</v>
      </c>
      <c r="J24" s="224">
        <f>SUMIF(ALL_Pivot_new!B:B,C:C,ALL_Pivot_new!L:L)</f>
        <v>105953</v>
      </c>
      <c r="K24" s="224">
        <f>SUMIF(ALL_Pivot_new!B:B,C:C,ALL_Pivot_new!M:M)</f>
        <v>66898.739999999991</v>
      </c>
      <c r="L24" s="224">
        <f>SUMIF(ALL_Pivot_new!B:B,C:C,ALL_Pivot_new!N:N)</f>
        <v>819</v>
      </c>
      <c r="M24" s="236">
        <f t="shared" si="8"/>
        <v>0.61297039879378712</v>
      </c>
      <c r="N24" s="224">
        <f>SUMIF(ALL_Pivot_new!B:B,C:C,ALL_Pivot_new!O:O)</f>
        <v>105953</v>
      </c>
      <c r="O24" s="166">
        <f t="shared" si="9"/>
        <v>0.61297039879378712</v>
      </c>
      <c r="P24" s="249">
        <f t="shared" si="10"/>
        <v>0.12500000000000003</v>
      </c>
      <c r="Q24" s="248">
        <f t="shared" si="11"/>
        <v>13244.125000000004</v>
      </c>
      <c r="R24" s="224">
        <f t="shared" si="12"/>
        <v>119197.125</v>
      </c>
    </row>
    <row r="25" spans="1:18" s="254" customFormat="1">
      <c r="A25" s="265" t="str">
        <f>VLOOKUP(C:C,ALL_Pivot_new!B:D,2,FALSE)</f>
        <v>FDC</v>
      </c>
      <c r="B25" s="263" t="str">
        <f>VLOOKUP(C:C,ALL_Pivot_new!B:D,3,FALSE)</f>
        <v>HDS</v>
      </c>
      <c r="C25" s="228" t="s">
        <v>137</v>
      </c>
      <c r="D25" s="259">
        <f>SUMIF(ALL_Pivot_new!B:B,C:C,ALL_Pivot_new!F:F)</f>
        <v>58800</v>
      </c>
      <c r="E25" s="259">
        <f>SUMIF(ALL_Pivot_new!B:B,C:C,ALL_Pivot_new!G:G)</f>
        <v>53508</v>
      </c>
      <c r="F25" s="262">
        <f>SUMIF(ALL_Pivot_new!B:B,C:C,ALL_Pivot_new!H:H)</f>
        <v>5292</v>
      </c>
      <c r="G25" s="259">
        <f>SUMIF(ALL_Pivot_new!B:B,C:C,ALL_Pivot_new!I:I)</f>
        <v>51533.533333333333</v>
      </c>
      <c r="H25" s="259">
        <f>SUMIF(ALL_Pivot_new!B:B,C:C,ALL_Pivot_new!J:J)</f>
        <v>12883.383333333331</v>
      </c>
      <c r="I25" s="259">
        <f>SUMIF(ALL_Pivot_new!B:B,C:C,ALL_Pivot_new!K:K)</f>
        <v>38650.15</v>
      </c>
      <c r="J25" s="259">
        <f>SUMIF(ALL_Pivot_new!B:B,C:C,ALL_Pivot_new!L:L)</f>
        <v>13705.29</v>
      </c>
      <c r="K25" s="259">
        <f>SUMIF(ALL_Pivot_new!B:B,C:C,ALL_Pivot_new!M:M)</f>
        <v>24944.86</v>
      </c>
      <c r="L25" s="259">
        <f>SUMIF(ALL_Pivot_new!B:B,C:C,ALL_Pivot_new!N:N)</f>
        <v>1092</v>
      </c>
      <c r="M25" s="260">
        <f t="shared" ref="M25:M31" si="13">J25/I25</f>
        <v>0.35459862380870449</v>
      </c>
      <c r="N25" s="259">
        <f>SUMIF(ALL_Pivot_new!B:B,C:C,ALL_Pivot_new!O:O)</f>
        <v>13705.29</v>
      </c>
      <c r="O25" s="261">
        <f t="shared" ref="O25:O31" si="14">N25/I25</f>
        <v>0.35459862380870449</v>
      </c>
      <c r="P25" s="249">
        <f t="shared" ref="P25:P31" si="15">H25/G25</f>
        <v>0.24999999999999997</v>
      </c>
      <c r="Q25" s="248">
        <f t="shared" ref="Q25:Q31" si="16">N25*P25</f>
        <v>3426.3224999999998</v>
      </c>
      <c r="R25" s="259">
        <f t="shared" ref="R25:R31" si="17">N25+Q25</f>
        <v>17131.612499999999</v>
      </c>
    </row>
    <row r="26" spans="1:18" s="254" customFormat="1">
      <c r="A26" s="172" t="str">
        <f>VLOOKUP(C:C,ALL_Pivot_new!B:D,2,FALSE)</f>
        <v>FDC</v>
      </c>
      <c r="B26" s="263" t="str">
        <f>VLOOKUP(C:C,ALL_Pivot_new!B:D,3,FALSE)</f>
        <v>Vmax</v>
      </c>
      <c r="C26" s="228">
        <v>709</v>
      </c>
      <c r="D26" s="259">
        <f>SUMIF(ALL_Pivot_new!B:B,C:C,ALL_Pivot_new!F:F)</f>
        <v>587800</v>
      </c>
      <c r="E26" s="259">
        <f>SUMIF(ALL_Pivot_new!B:B,C:C,ALL_Pivot_new!G:G)</f>
        <v>541278.66796875</v>
      </c>
      <c r="F26" s="262">
        <f>SUMIF(ALL_Pivot_new!B:B,C:C,ALL_Pivot_new!H:H)</f>
        <v>46521.33203125</v>
      </c>
      <c r="G26" s="259">
        <f>SUMIF(ALL_Pivot_new!B:B,C:C,ALL_Pivot_new!I:I)</f>
        <v>516508</v>
      </c>
      <c r="H26" s="259">
        <f>SUMIF(ALL_Pivot_new!B:B,C:C,ALL_Pivot_new!J:J)</f>
        <v>187816.40000000002</v>
      </c>
      <c r="I26" s="259">
        <f>SUMIF(ALL_Pivot_new!B:B,C:C,ALL_Pivot_new!K:K)</f>
        <v>328691.59999999998</v>
      </c>
      <c r="J26" s="259">
        <f>SUMIF(ALL_Pivot_new!B:B,C:C,ALL_Pivot_new!L:L)</f>
        <v>195984.3</v>
      </c>
      <c r="K26" s="259">
        <f>SUMIF(ALL_Pivot_new!B:B,C:C,ALL_Pivot_new!M:M)</f>
        <v>132707.29999999999</v>
      </c>
      <c r="L26" s="259">
        <f>SUMIF(ALL_Pivot_new!B:B,C:C,ALL_Pivot_new!N:N)</f>
        <v>10868.48046875</v>
      </c>
      <c r="M26" s="260">
        <f t="shared" si="13"/>
        <v>0.59625588241378846</v>
      </c>
      <c r="N26" s="259">
        <f>SUMIF(ALL_Pivot_new!B:B,C:C,ALL_Pivot_new!O:O)</f>
        <v>323143</v>
      </c>
      <c r="O26" s="261">
        <f t="shared" si="14"/>
        <v>0.9831191305162652</v>
      </c>
      <c r="P26" s="249">
        <f t="shared" si="15"/>
        <v>0.363627281668435</v>
      </c>
      <c r="Q26" s="248">
        <f t="shared" si="16"/>
        <v>117503.61068018309</v>
      </c>
      <c r="R26" s="259">
        <f t="shared" si="17"/>
        <v>440646.6106801831</v>
      </c>
    </row>
    <row r="27" spans="1:18" s="254" customFormat="1">
      <c r="A27" s="265" t="str">
        <f>VLOOKUP(C:C,ALL_Pivot_new!B:D,2,FALSE)</f>
        <v>RDC</v>
      </c>
      <c r="B27" s="263" t="str">
        <f>VLOOKUP(C:C,ALL_Pivot_new!B:D,3,FALSE)</f>
        <v>Vmax</v>
      </c>
      <c r="C27" s="228">
        <v>704</v>
      </c>
      <c r="D27" s="259">
        <f>SUMIF(ALL_Pivot_new!B:B,C:C,ALL_Pivot_new!F:F)</f>
        <v>405400</v>
      </c>
      <c r="E27" s="259">
        <f>SUMIF(ALL_Pivot_new!B:B,C:C,ALL_Pivot_new!G:G)</f>
        <v>373152.6875</v>
      </c>
      <c r="F27" s="262">
        <f>SUMIF(ALL_Pivot_new!B:B,C:C,ALL_Pivot_new!H:H)</f>
        <v>32247.3125</v>
      </c>
      <c r="G27" s="259">
        <f>SUMIF(ALL_Pivot_new!B:B,C:C,ALL_Pivot_new!I:I)</f>
        <v>354223.73333333334</v>
      </c>
      <c r="H27" s="259">
        <f>SUMIF(ALL_Pivot_new!B:B,C:C,ALL_Pivot_new!J:J)</f>
        <v>130153.43333333335</v>
      </c>
      <c r="I27" s="259">
        <f>SUMIF(ALL_Pivot_new!B:B,C:C,ALL_Pivot_new!K:K)</f>
        <v>224070.3</v>
      </c>
      <c r="J27" s="259">
        <f>SUMIF(ALL_Pivot_new!B:B,C:C,ALL_Pivot_new!L:L)</f>
        <v>51383.5</v>
      </c>
      <c r="K27" s="259">
        <f>SUMIF(ALL_Pivot_new!B:B,C:C,ALL_Pivot_new!M:M)</f>
        <v>172686.8</v>
      </c>
      <c r="L27" s="259">
        <f>SUMIF(ALL_Pivot_new!B:B,C:C,ALL_Pivot_new!N:N)</f>
        <v>7915.0625</v>
      </c>
      <c r="M27" s="260">
        <f t="shared" si="13"/>
        <v>0.22931865579686375</v>
      </c>
      <c r="N27" s="259">
        <f>SUMIF(ALL_Pivot_new!B:B,C:C,ALL_Pivot_new!O:O)</f>
        <v>241478</v>
      </c>
      <c r="O27" s="261">
        <f t="shared" si="14"/>
        <v>1.0776885647049164</v>
      </c>
      <c r="P27" s="249">
        <f t="shared" si="15"/>
        <v>0.36743284282099681</v>
      </c>
      <c r="Q27" s="248">
        <f t="shared" si="16"/>
        <v>88726.948018728668</v>
      </c>
      <c r="R27" s="259">
        <f t="shared" si="17"/>
        <v>330204.94801872864</v>
      </c>
    </row>
    <row r="28" spans="1:18" s="312" customFormat="1">
      <c r="A28" s="265" t="str">
        <f>VLOOKUP(C:C,ALL_Pivot_new!B:D,2,FALSE)</f>
        <v>CGC</v>
      </c>
      <c r="B28" s="299" t="str">
        <f>VLOOKUP(C:C,ALL_Pivot_new!B:D,3,FALSE)</f>
        <v>Vmax</v>
      </c>
      <c r="C28" s="228">
        <v>703</v>
      </c>
      <c r="D28" s="259">
        <f>SUMIF(ALL_Pivot_new!B:B,C:C,ALL_Pivot_new!F:F)</f>
        <v>405400</v>
      </c>
      <c r="E28" s="259">
        <f>SUMIF(ALL_Pivot_new!B:B,C:C,ALL_Pivot_new!G:G)</f>
        <v>373152.6875</v>
      </c>
      <c r="F28" s="262">
        <f>SUMIF(ALL_Pivot_new!B:B,C:C,ALL_Pivot_new!H:H)</f>
        <v>32247.3125</v>
      </c>
      <c r="G28" s="259">
        <f>SUMIF(ALL_Pivot_new!B:B,C:C,ALL_Pivot_new!I:I)</f>
        <v>354223.73333333334</v>
      </c>
      <c r="H28" s="259">
        <f>SUMIF(ALL_Pivot_new!B:B,C:C,ALL_Pivot_new!J:J)</f>
        <v>130153.43333333335</v>
      </c>
      <c r="I28" s="259">
        <f>SUMIF(ALL_Pivot_new!B:B,C:C,ALL_Pivot_new!K:K)</f>
        <v>224070.3</v>
      </c>
      <c r="J28" s="259">
        <f>SUMIF(ALL_Pivot_new!B:B,C:C,ALL_Pivot_new!L:L)</f>
        <v>103948.9</v>
      </c>
      <c r="K28" s="259">
        <f>SUMIF(ALL_Pivot_new!B:B,C:C,ALL_Pivot_new!M:M)</f>
        <v>120121.4</v>
      </c>
      <c r="L28" s="259">
        <f>SUMIF(ALL_Pivot_new!B:B,C:C,ALL_Pivot_new!N:N)</f>
        <v>7915.0625</v>
      </c>
      <c r="M28" s="260">
        <f t="shared" si="13"/>
        <v>0.4639119954764197</v>
      </c>
      <c r="N28" s="259">
        <f>SUMIF(ALL_Pivot_new!B:B,C:C,ALL_Pivot_new!O:O)</f>
        <v>182630</v>
      </c>
      <c r="O28" s="261">
        <f t="shared" si="14"/>
        <v>0.8150567031864554</v>
      </c>
      <c r="P28" s="249">
        <f t="shared" si="15"/>
        <v>0.36743284282099681</v>
      </c>
      <c r="Q28" s="248">
        <f t="shared" si="16"/>
        <v>67104.260084398644</v>
      </c>
      <c r="R28" s="259">
        <f t="shared" si="17"/>
        <v>249734.26008439864</v>
      </c>
    </row>
    <row r="29" spans="1:18" s="368" customFormat="1">
      <c r="A29" s="172" t="str">
        <f>VLOOKUP(C:C,ALL_Pivot_new!B:D,2,FALSE)</f>
        <v>RDC</v>
      </c>
      <c r="B29" s="334" t="str">
        <f>VLOOKUP(C:C,ALL_Pivot_new!B:D,3,FALSE)</f>
        <v>Vmax</v>
      </c>
      <c r="C29" s="182">
        <v>688</v>
      </c>
      <c r="D29" s="259">
        <f>SUMIF(ALL_Pivot_new!B:B,C:C,ALL_Pivot_new!F:F)</f>
        <v>362400</v>
      </c>
      <c r="E29" s="259">
        <f>SUMIF(ALL_Pivot_new!B:B,C:C,ALL_Pivot_new!G:G)</f>
        <v>329297.96875</v>
      </c>
      <c r="F29" s="262">
        <f>SUMIF(ALL_Pivot_new!B:B,C:C,ALL_Pivot_new!H:H)</f>
        <v>33102.03125</v>
      </c>
      <c r="G29" s="259">
        <f>SUMIF(ALL_Pivot_new!B:B,C:C,ALL_Pivot_new!I:I)</f>
        <v>312384</v>
      </c>
      <c r="H29" s="259">
        <f>SUMIF(ALL_Pivot_new!B:B,C:C,ALL_Pivot_new!J:J)</f>
        <v>156192</v>
      </c>
      <c r="I29" s="259">
        <f>SUMIF(ALL_Pivot_new!B:B,C:C,ALL_Pivot_new!K:K)</f>
        <v>156192</v>
      </c>
      <c r="J29" s="259">
        <f>SUMIF(ALL_Pivot_new!B:B,C:C,ALL_Pivot_new!L:L)</f>
        <v>40099.4</v>
      </c>
      <c r="K29" s="259">
        <f>SUMIF(ALL_Pivot_new!B:B,C:C,ALL_Pivot_new!M:M)</f>
        <v>116092.6</v>
      </c>
      <c r="L29" s="259">
        <f>SUMIF(ALL_Pivot_new!B:B,C:C,ALL_Pivot_new!N:N)</f>
        <v>6542.34375</v>
      </c>
      <c r="M29" s="260">
        <f t="shared" si="13"/>
        <v>0.25673145871747594</v>
      </c>
      <c r="N29" s="259">
        <f>SUMIF(ALL_Pivot_new!B:B,C:C,ALL_Pivot_new!O:O)</f>
        <v>55880.3</v>
      </c>
      <c r="O29" s="261">
        <f t="shared" si="14"/>
        <v>0.35776672300758044</v>
      </c>
      <c r="P29" s="249">
        <f t="shared" si="15"/>
        <v>0.5</v>
      </c>
      <c r="Q29" s="248">
        <f t="shared" si="16"/>
        <v>27940.15</v>
      </c>
      <c r="R29" s="259">
        <f t="shared" si="17"/>
        <v>83820.450000000012</v>
      </c>
    </row>
    <row r="30" spans="1:18" s="368" customFormat="1">
      <c r="A30" s="265" t="str">
        <f>VLOOKUP(C:C,ALL_Pivot_new!B:D,2,FALSE)</f>
        <v>CGC</v>
      </c>
      <c r="B30" s="334" t="str">
        <f>VLOOKUP(C:C,ALL_Pivot_new!B:D,3,FALSE)</f>
        <v>Vmax</v>
      </c>
      <c r="C30" s="182">
        <v>705</v>
      </c>
      <c r="D30" s="259">
        <f>SUMIF(ALL_Pivot_new!B:B,C:C,ALL_Pivot_new!F:F)</f>
        <v>362400</v>
      </c>
      <c r="E30" s="259">
        <f>SUMIF(ALL_Pivot_new!B:B,C:C,ALL_Pivot_new!G:G)</f>
        <v>329297.96875</v>
      </c>
      <c r="F30" s="262">
        <f>SUMIF(ALL_Pivot_new!B:B,C:C,ALL_Pivot_new!H:H)</f>
        <v>33102.03125</v>
      </c>
      <c r="G30" s="259">
        <f>SUMIF(ALL_Pivot_new!B:B,C:C,ALL_Pivot_new!I:I)</f>
        <v>312384</v>
      </c>
      <c r="H30" s="259">
        <f>SUMIF(ALL_Pivot_new!B:B,C:C,ALL_Pivot_new!J:J)</f>
        <v>156192</v>
      </c>
      <c r="I30" s="259">
        <f>SUMIF(ALL_Pivot_new!B:B,C:C,ALL_Pivot_new!K:K)</f>
        <v>156192</v>
      </c>
      <c r="J30" s="259">
        <f>SUMIF(ALL_Pivot_new!B:B,C:C,ALL_Pivot_new!L:L)</f>
        <v>40074</v>
      </c>
      <c r="K30" s="259">
        <f>SUMIF(ALL_Pivot_new!B:B,C:C,ALL_Pivot_new!M:M)</f>
        <v>116118</v>
      </c>
      <c r="L30" s="259">
        <f>SUMIF(ALL_Pivot_new!B:B,C:C,ALL_Pivot_new!N:N)</f>
        <v>6542.34375</v>
      </c>
      <c r="M30" s="260">
        <f t="shared" si="13"/>
        <v>0.25656883835279654</v>
      </c>
      <c r="N30" s="259">
        <f>SUMIF(ALL_Pivot_new!B:B,C:C,ALL_Pivot_new!O:O)</f>
        <v>55866.6</v>
      </c>
      <c r="O30" s="261">
        <f t="shared" si="14"/>
        <v>0.35767901044867856</v>
      </c>
      <c r="P30" s="249">
        <f t="shared" si="15"/>
        <v>0.5</v>
      </c>
      <c r="Q30" s="248">
        <f t="shared" si="16"/>
        <v>27933.3</v>
      </c>
      <c r="R30" s="259">
        <f t="shared" si="17"/>
        <v>83799.899999999994</v>
      </c>
    </row>
    <row r="31" spans="1:18" s="368" customFormat="1">
      <c r="A31" s="265" t="str">
        <f>VLOOKUP(C:C,ALL_Pivot_new!B:D,2,FALSE)</f>
        <v>RDC</v>
      </c>
      <c r="B31" s="334" t="str">
        <f>VLOOKUP(C:C,ALL_Pivot_new!B:D,3,FALSE)</f>
        <v>Vmax</v>
      </c>
      <c r="C31" s="182">
        <v>699</v>
      </c>
      <c r="D31" s="259">
        <f>SUMIF(ALL_Pivot_new!B:B,C:C,ALL_Pivot_new!F:F)</f>
        <v>405400</v>
      </c>
      <c r="E31" s="259">
        <f>SUMIF(ALL_Pivot_new!B:B,C:C,ALL_Pivot_new!G:G)</f>
        <v>373152.6875</v>
      </c>
      <c r="F31" s="262">
        <f>SUMIF(ALL_Pivot_new!B:B,C:C,ALL_Pivot_new!H:H)</f>
        <v>32247.3125</v>
      </c>
      <c r="G31" s="259">
        <f>SUMIF(ALL_Pivot_new!B:B,C:C,ALL_Pivot_new!I:I)</f>
        <v>354223.73333333334</v>
      </c>
      <c r="H31" s="259">
        <f>SUMIF(ALL_Pivot_new!B:B,C:C,ALL_Pivot_new!J:J)</f>
        <v>130153.43333333335</v>
      </c>
      <c r="I31" s="259">
        <f>SUMIF(ALL_Pivot_new!B:B,C:C,ALL_Pivot_new!K:K)</f>
        <v>224070.3</v>
      </c>
      <c r="J31" s="259">
        <f>SUMIF(ALL_Pivot_new!B:B,C:C,ALL_Pivot_new!L:L)</f>
        <v>38373.1</v>
      </c>
      <c r="K31" s="259">
        <f>SUMIF(ALL_Pivot_new!B:B,C:C,ALL_Pivot_new!M:M)</f>
        <v>185697.19999999998</v>
      </c>
      <c r="L31" s="259">
        <f>SUMIF(ALL_Pivot_new!B:B,C:C,ALL_Pivot_new!N:N)</f>
        <v>7915.0625</v>
      </c>
      <c r="M31" s="260">
        <f t="shared" si="13"/>
        <v>0.17125473567893648</v>
      </c>
      <c r="N31" s="259">
        <f>SUMIF(ALL_Pivot_new!B:B,C:C,ALL_Pivot_new!O:O)</f>
        <v>171470</v>
      </c>
      <c r="O31" s="261">
        <f t="shared" si="14"/>
        <v>0.76525090563095599</v>
      </c>
      <c r="P31" s="249">
        <f t="shared" si="15"/>
        <v>0.36743284282099681</v>
      </c>
      <c r="Q31" s="248">
        <f t="shared" si="16"/>
        <v>63003.709558516326</v>
      </c>
      <c r="R31" s="259">
        <f t="shared" si="17"/>
        <v>234473.70955851633</v>
      </c>
    </row>
    <row r="32" spans="1:18" s="388" customFormat="1">
      <c r="A32" s="265" t="str">
        <f>VLOOKUP(C:C,ALL_Pivot_new!B:D,2,FALSE)</f>
        <v>Swiss</v>
      </c>
      <c r="B32" s="334" t="str">
        <f>VLOOKUP(C:C,ALL_Pivot_new!B:D,3,FALSE)</f>
        <v>Vmax</v>
      </c>
      <c r="C32" s="182">
        <v>1383</v>
      </c>
      <c r="D32" s="259">
        <f>SUMIF(ALL_Pivot_new!B:B,C:C,ALL_Pivot_new!F:F)</f>
        <v>137400</v>
      </c>
      <c r="E32" s="259">
        <f>SUMIF(ALL_Pivot_new!B:B,C:C,ALL_Pivot_new!G:G)</f>
        <v>124849.7265625</v>
      </c>
      <c r="F32" s="262">
        <f>SUMIF(ALL_Pivot_new!B:B,C:C,ALL_Pivot_new!H:H)</f>
        <v>12550.2734375</v>
      </c>
      <c r="G32" s="259">
        <f>SUMIF(ALL_Pivot_new!B:B,C:C,ALL_Pivot_new!I:I)</f>
        <v>119445.8</v>
      </c>
      <c r="H32" s="259">
        <f>SUMIF(ALL_Pivot_new!B:B,C:C,ALL_Pivot_new!J:J)</f>
        <v>59722.9</v>
      </c>
      <c r="I32" s="259">
        <f>SUMIF(ALL_Pivot_new!B:B,C:C,ALL_Pivot_new!K:K)</f>
        <v>59722.9</v>
      </c>
      <c r="J32" s="259">
        <f>SUMIF(ALL_Pivot_new!B:B,C:C,ALL_Pivot_new!L:L)</f>
        <v>19595.900000000001</v>
      </c>
      <c r="K32" s="259">
        <f>SUMIF(ALL_Pivot_new!B:B,C:C,ALL_Pivot_new!M:M)</f>
        <v>40127</v>
      </c>
      <c r="L32" s="259">
        <f>SUMIF(ALL_Pivot_new!B:B,C:C,ALL_Pivot_new!N:N)</f>
        <v>2725.9765625</v>
      </c>
      <c r="M32" s="260">
        <f t="shared" ref="M32" si="18">J32/I32</f>
        <v>0.32811367164019162</v>
      </c>
      <c r="N32" s="259">
        <f>SUMIF(ALL_Pivot_new!B:B,C:C,ALL_Pivot_new!O:O)</f>
        <v>61297.2</v>
      </c>
      <c r="O32" s="261">
        <f t="shared" ref="O32" si="19">N32/I32</f>
        <v>1.0263600729368465</v>
      </c>
      <c r="P32" s="249">
        <f t="shared" ref="P32" si="20">H32/G32</f>
        <v>0.5</v>
      </c>
      <c r="Q32" s="248">
        <f t="shared" ref="Q32" si="21">N32*P32</f>
        <v>30648.6</v>
      </c>
      <c r="R32" s="259">
        <f t="shared" ref="R32" si="22">N32+Q32</f>
        <v>91945.799999999988</v>
      </c>
    </row>
    <row r="33" spans="1:18" s="388" customFormat="1">
      <c r="A33" s="265" t="str">
        <f>VLOOKUP(C:C,ALL_Pivot_new!B:D,2,FALSE)</f>
        <v>FDC</v>
      </c>
      <c r="B33" s="334" t="str">
        <f>VLOOKUP(C:C,ALL_Pivot_new!B:D,3,FALSE)</f>
        <v>Vmax</v>
      </c>
      <c r="C33" s="182">
        <v>713</v>
      </c>
      <c r="D33" s="259">
        <f>SUMIF(ALL_Pivot_new!B:B,C:C,ALL_Pivot_new!F:F)</f>
        <v>431200</v>
      </c>
      <c r="E33" s="259">
        <f>SUMIF(ALL_Pivot_new!B:B,C:C,ALL_Pivot_new!G:G)</f>
        <v>392263.375</v>
      </c>
      <c r="F33" s="262">
        <f>SUMIF(ALL_Pivot_new!B:B,C:C,ALL_Pivot_new!H:H)</f>
        <v>38936.625</v>
      </c>
      <c r="G33" s="259">
        <f>SUMIF(ALL_Pivot_new!B:B,C:C,ALL_Pivot_new!I:I)</f>
        <v>372932.8666666667</v>
      </c>
      <c r="H33" s="259">
        <f>SUMIF(ALL_Pivot_new!B:B,C:C,ALL_Pivot_new!J:J)</f>
        <v>182064.06666666668</v>
      </c>
      <c r="I33" s="259">
        <f>SUMIF(ALL_Pivot_new!B:B,C:C,ALL_Pivot_new!K:K)</f>
        <v>190868.80000000002</v>
      </c>
      <c r="J33" s="259">
        <f>SUMIF(ALL_Pivot_new!B:B,C:C,ALL_Pivot_new!L:L)</f>
        <v>41426.1</v>
      </c>
      <c r="K33" s="259">
        <f>SUMIF(ALL_Pivot_new!B:B,C:C,ALL_Pivot_new!M:M)</f>
        <v>149442.70000000001</v>
      </c>
      <c r="L33" s="259">
        <f>SUMIF(ALL_Pivot_new!B:B,C:C,ALL_Pivot_new!N:N)</f>
        <v>8005.375</v>
      </c>
      <c r="M33" s="260">
        <f t="shared" ref="M33" si="23">J33/I33</f>
        <v>0.21703966284693987</v>
      </c>
      <c r="N33" s="259">
        <f>SUMIF(ALL_Pivot_new!B:B,C:C,ALL_Pivot_new!O:O)</f>
        <v>198313</v>
      </c>
      <c r="O33" s="261">
        <f t="shared" ref="O33" si="24">N33/I33</f>
        <v>1.0390016597788636</v>
      </c>
      <c r="P33" s="249">
        <f t="shared" ref="P33" si="25">H33/G33</f>
        <v>0.48819528376242161</v>
      </c>
      <c r="Q33" s="248">
        <f t="shared" ref="Q33" si="26">N33*P33</f>
        <v>96815.471308777109</v>
      </c>
      <c r="R33" s="259">
        <f t="shared" ref="R33" si="27">N33+Q33</f>
        <v>295128.47130877711</v>
      </c>
    </row>
    <row r="34" spans="1:18" s="388" customFormat="1">
      <c r="A34" s="265" t="str">
        <f>VLOOKUP(C:C,ALL_Pivot_new!B:D,2,FALSE)</f>
        <v>RDC</v>
      </c>
      <c r="B34" s="334" t="str">
        <f>VLOOKUP(C:C,ALL_Pivot_new!B:D,3,FALSE)</f>
        <v>Vmax</v>
      </c>
      <c r="C34" s="182">
        <v>485</v>
      </c>
      <c r="D34" s="259">
        <f>SUMIF(ALL_Pivot_new!B:B,C:C,ALL_Pivot_new!F:F)</f>
        <v>431200</v>
      </c>
      <c r="E34" s="259">
        <f>SUMIF(ALL_Pivot_new!B:B,C:C,ALL_Pivot_new!G:G)</f>
        <v>392263.375</v>
      </c>
      <c r="F34" s="262">
        <f>SUMIF(ALL_Pivot_new!B:B,C:C,ALL_Pivot_new!H:H)</f>
        <v>38936.625</v>
      </c>
      <c r="G34" s="259">
        <f>SUMIF(ALL_Pivot_new!B:B,C:C,ALL_Pivot_new!I:I)</f>
        <v>372932.8666666667</v>
      </c>
      <c r="H34" s="259">
        <f>SUMIF(ALL_Pivot_new!B:B,C:C,ALL_Pivot_new!J:J)</f>
        <v>182064.06666666668</v>
      </c>
      <c r="I34" s="259">
        <f>SUMIF(ALL_Pivot_new!B:B,C:C,ALL_Pivot_new!K:K)</f>
        <v>190868.80000000002</v>
      </c>
      <c r="J34" s="259">
        <f>SUMIF(ALL_Pivot_new!B:B,C:C,ALL_Pivot_new!L:L)</f>
        <v>39857</v>
      </c>
      <c r="K34" s="259">
        <f>SUMIF(ALL_Pivot_new!B:B,C:C,ALL_Pivot_new!M:M)</f>
        <v>151011.80000000002</v>
      </c>
      <c r="L34" s="259">
        <f>SUMIF(ALL_Pivot_new!B:B,C:C,ALL_Pivot_new!N:N)</f>
        <v>8005.375</v>
      </c>
      <c r="M34" s="260">
        <f t="shared" ref="M34" si="28">J34/I34</f>
        <v>0.20881883262219911</v>
      </c>
      <c r="N34" s="259">
        <f>SUMIF(ALL_Pivot_new!B:B,C:C,ALL_Pivot_new!O:O)</f>
        <v>141793</v>
      </c>
      <c r="O34" s="261">
        <f t="shared" ref="O34" si="29">N34/I34</f>
        <v>0.74288202157712513</v>
      </c>
      <c r="P34" s="249">
        <f t="shared" ref="P34" si="30">H34/G34</f>
        <v>0.48819528376242161</v>
      </c>
      <c r="Q34" s="248">
        <f t="shared" ref="Q34" si="31">N34*P34</f>
        <v>69222.673870525046</v>
      </c>
      <c r="R34" s="259">
        <f t="shared" ref="R34" si="32">N34+Q34</f>
        <v>211015.67387052503</v>
      </c>
    </row>
    <row r="35" spans="1:18" s="388" customFormat="1">
      <c r="A35" s="265" t="str">
        <f>VLOOKUP(C:C,ALL_Pivot_new!B:D,2,FALSE)</f>
        <v>FDC</v>
      </c>
      <c r="B35" s="334" t="str">
        <f>VLOOKUP(C:C,ALL_Pivot_new!B:D,3,FALSE)</f>
        <v>XIV</v>
      </c>
      <c r="C35" s="188">
        <v>61188</v>
      </c>
      <c r="D35" s="259">
        <f>SUMIF(ALL_Pivot_new!B:B,C:C,ALL_Pivot_new!F:F)</f>
        <v>540000</v>
      </c>
      <c r="E35" s="259">
        <f>SUMIF(ALL_Pivot_new!B:B,C:C,ALL_Pivot_new!G:G)</f>
        <v>534615</v>
      </c>
      <c r="F35" s="262">
        <f>SUMIF(ALL_Pivot_new!B:B,C:C,ALL_Pivot_new!H:H)</f>
        <v>5385</v>
      </c>
      <c r="G35" s="259">
        <f>SUMIF(ALL_Pivot_new!B:B,C:C,ALL_Pivot_new!I:I)</f>
        <v>486785.04</v>
      </c>
      <c r="H35" s="259">
        <f>SUMIF(ALL_Pivot_new!B:B,C:C,ALL_Pivot_new!J:J)</f>
        <v>243392.52</v>
      </c>
      <c r="I35" s="259">
        <f>SUMIF(ALL_Pivot_new!B:B,C:C,ALL_Pivot_new!K:K)</f>
        <v>243392.52</v>
      </c>
      <c r="J35" s="259">
        <f>SUMIF(ALL_Pivot_new!B:B,C:C,ALL_Pivot_new!L:L)</f>
        <v>107034</v>
      </c>
      <c r="K35" s="259">
        <f>SUMIF(ALL_Pivot_new!B:B,C:C,ALL_Pivot_new!M:M)</f>
        <v>136358.51999999999</v>
      </c>
      <c r="L35" s="259">
        <f>SUMIF(ALL_Pivot_new!B:B,C:C,ALL_Pivot_new!N:N)</f>
        <v>44551.25</v>
      </c>
      <c r="M35" s="260">
        <f t="shared" ref="M35:M36" si="33">J35/I35</f>
        <v>0.43975878962919651</v>
      </c>
      <c r="N35" s="259">
        <f>SUMIF(ALL_Pivot_new!B:B,C:C,ALL_Pivot_new!O:O)</f>
        <v>107034</v>
      </c>
      <c r="O35" s="261">
        <f t="shared" ref="O35:O36" si="34">N35/I35</f>
        <v>0.43975878962919651</v>
      </c>
      <c r="P35" s="249">
        <f t="shared" ref="P35:P36" si="35">H35/G35</f>
        <v>0.5</v>
      </c>
      <c r="Q35" s="248">
        <f t="shared" ref="Q35:Q36" si="36">N35*P35</f>
        <v>53517</v>
      </c>
      <c r="R35" s="259">
        <f t="shared" ref="R35:R36" si="37">N35+Q35</f>
        <v>160551</v>
      </c>
    </row>
    <row r="36" spans="1:18" s="388" customFormat="1">
      <c r="A36" s="265" t="str">
        <f>VLOOKUP(C:C,ALL_Pivot_new!B:D,2,FALSE)</f>
        <v>RDC</v>
      </c>
      <c r="B36" s="334" t="str">
        <f>VLOOKUP(C:C,ALL_Pivot_new!B:D,3,FALSE)</f>
        <v>XIV</v>
      </c>
      <c r="C36" s="182">
        <v>61239</v>
      </c>
      <c r="D36" s="259">
        <f>SUMIF(ALL_Pivot_new!B:B,C:C,ALL_Pivot_new!F:F)</f>
        <v>540000</v>
      </c>
      <c r="E36" s="259">
        <f>SUMIF(ALL_Pivot_new!B:B,C:C,ALL_Pivot_new!G:G)</f>
        <v>534615</v>
      </c>
      <c r="F36" s="262">
        <f>SUMIF(ALL_Pivot_new!B:B,C:C,ALL_Pivot_new!H:H)</f>
        <v>5385</v>
      </c>
      <c r="G36" s="259">
        <f>SUMIF(ALL_Pivot_new!B:B,C:C,ALL_Pivot_new!I:I)</f>
        <v>481966.76</v>
      </c>
      <c r="H36" s="259">
        <f>SUMIF(ALL_Pivot_new!B:B,C:C,ALL_Pivot_new!J:J)</f>
        <v>240983.38</v>
      </c>
      <c r="I36" s="259">
        <f>SUMIF(ALL_Pivot_new!B:B,C:C,ALL_Pivot_new!K:K)</f>
        <v>240983.38</v>
      </c>
      <c r="J36" s="259">
        <f>SUMIF(ALL_Pivot_new!B:B,C:C,ALL_Pivot_new!L:L)</f>
        <v>130093.84</v>
      </c>
      <c r="K36" s="259">
        <f>SUMIF(ALL_Pivot_new!B:B,C:C,ALL_Pivot_new!M:M)</f>
        <v>110889.54000000001</v>
      </c>
      <c r="L36" s="259">
        <f>SUMIF(ALL_Pivot_new!B:B,C:C,ALL_Pivot_new!N:N)</f>
        <v>44551.25</v>
      </c>
      <c r="M36" s="260">
        <f t="shared" si="33"/>
        <v>0.53984569392295845</v>
      </c>
      <c r="N36" s="259">
        <f>SUMIF(ALL_Pivot_new!B:B,C:C,ALL_Pivot_new!O:O)</f>
        <v>130093.84</v>
      </c>
      <c r="O36" s="261">
        <f t="shared" si="34"/>
        <v>0.53984569392295845</v>
      </c>
      <c r="P36" s="249">
        <f t="shared" si="35"/>
        <v>0.5</v>
      </c>
      <c r="Q36" s="248">
        <f t="shared" si="36"/>
        <v>65046.92</v>
      </c>
      <c r="R36" s="259">
        <f t="shared" si="37"/>
        <v>195140.76</v>
      </c>
    </row>
    <row r="37" spans="1:18" s="388" customFormat="1">
      <c r="A37" s="265" t="str">
        <f>VLOOKUP(C:C,ALL_Pivot_new!B:D,2,FALSE)</f>
        <v>RDC</v>
      </c>
      <c r="B37" s="334" t="str">
        <f>VLOOKUP(C:C,ALL_Pivot_new!B:D,3,FALSE)</f>
        <v>Vmax</v>
      </c>
      <c r="C37" s="182">
        <v>1144</v>
      </c>
      <c r="D37" s="259">
        <f>SUMIF(ALL_Pivot_new!B:B,C:C,ALL_Pivot_new!F:F)</f>
        <v>235200</v>
      </c>
      <c r="E37" s="259">
        <f>SUMIF(ALL_Pivot_new!B:B,C:C,ALL_Pivot_new!G:G)</f>
        <v>213716.5625</v>
      </c>
      <c r="F37" s="262">
        <f>SUMIF(ALL_Pivot_new!B:B,C:C,ALL_Pivot_new!H:H)</f>
        <v>21483.4375</v>
      </c>
      <c r="G37" s="259">
        <f>SUMIF(ALL_Pivot_new!B:B,C:C,ALL_Pivot_new!I:I)</f>
        <v>200645.2</v>
      </c>
      <c r="H37" s="259">
        <f>SUMIF(ALL_Pivot_new!B:B,C:C,ALL_Pivot_new!J:J)</f>
        <v>100322.6</v>
      </c>
      <c r="I37" s="259">
        <f>SUMIF(ALL_Pivot_new!B:B,C:C,ALL_Pivot_new!K:K)</f>
        <v>100322.6</v>
      </c>
      <c r="J37" s="259">
        <f>SUMIF(ALL_Pivot_new!B:B,C:C,ALL_Pivot_new!L:L)</f>
        <v>15656.8</v>
      </c>
      <c r="K37" s="259">
        <f>SUMIF(ALL_Pivot_new!B:B,C:C,ALL_Pivot_new!M:M)</f>
        <v>84665.8</v>
      </c>
      <c r="L37" s="259">
        <f>SUMIF(ALL_Pivot_new!B:B,C:C,ALL_Pivot_new!N:N)</f>
        <v>4361.5625</v>
      </c>
      <c r="M37" s="260">
        <f t="shared" ref="M37:M38" si="38">J37/I37</f>
        <v>0.15606453580748503</v>
      </c>
      <c r="N37" s="259">
        <f>SUMIF(ALL_Pivot_new!B:B,C:C,ALL_Pivot_new!O:O)</f>
        <v>49951.6</v>
      </c>
      <c r="O37" s="261">
        <f t="shared" ref="O37:O38" si="39">N37/I37</f>
        <v>0.49790974316853825</v>
      </c>
      <c r="P37" s="249">
        <f t="shared" ref="P37:P38" si="40">H37/G37</f>
        <v>0.5</v>
      </c>
      <c r="Q37" s="248">
        <f t="shared" ref="Q37:Q38" si="41">N37*P37</f>
        <v>24975.8</v>
      </c>
      <c r="R37" s="259">
        <f t="shared" ref="R37:R38" si="42">N37+Q37</f>
        <v>74927.399999999994</v>
      </c>
    </row>
    <row r="38" spans="1:18" s="388" customFormat="1">
      <c r="A38" s="265" t="str">
        <f>VLOOKUP(C:C,ALL_Pivot_new!B:D,2,FALSE)</f>
        <v>FDC</v>
      </c>
      <c r="B38" s="334" t="str">
        <f>VLOOKUP(C:C,ALL_Pivot_new!B:D,3,FALSE)</f>
        <v>Vmax</v>
      </c>
      <c r="C38" s="182">
        <v>1124</v>
      </c>
      <c r="D38" s="259">
        <f>SUMIF(ALL_Pivot_new!B:B,C:C,ALL_Pivot_new!F:F)</f>
        <v>475200</v>
      </c>
      <c r="E38" s="259">
        <f>SUMIF(ALL_Pivot_new!B:B,C:C,ALL_Pivot_new!G:G)</f>
        <v>431794.6875</v>
      </c>
      <c r="F38" s="262">
        <f>SUMIF(ALL_Pivot_new!B:B,C:C,ALL_Pivot_new!H:H)</f>
        <v>43405.3125</v>
      </c>
      <c r="G38" s="259">
        <f>SUMIF(ALL_Pivot_new!B:B,C:C,ALL_Pivot_new!I:I)</f>
        <v>410947</v>
      </c>
      <c r="H38" s="259">
        <f>SUMIF(ALL_Pivot_new!B:B,C:C,ALL_Pivot_new!J:J)</f>
        <v>205473.5</v>
      </c>
      <c r="I38" s="259">
        <f>SUMIF(ALL_Pivot_new!B:B,C:C,ALL_Pivot_new!K:K)</f>
        <v>205473.5</v>
      </c>
      <c r="J38" s="259">
        <f>SUMIF(ALL_Pivot_new!B:B,C:C,ALL_Pivot_new!L:L)</f>
        <v>24376</v>
      </c>
      <c r="K38" s="259">
        <f>SUMIF(ALL_Pivot_new!B:B,C:C,ALL_Pivot_new!M:M)</f>
        <v>181097.5</v>
      </c>
      <c r="L38" s="259">
        <f>SUMIF(ALL_Pivot_new!B:B,C:C,ALL_Pivot_new!N:N)</f>
        <v>8723.125</v>
      </c>
      <c r="M38" s="260">
        <f t="shared" si="38"/>
        <v>0.11863330307801249</v>
      </c>
      <c r="N38" s="259">
        <f>SUMIF(ALL_Pivot_new!B:B,C:C,ALL_Pivot_new!O:O)</f>
        <v>49778.8</v>
      </c>
      <c r="O38" s="261">
        <f t="shared" si="39"/>
        <v>0.24226384424268824</v>
      </c>
      <c r="P38" s="249">
        <f t="shared" si="40"/>
        <v>0.5</v>
      </c>
      <c r="Q38" s="248">
        <f t="shared" si="41"/>
        <v>24889.4</v>
      </c>
      <c r="R38" s="259">
        <f t="shared" si="42"/>
        <v>74668.200000000012</v>
      </c>
    </row>
    <row r="39" spans="1:18" s="388" customFormat="1">
      <c r="A39" s="265" t="str">
        <f>VLOOKUP(C:C,ALL_Pivot_new!B:D,2,FALSE)</f>
        <v>welle</v>
      </c>
      <c r="B39" s="334" t="str">
        <f>VLOOKUP(C:C,ALL_Pivot_new!B:D,3,FALSE)</f>
        <v>Vmax</v>
      </c>
      <c r="C39" s="182">
        <v>877</v>
      </c>
      <c r="D39" s="259">
        <f>SUMIF(ALL_Pivot_new!B:B,C:C,ALL_Pivot_new!F:F)</f>
        <v>6600</v>
      </c>
      <c r="E39" s="259">
        <f>SUMIF(ALL_Pivot_new!B:B,C:C,ALL_Pivot_new!G:G)</f>
        <v>5940</v>
      </c>
      <c r="F39" s="262">
        <f>SUMIF(ALL_Pivot_new!B:B,C:C,ALL_Pivot_new!H:H)</f>
        <v>660</v>
      </c>
      <c r="G39" s="259">
        <f>SUMIF(ALL_Pivot_new!B:B,C:C,ALL_Pivot_new!I:I)</f>
        <v>5400</v>
      </c>
      <c r="H39" s="259">
        <f>SUMIF(ALL_Pivot_new!B:B,C:C,ALL_Pivot_new!J:J)</f>
        <v>675</v>
      </c>
      <c r="I39" s="259">
        <f>SUMIF(ALL_Pivot_new!B:B,C:C,ALL_Pivot_new!K:K)</f>
        <v>4725</v>
      </c>
      <c r="J39" s="259">
        <f>SUMIF(ALL_Pivot_new!B:B,C:C,ALL_Pivot_new!L:L)</f>
        <v>4282</v>
      </c>
      <c r="K39" s="259">
        <f>SUMIF(ALL_Pivot_new!B:B,C:C,ALL_Pivot_new!M:M)</f>
        <v>443</v>
      </c>
      <c r="L39" s="259">
        <f>SUMIF(ALL_Pivot_new!B:B,C:C,ALL_Pivot_new!N:N)</f>
        <v>540</v>
      </c>
      <c r="M39" s="260">
        <f t="shared" ref="M39" si="43">J39/I39</f>
        <v>0.9062433862433863</v>
      </c>
      <c r="N39" s="259">
        <f>SUMIF(ALL_Pivot_new!B:B,C:C,ALL_Pivot_new!O:O)</f>
        <v>4282</v>
      </c>
      <c r="O39" s="261">
        <f t="shared" ref="O39" si="44">N39/I39</f>
        <v>0.9062433862433863</v>
      </c>
      <c r="P39" s="249">
        <f t="shared" ref="P39" si="45">H39/G39</f>
        <v>0.125</v>
      </c>
      <c r="Q39" s="248">
        <f t="shared" ref="Q39" si="46">N39*P39</f>
        <v>535.25</v>
      </c>
      <c r="R39" s="259">
        <f t="shared" ref="R39" si="47">N39+Q39</f>
        <v>4817.25</v>
      </c>
    </row>
    <row r="40" spans="1:18" s="254" customFormat="1">
      <c r="A40" s="265" t="str">
        <f>VLOOKUP(C:C,ALL_Pivot_new!B:D,2,FALSE)</f>
        <v>FDC</v>
      </c>
      <c r="B40" s="263" t="str">
        <f>VLOOKUP(C:C,ALL_Pivot_new!B:D,3,FALSE)</f>
        <v>DMX</v>
      </c>
      <c r="C40" s="266">
        <v>5349</v>
      </c>
      <c r="D40" s="259"/>
      <c r="E40" s="259"/>
      <c r="F40" s="262"/>
      <c r="G40" s="259"/>
      <c r="H40" s="259"/>
      <c r="I40" s="259"/>
      <c r="J40" s="259">
        <f>SUMIF(ALL_Pivot_new!B:B,C:C,ALL_Pivot_new!L:L)</f>
        <v>10018.1748046875</v>
      </c>
      <c r="K40" s="259"/>
      <c r="L40" s="259"/>
      <c r="M40" s="260"/>
      <c r="N40" s="259">
        <f>SUMIF(ALL_Pivot_new!B:B,C:C,ALL_Pivot_new!O:O)</f>
        <v>10018.1748046875</v>
      </c>
      <c r="O40" s="261"/>
      <c r="P40" s="260"/>
      <c r="Q40" s="259"/>
      <c r="R40" s="259"/>
    </row>
    <row r="41" spans="1:18" s="254" customFormat="1">
      <c r="A41" s="265" t="str">
        <f>VLOOKUP(C:C,ALL_Pivot_new!B:D,2,FALSE)</f>
        <v>RDC</v>
      </c>
      <c r="B41" s="263" t="str">
        <f>VLOOKUP(C:C,ALL_Pivot_new!B:D,3,FALSE)</f>
        <v>DMX</v>
      </c>
      <c r="C41" s="257">
        <v>5373</v>
      </c>
      <c r="D41" s="259"/>
      <c r="E41" s="259"/>
      <c r="F41" s="262"/>
      <c r="G41" s="259"/>
      <c r="H41" s="259"/>
      <c r="I41" s="259"/>
      <c r="J41" s="259">
        <f>SUMIF(ALL_Pivot_new!B:B,C:C,ALL_Pivot_new!L:L)</f>
        <v>1943.0361328125</v>
      </c>
      <c r="K41" s="259"/>
      <c r="L41" s="259"/>
      <c r="M41" s="260"/>
      <c r="N41" s="259">
        <f>SUMIF(ALL_Pivot_new!B:B,C:C,ALL_Pivot_new!O:O)</f>
        <v>3886.072265625</v>
      </c>
      <c r="O41" s="261"/>
      <c r="P41" s="260"/>
      <c r="Q41" s="259"/>
      <c r="R41" s="259"/>
    </row>
    <row r="42" spans="1:18">
      <c r="A42" s="190" t="str">
        <f>VLOOKUP(C:C,ALL_Pivot_new!B:D,2,FALSE)</f>
        <v>CGC</v>
      </c>
      <c r="B42" s="221" t="str">
        <f>VLOOKUP(C:C,ALL_Pivot_new!B:D,3,FALSE)</f>
        <v>Vmax</v>
      </c>
      <c r="C42" s="245" t="s">
        <v>82</v>
      </c>
      <c r="D42" s="224"/>
      <c r="E42" s="224"/>
      <c r="F42" s="169"/>
      <c r="G42" s="224"/>
      <c r="H42" s="224"/>
      <c r="I42" s="224"/>
      <c r="J42" s="224">
        <f>SUMIF(ALL_Pivot_new!B:B,C:C,ALL_Pivot_new!L:L)</f>
        <v>17992.3</v>
      </c>
      <c r="K42" s="224"/>
      <c r="L42" s="224"/>
      <c r="M42" s="236"/>
      <c r="N42" s="224">
        <f>SUMIF(ALL_Pivot_new!B:B,C:C,ALL_Pivot_new!O:O)</f>
        <v>25322.400000000001</v>
      </c>
      <c r="O42" s="166"/>
      <c r="P42" s="249"/>
      <c r="Q42" s="248"/>
      <c r="R42" s="224"/>
    </row>
    <row r="43" spans="1:18">
      <c r="A43" s="172" t="str">
        <f>VLOOKUP(C:C,ALL_Pivot_new!B:D,2,FALSE)</f>
        <v>RDC</v>
      </c>
      <c r="B43" s="221" t="str">
        <f>VLOOKUP(C:C,ALL_Pivot_new!B:D,3,FALSE)</f>
        <v>Vmax</v>
      </c>
      <c r="C43" s="245" t="s">
        <v>98</v>
      </c>
      <c r="D43" s="224"/>
      <c r="E43" s="224"/>
      <c r="F43" s="169"/>
      <c r="G43" s="224"/>
      <c r="H43" s="224"/>
      <c r="I43" s="224"/>
      <c r="J43" s="224">
        <f>SUMIF(ALL_Pivot_new!B:B,C:C,ALL_Pivot_new!L:L)</f>
        <v>102920</v>
      </c>
      <c r="K43" s="224"/>
      <c r="L43" s="224"/>
      <c r="M43" s="236"/>
      <c r="N43" s="224">
        <f>SUMIF(ALL_Pivot_new!B:B,C:C,ALL_Pivot_new!O:O)</f>
        <v>94562.4</v>
      </c>
      <c r="O43" s="166"/>
      <c r="P43" s="249"/>
      <c r="Q43" s="248"/>
      <c r="R43" s="224"/>
    </row>
    <row r="44" spans="1:18">
      <c r="A44" s="172" t="str">
        <f>VLOOKUP(C:C,ALL_Pivot_new!B:D,2,FALSE)</f>
        <v>FDC</v>
      </c>
      <c r="B44" s="221" t="str">
        <f>VLOOKUP(C:C,ALL_Pivot_new!B:D,3,FALSE)</f>
        <v>Vmax</v>
      </c>
      <c r="C44" s="246" t="s">
        <v>106</v>
      </c>
      <c r="D44" s="224"/>
      <c r="E44" s="224"/>
      <c r="F44" s="169"/>
      <c r="G44" s="224"/>
      <c r="H44" s="224"/>
      <c r="I44" s="224"/>
      <c r="J44" s="224">
        <f>SUMIF(ALL_Pivot_new!B:B,C:C,ALL_Pivot_new!L:L)</f>
        <v>38344.300000000003</v>
      </c>
      <c r="K44" s="224"/>
      <c r="L44" s="224"/>
      <c r="M44" s="236"/>
      <c r="N44" s="224">
        <f>SUMIF(ALL_Pivot_new!B:B,C:C,ALL_Pivot_new!O:O)</f>
        <v>72666.100000000006</v>
      </c>
      <c r="O44" s="166"/>
      <c r="P44" s="249"/>
      <c r="Q44" s="248"/>
      <c r="R44" s="224"/>
    </row>
    <row r="45" spans="1:18">
      <c r="A45" s="190" t="str">
        <f>VLOOKUP(C:C,ALL_Pivot_new!B:D,2,FALSE)</f>
        <v>RDC</v>
      </c>
      <c r="B45" s="221" t="str">
        <f>VLOOKUP(C:C,ALL_Pivot_new!B:D,3,FALSE)</f>
        <v>Vmax</v>
      </c>
      <c r="C45" s="246" t="s">
        <v>86</v>
      </c>
      <c r="D45" s="224"/>
      <c r="E45" s="224"/>
      <c r="F45" s="169"/>
      <c r="G45" s="224"/>
      <c r="H45" s="224"/>
      <c r="I45" s="224"/>
      <c r="J45" s="224">
        <f>SUMIF(ALL_Pivot_new!B:B,C:C,ALL_Pivot_new!L:L)</f>
        <v>64561.9</v>
      </c>
      <c r="K45" s="224"/>
      <c r="L45" s="224"/>
      <c r="M45" s="236"/>
      <c r="N45" s="224">
        <f>SUMIF(ALL_Pivot_new!B:B,C:C,ALL_Pivot_new!O:O)</f>
        <v>57559.8</v>
      </c>
      <c r="O45" s="166"/>
      <c r="P45" s="249"/>
      <c r="Q45" s="248"/>
      <c r="R45" s="224"/>
    </row>
    <row r="46" spans="1:18">
      <c r="A46" s="172" t="str">
        <f>VLOOKUP(C:C,ALL_Pivot_new!B:D,2,FALSE)</f>
        <v>FDC</v>
      </c>
      <c r="B46" s="221" t="str">
        <f>VLOOKUP(C:C,ALL_Pivot_new!B:D,3,FALSE)</f>
        <v>Vmax</v>
      </c>
      <c r="C46" s="246" t="s">
        <v>108</v>
      </c>
      <c r="D46" s="224"/>
      <c r="E46" s="224"/>
      <c r="F46" s="169"/>
      <c r="G46" s="224"/>
      <c r="H46" s="224"/>
      <c r="I46" s="224"/>
      <c r="J46" s="224">
        <f>SUMIF(ALL_Pivot_new!B:B,C:C,ALL_Pivot_new!L:L)</f>
        <v>100534.2</v>
      </c>
      <c r="K46" s="224"/>
      <c r="L46" s="224"/>
      <c r="M46" s="236"/>
      <c r="N46" s="224">
        <f>SUMIF(ALL_Pivot_new!B:B,C:C,ALL_Pivot_new!O:O)</f>
        <v>66650.099999999991</v>
      </c>
      <c r="O46" s="166"/>
      <c r="P46" s="249"/>
      <c r="Q46" s="248"/>
      <c r="R46" s="224"/>
    </row>
    <row r="47" spans="1:18" s="226" customFormat="1">
      <c r="A47" s="220"/>
      <c r="B47" s="220" t="s">
        <v>267</v>
      </c>
      <c r="C47" s="220"/>
      <c r="D47" s="233">
        <f>SUM(D2:D46)</f>
        <v>12539192</v>
      </c>
      <c r="E47" s="233">
        <f>SUM(E2:E46)</f>
        <v>11479720.095703125</v>
      </c>
      <c r="F47" s="233">
        <f>SUM(F2:F46)</f>
        <v>1059471.904296875</v>
      </c>
      <c r="G47" s="264">
        <f>SUM(G2:G46)</f>
        <v>10614219.039999999</v>
      </c>
      <c r="H47" s="233">
        <f>SUM(H2:H46)</f>
        <v>3980757.5800000015</v>
      </c>
      <c r="I47" s="264">
        <f>SUM(I2:I46)</f>
        <v>6633461.4599999981</v>
      </c>
      <c r="J47" s="264">
        <f>SUM(J2:J46)</f>
        <v>3467265.7609374989</v>
      </c>
      <c r="K47" s="264">
        <f>SUM(K2:K46)</f>
        <v>3502509.6100000003</v>
      </c>
      <c r="L47" s="233">
        <f>SUM(L2:L46)</f>
        <v>302084.408203125</v>
      </c>
      <c r="M47" s="170">
        <f>J47/I47</f>
        <v>0.52269328492299705</v>
      </c>
      <c r="N47" s="264">
        <f>SUM(N2:N46)</f>
        <v>5876605.2970703114</v>
      </c>
      <c r="O47" s="170">
        <f>N47/I47</f>
        <v>0.88590328480936298</v>
      </c>
      <c r="P47" s="234">
        <f>H47/G47</f>
        <v>0.37504008208219547</v>
      </c>
      <c r="Q47" s="264">
        <f>N47*P47</f>
        <v>2203962.5329779144</v>
      </c>
      <c r="R47" s="264">
        <f>N47+Q47</f>
        <v>8080567.8300482258</v>
      </c>
    </row>
    <row r="48" spans="1:18" s="13" customFormat="1">
      <c r="A48" s="220"/>
      <c r="B48" s="220" t="s">
        <v>338</v>
      </c>
      <c r="C48" s="220"/>
      <c r="D48" s="233">
        <f>D47/1024</f>
        <v>12245.3046875</v>
      </c>
      <c r="E48" s="233">
        <f t="shared" ref="E48:L49" si="48">E47/1024</f>
        <v>11210.664155960083</v>
      </c>
      <c r="F48" s="233">
        <f t="shared" si="48"/>
        <v>1034.640531539917</v>
      </c>
      <c r="G48" s="264">
        <f t="shared" si="48"/>
        <v>10365.448281249999</v>
      </c>
      <c r="H48" s="233">
        <f t="shared" si="48"/>
        <v>3887.4585742187514</v>
      </c>
      <c r="I48" s="264">
        <f t="shared" si="48"/>
        <v>6477.9897070312481</v>
      </c>
      <c r="J48" s="264">
        <f t="shared" si="48"/>
        <v>3386.0017196655263</v>
      </c>
      <c r="K48" s="264">
        <f t="shared" si="48"/>
        <v>3420.4195410156253</v>
      </c>
      <c r="L48" s="233">
        <f t="shared" si="48"/>
        <v>295.00430488586426</v>
      </c>
      <c r="M48" s="171">
        <f>J48/I48</f>
        <v>0.52269328492299705</v>
      </c>
      <c r="N48" s="264">
        <f>N47/1024</f>
        <v>5738.872360420226</v>
      </c>
      <c r="O48" s="171">
        <f>N48/I48</f>
        <v>0.88590328480936298</v>
      </c>
      <c r="P48" s="164">
        <f>H48/G48</f>
        <v>0.37504008208219547</v>
      </c>
      <c r="Q48" s="264">
        <f>Q47/1024</f>
        <v>2152.3071611112446</v>
      </c>
      <c r="R48" s="264">
        <f>R47/1024</f>
        <v>7891.1795215314705</v>
      </c>
    </row>
    <row r="49" spans="1:18" s="177" customFormat="1">
      <c r="A49" s="178"/>
      <c r="B49" s="178" t="s">
        <v>339</v>
      </c>
      <c r="C49" s="178"/>
      <c r="D49" s="178">
        <f>D48/1024</f>
        <v>11.958305358886719</v>
      </c>
      <c r="E49" s="178">
        <f t="shared" si="48"/>
        <v>10.947914214804769</v>
      </c>
      <c r="F49" s="178">
        <f t="shared" si="48"/>
        <v>1.0103911440819502</v>
      </c>
      <c r="G49" s="179">
        <f t="shared" si="48"/>
        <v>10.122508087158202</v>
      </c>
      <c r="H49" s="178">
        <f t="shared" si="48"/>
        <v>3.7963462638854995</v>
      </c>
      <c r="I49" s="179">
        <f t="shared" si="48"/>
        <v>6.3261618232727033</v>
      </c>
      <c r="J49" s="179">
        <f t="shared" si="48"/>
        <v>3.3066423043608655</v>
      </c>
      <c r="K49" s="179">
        <f t="shared" si="48"/>
        <v>3.3402534580230716</v>
      </c>
      <c r="L49" s="178">
        <f t="shared" si="48"/>
        <v>0.28809014149010181</v>
      </c>
      <c r="M49" s="313">
        <f>J49/I49</f>
        <v>0.52269328492299705</v>
      </c>
      <c r="N49" s="179">
        <f>N48/1024</f>
        <v>5.6043675394728769</v>
      </c>
      <c r="O49" s="313">
        <f>N49/I49</f>
        <v>0.88590328480936298</v>
      </c>
      <c r="P49" s="164">
        <f>H49/G49</f>
        <v>0.37504008208219547</v>
      </c>
      <c r="Q49" s="179">
        <f>Q48/1024</f>
        <v>2.1018624620226998</v>
      </c>
      <c r="R49" s="179">
        <f>R48/1024</f>
        <v>7.7062300014955767</v>
      </c>
    </row>
    <row r="51" spans="1:18">
      <c r="M51" t="s">
        <v>522</v>
      </c>
      <c r="N51" s="139">
        <v>589</v>
      </c>
    </row>
    <row r="52" spans="1:18">
      <c r="N52" s="139">
        <f>N48-N51</f>
        <v>5149.872360420226</v>
      </c>
    </row>
    <row r="53" spans="1:18">
      <c r="M53" t="s">
        <v>523</v>
      </c>
      <c r="N53" s="139">
        <v>4681</v>
      </c>
    </row>
    <row r="54" spans="1:18">
      <c r="G54" s="139">
        <f>G32/1024</f>
        <v>116.6462890625</v>
      </c>
      <c r="I54" s="336">
        <f>I32/1024</f>
        <v>58.323144531250001</v>
      </c>
    </row>
    <row r="56" spans="1:18">
      <c r="D56"/>
      <c r="E56"/>
      <c r="F56"/>
      <c r="N56"/>
      <c r="Q56"/>
    </row>
    <row r="57" spans="1:18">
      <c r="D57"/>
      <c r="E57"/>
      <c r="F57"/>
      <c r="N57"/>
      <c r="Q57"/>
    </row>
    <row r="58" spans="1:18">
      <c r="D58"/>
      <c r="E58"/>
      <c r="F58"/>
      <c r="N58"/>
      <c r="Q58"/>
    </row>
    <row r="59" spans="1:18">
      <c r="D59"/>
      <c r="E59"/>
      <c r="F59"/>
      <c r="G59" s="354" t="s">
        <v>1</v>
      </c>
      <c r="H59" s="388" t="s">
        <v>290</v>
      </c>
      <c r="I59" s="388" t="s">
        <v>518</v>
      </c>
      <c r="J59" s="388" t="s">
        <v>291</v>
      </c>
      <c r="K59" s="388" t="s">
        <v>292</v>
      </c>
      <c r="L59" s="388" t="s">
        <v>517</v>
      </c>
      <c r="N59"/>
      <c r="Q59"/>
    </row>
    <row r="60" spans="1:18">
      <c r="D60"/>
      <c r="E60"/>
      <c r="F60"/>
      <c r="G60" s="337" t="s">
        <v>71</v>
      </c>
      <c r="H60" s="332">
        <v>752094.33904761903</v>
      </c>
      <c r="I60" s="332">
        <v>869800</v>
      </c>
      <c r="J60" s="332">
        <v>455063.07999999996</v>
      </c>
      <c r="K60" s="332">
        <v>225973.19999999998</v>
      </c>
      <c r="L60" s="332">
        <v>405486.9100843987</v>
      </c>
      <c r="N60"/>
      <c r="Q60"/>
    </row>
    <row r="61" spans="1:18">
      <c r="D61"/>
      <c r="E61"/>
      <c r="F61"/>
      <c r="G61" s="337" t="s">
        <v>104</v>
      </c>
      <c r="H61" s="332">
        <v>5580069.6795238098</v>
      </c>
      <c r="I61" s="332">
        <v>6744618.1797000002</v>
      </c>
      <c r="J61" s="332">
        <v>3476277.98</v>
      </c>
      <c r="K61" s="332">
        <v>2091240.9848046876</v>
      </c>
      <c r="L61" s="332">
        <v>4042481.3894911525</v>
      </c>
      <c r="N61"/>
      <c r="Q61"/>
    </row>
    <row r="62" spans="1:18">
      <c r="D62"/>
      <c r="E62"/>
      <c r="F62"/>
      <c r="G62" s="337" t="s">
        <v>84</v>
      </c>
      <c r="H62" s="332">
        <v>6394325.8911428573</v>
      </c>
      <c r="I62" s="332">
        <v>7640928</v>
      </c>
      <c r="J62" s="332">
        <v>3976376</v>
      </c>
      <c r="K62" s="332">
        <v>2379883.4761328124</v>
      </c>
      <c r="L62" s="332">
        <v>4598824.5524595771</v>
      </c>
      <c r="N62"/>
      <c r="Q62"/>
    </row>
    <row r="63" spans="1:18">
      <c r="D63"/>
      <c r="E63"/>
      <c r="F63"/>
      <c r="G63" s="337" t="s">
        <v>200</v>
      </c>
      <c r="H63" s="332">
        <v>157263.51428571428</v>
      </c>
      <c r="I63" s="332">
        <v>184200</v>
      </c>
      <c r="J63" s="332">
        <v>92813.4</v>
      </c>
      <c r="K63" s="332">
        <v>34353.100000000006</v>
      </c>
      <c r="L63" s="332">
        <v>140156.66249999998</v>
      </c>
      <c r="N63"/>
      <c r="Q63"/>
    </row>
    <row r="64" spans="1:18">
      <c r="D64"/>
      <c r="E64"/>
      <c r="F64"/>
      <c r="G64" s="337" t="s">
        <v>2</v>
      </c>
      <c r="H64" s="332">
        <v>12883753.423999999</v>
      </c>
      <c r="I64" s="332">
        <v>15439546.1797</v>
      </c>
      <c r="J64" s="332">
        <v>8000530.4600000009</v>
      </c>
      <c r="K64" s="332">
        <v>4731450.7609374998</v>
      </c>
      <c r="L64" s="332">
        <v>9186949.5145351272</v>
      </c>
      <c r="N64"/>
      <c r="Q64"/>
    </row>
    <row r="65" spans="4:17" ht="15.75" thickBot="1">
      <c r="D65"/>
      <c r="E65"/>
      <c r="F65"/>
      <c r="G65"/>
      <c r="H65"/>
      <c r="I65"/>
      <c r="J65"/>
      <c r="K65"/>
      <c r="L65"/>
      <c r="N65"/>
      <c r="Q65"/>
    </row>
    <row r="66" spans="4:17">
      <c r="D66"/>
      <c r="E66"/>
      <c r="F66"/>
      <c r="G66" s="378" t="s">
        <v>71</v>
      </c>
      <c r="H66" s="379">
        <f>H60/1024</f>
        <v>734.46712797619045</v>
      </c>
      <c r="I66" s="379">
        <f>I60/1024</f>
        <v>849.4140625</v>
      </c>
      <c r="J66" s="379">
        <f>J60/1024</f>
        <v>444.39753906249996</v>
      </c>
      <c r="K66" s="379">
        <f>K60/1024</f>
        <v>220.67695312499998</v>
      </c>
      <c r="L66" s="380">
        <f>L60/1024</f>
        <v>395.9833106292956</v>
      </c>
      <c r="N66"/>
      <c r="Q66"/>
    </row>
    <row r="67" spans="4:17">
      <c r="D67"/>
      <c r="E67"/>
      <c r="F67"/>
      <c r="G67" s="381" t="s">
        <v>104</v>
      </c>
      <c r="H67" s="334">
        <f t="shared" ref="H67:L70" si="49">H61/1024</f>
        <v>5449.2867964099705</v>
      </c>
      <c r="I67" s="334">
        <f t="shared" si="49"/>
        <v>6586.5411911132815</v>
      </c>
      <c r="J67" s="334">
        <f t="shared" si="49"/>
        <v>3394.80271484375</v>
      </c>
      <c r="K67" s="334">
        <f t="shared" si="49"/>
        <v>2042.2275242233277</v>
      </c>
      <c r="L67" s="295">
        <f t="shared" si="49"/>
        <v>3947.7357319249536</v>
      </c>
      <c r="N67"/>
      <c r="Q67"/>
    </row>
    <row r="68" spans="4:17">
      <c r="D68"/>
      <c r="E68"/>
      <c r="F68"/>
      <c r="G68" s="381" t="s">
        <v>84</v>
      </c>
      <c r="H68" s="334">
        <f t="shared" si="49"/>
        <v>6244.4588780691965</v>
      </c>
      <c r="I68" s="334">
        <f t="shared" si="49"/>
        <v>7461.84375</v>
      </c>
      <c r="J68" s="334">
        <f t="shared" si="49"/>
        <v>3883.1796875</v>
      </c>
      <c r="K68" s="334">
        <f t="shared" si="49"/>
        <v>2324.1049571609497</v>
      </c>
      <c r="L68" s="295">
        <f t="shared" si="49"/>
        <v>4491.0396020113058</v>
      </c>
      <c r="N68"/>
      <c r="Q68"/>
    </row>
    <row r="69" spans="4:17">
      <c r="D69"/>
      <c r="E69"/>
      <c r="F69"/>
      <c r="G69" s="381" t="s">
        <v>200</v>
      </c>
      <c r="H69" s="334">
        <f t="shared" si="49"/>
        <v>153.57765066964285</v>
      </c>
      <c r="I69" s="334">
        <f t="shared" si="49"/>
        <v>179.8828125</v>
      </c>
      <c r="J69" s="334">
        <f t="shared" si="49"/>
        <v>90.638085937499994</v>
      </c>
      <c r="K69" s="334">
        <f t="shared" si="49"/>
        <v>33.547949218750006</v>
      </c>
      <c r="L69" s="295">
        <f t="shared" si="49"/>
        <v>136.87174072265623</v>
      </c>
      <c r="N69"/>
      <c r="Q69"/>
    </row>
    <row r="70" spans="4:17" ht="15.75" thickBot="1">
      <c r="D70"/>
      <c r="E70"/>
      <c r="F70"/>
      <c r="G70" s="382" t="s">
        <v>2</v>
      </c>
      <c r="H70" s="383">
        <f t="shared" si="49"/>
        <v>12581.790453124999</v>
      </c>
      <c r="I70" s="383">
        <f t="shared" si="49"/>
        <v>15077.681816113281</v>
      </c>
      <c r="J70" s="383">
        <f t="shared" si="49"/>
        <v>7813.0180273437509</v>
      </c>
      <c r="K70" s="383">
        <f t="shared" si="49"/>
        <v>4620.5573837280272</v>
      </c>
      <c r="L70" s="384">
        <f t="shared" si="49"/>
        <v>8971.6303852882102</v>
      </c>
      <c r="M70" s="385">
        <f>K70/J70</f>
        <v>0.59139213138343572</v>
      </c>
      <c r="N70"/>
      <c r="Q70"/>
    </row>
    <row r="71" spans="4:17">
      <c r="D71"/>
      <c r="E71"/>
      <c r="F71"/>
      <c r="G71"/>
      <c r="H71"/>
      <c r="I71"/>
      <c r="J71"/>
      <c r="K71"/>
      <c r="N71"/>
      <c r="Q71"/>
    </row>
    <row r="72" spans="4:17">
      <c r="D72"/>
      <c r="E72"/>
      <c r="F72"/>
      <c r="G72"/>
      <c r="H72"/>
      <c r="I72"/>
      <c r="J72"/>
      <c r="K72"/>
      <c r="L72"/>
      <c r="N72"/>
      <c r="Q72"/>
    </row>
    <row r="73" spans="4:17">
      <c r="D73"/>
      <c r="E73"/>
      <c r="F73"/>
      <c r="G73"/>
      <c r="H73"/>
      <c r="I73"/>
      <c r="J73"/>
      <c r="K73"/>
      <c r="L73"/>
      <c r="N73"/>
      <c r="Q73"/>
    </row>
    <row r="74" spans="4:17">
      <c r="D74"/>
      <c r="E74"/>
      <c r="F74"/>
      <c r="G74"/>
      <c r="H74"/>
      <c r="I74"/>
      <c r="J74"/>
      <c r="K74"/>
      <c r="L74"/>
      <c r="N74"/>
      <c r="Q74"/>
    </row>
    <row r="75" spans="4:17">
      <c r="D75"/>
      <c r="E75"/>
      <c r="F75"/>
      <c r="G75"/>
      <c r="H75"/>
      <c r="I75"/>
      <c r="J75"/>
      <c r="K75"/>
      <c r="L75"/>
      <c r="N75"/>
      <c r="Q75"/>
    </row>
    <row r="76" spans="4:17">
      <c r="D76"/>
      <c r="E76"/>
      <c r="F76"/>
      <c r="G76"/>
      <c r="H76"/>
      <c r="I76"/>
      <c r="J76"/>
      <c r="K76"/>
      <c r="L76"/>
      <c r="N76"/>
      <c r="Q76"/>
    </row>
    <row r="77" spans="4:17">
      <c r="D77"/>
      <c r="E77"/>
      <c r="F77"/>
      <c r="G77"/>
      <c r="H77"/>
      <c r="I77"/>
      <c r="J77"/>
      <c r="K77"/>
      <c r="L77"/>
      <c r="N77"/>
      <c r="Q77"/>
    </row>
    <row r="78" spans="4:17">
      <c r="D78"/>
      <c r="E78"/>
      <c r="F78"/>
      <c r="G78"/>
      <c r="H78"/>
      <c r="I78"/>
      <c r="J78"/>
      <c r="K78"/>
      <c r="L78"/>
      <c r="N78"/>
      <c r="Q78"/>
    </row>
    <row r="79" spans="4:17">
      <c r="D79"/>
      <c r="E79"/>
      <c r="F79"/>
      <c r="G79"/>
      <c r="H79"/>
      <c r="I79"/>
      <c r="J79"/>
      <c r="K79"/>
      <c r="L79"/>
      <c r="N79"/>
      <c r="Q79"/>
    </row>
    <row r="80" spans="4:17">
      <c r="D80"/>
      <c r="E80"/>
      <c r="F80"/>
      <c r="G80"/>
      <c r="H80"/>
      <c r="I80"/>
      <c r="J80"/>
      <c r="K80"/>
      <c r="L80"/>
      <c r="N80"/>
      <c r="Q80"/>
    </row>
    <row r="81" spans="4:17">
      <c r="D81"/>
      <c r="E81"/>
      <c r="F81"/>
      <c r="G81"/>
      <c r="H81"/>
      <c r="I81"/>
      <c r="J81"/>
      <c r="K81"/>
      <c r="L81"/>
      <c r="N81"/>
      <c r="Q81"/>
    </row>
    <row r="82" spans="4:17">
      <c r="D82"/>
      <c r="E82"/>
      <c r="F82"/>
      <c r="G82"/>
      <c r="H82"/>
      <c r="I82"/>
      <c r="J82"/>
      <c r="K82"/>
      <c r="L82"/>
      <c r="N82"/>
      <c r="Q82"/>
    </row>
    <row r="83" spans="4:17">
      <c r="D83"/>
      <c r="E83"/>
      <c r="F83"/>
      <c r="G83"/>
      <c r="H83"/>
      <c r="I83"/>
      <c r="J83"/>
      <c r="K83"/>
      <c r="L83"/>
      <c r="N83"/>
      <c r="Q83"/>
    </row>
    <row r="84" spans="4:17">
      <c r="D84"/>
      <c r="E84"/>
      <c r="F84"/>
      <c r="G84"/>
      <c r="H84"/>
      <c r="I84"/>
      <c r="J84"/>
      <c r="K84"/>
      <c r="L84"/>
      <c r="N84"/>
      <c r="Q84"/>
    </row>
    <row r="85" spans="4:17">
      <c r="D85"/>
      <c r="E85"/>
      <c r="F85"/>
      <c r="G85"/>
      <c r="H85"/>
      <c r="I85"/>
      <c r="J85"/>
      <c r="K85"/>
      <c r="L85"/>
      <c r="N85"/>
      <c r="Q85"/>
    </row>
    <row r="86" spans="4:17">
      <c r="D86"/>
      <c r="E86"/>
      <c r="F86"/>
      <c r="G86"/>
      <c r="H86"/>
      <c r="I86"/>
      <c r="J86"/>
      <c r="K86"/>
      <c r="L86"/>
      <c r="N86"/>
      <c r="Q86"/>
    </row>
    <row r="87" spans="4:17">
      <c r="D87"/>
      <c r="E87"/>
      <c r="F87"/>
      <c r="G87"/>
      <c r="H87"/>
      <c r="I87"/>
      <c r="J87"/>
      <c r="K87"/>
      <c r="L87"/>
      <c r="N87"/>
      <c r="Q87"/>
    </row>
    <row r="88" spans="4:17">
      <c r="D88"/>
      <c r="E88"/>
      <c r="F88"/>
      <c r="G88"/>
      <c r="H88"/>
      <c r="I88"/>
      <c r="J88"/>
      <c r="K88"/>
      <c r="L88"/>
      <c r="N88"/>
      <c r="Q88"/>
    </row>
    <row r="89" spans="4:17">
      <c r="D89"/>
      <c r="E89"/>
      <c r="F89"/>
      <c r="G89"/>
      <c r="H89"/>
      <c r="I89"/>
      <c r="J89"/>
      <c r="K89"/>
      <c r="L89"/>
      <c r="N89"/>
      <c r="Q89"/>
    </row>
    <row r="90" spans="4:17">
      <c r="D90"/>
      <c r="E90"/>
      <c r="F90"/>
      <c r="G90"/>
      <c r="H90"/>
      <c r="I90"/>
      <c r="J90"/>
      <c r="K90"/>
      <c r="L90"/>
      <c r="N90"/>
      <c r="Q90"/>
    </row>
    <row r="91" spans="4:17">
      <c r="D91"/>
      <c r="E91"/>
      <c r="F91"/>
      <c r="G91"/>
      <c r="H91"/>
      <c r="I91"/>
      <c r="J91"/>
      <c r="K91"/>
      <c r="L91"/>
      <c r="N91"/>
      <c r="Q91"/>
    </row>
    <row r="92" spans="4:17">
      <c r="D92"/>
      <c r="E92"/>
      <c r="F92"/>
      <c r="G92"/>
      <c r="H92"/>
      <c r="I92"/>
      <c r="J92"/>
      <c r="K92"/>
      <c r="L92"/>
      <c r="N92"/>
      <c r="Q92"/>
    </row>
    <row r="93" spans="4:17">
      <c r="D93"/>
      <c r="E93"/>
      <c r="F93"/>
      <c r="G93"/>
      <c r="H93"/>
      <c r="I93"/>
      <c r="J93"/>
      <c r="K93"/>
      <c r="L93"/>
      <c r="N93"/>
      <c r="Q93"/>
    </row>
    <row r="94" spans="4:17">
      <c r="D94"/>
      <c r="E94"/>
      <c r="F94"/>
      <c r="G94"/>
      <c r="H94"/>
      <c r="I94"/>
      <c r="J94"/>
      <c r="K94"/>
      <c r="L94"/>
      <c r="N94"/>
      <c r="Q94"/>
    </row>
    <row r="95" spans="4:17">
      <c r="D95"/>
      <c r="E95"/>
      <c r="F95"/>
      <c r="G95"/>
      <c r="H95"/>
      <c r="I95"/>
      <c r="J95"/>
      <c r="K95"/>
      <c r="L95"/>
      <c r="N95"/>
      <c r="Q95"/>
    </row>
    <row r="96" spans="4:17">
      <c r="D96"/>
      <c r="E96"/>
      <c r="F96"/>
      <c r="G96"/>
      <c r="H96"/>
      <c r="I96"/>
      <c r="J96"/>
      <c r="K96"/>
      <c r="L96"/>
      <c r="N96"/>
      <c r="Q96"/>
    </row>
    <row r="97" spans="4:17">
      <c r="D97"/>
      <c r="E97"/>
      <c r="F97"/>
      <c r="G97"/>
      <c r="H97"/>
      <c r="I97"/>
      <c r="J97"/>
      <c r="L97"/>
      <c r="N97"/>
      <c r="Q97"/>
    </row>
    <row r="98" spans="4:17">
      <c r="D98"/>
      <c r="E98"/>
      <c r="F98"/>
      <c r="G98"/>
      <c r="H98"/>
      <c r="I98"/>
      <c r="J98"/>
      <c r="L98"/>
      <c r="N98"/>
      <c r="Q98"/>
    </row>
    <row r="99" spans="4:17">
      <c r="D99"/>
      <c r="E99"/>
      <c r="F99"/>
      <c r="G99"/>
      <c r="H99"/>
      <c r="I99"/>
      <c r="J99"/>
      <c r="L99"/>
      <c r="N99"/>
      <c r="Q99"/>
    </row>
    <row r="104" spans="4:17" ht="409.6">
      <c r="D104"/>
      <c r="E104"/>
      <c r="F104"/>
      <c r="G104"/>
      <c r="H104"/>
      <c r="I104"/>
      <c r="J104"/>
      <c r="K104"/>
      <c r="L104"/>
      <c r="N104"/>
      <c r="Q104"/>
    </row>
    <row r="105" spans="4:17" ht="409.6">
      <c r="D105"/>
      <c r="E105"/>
      <c r="F105"/>
      <c r="G105"/>
      <c r="H105"/>
      <c r="I105"/>
      <c r="J105"/>
      <c r="K105"/>
      <c r="L105"/>
      <c r="N105"/>
      <c r="Q105"/>
    </row>
    <row r="106" spans="4:17" ht="409.6">
      <c r="D106"/>
      <c r="E106"/>
      <c r="F106"/>
      <c r="G106"/>
      <c r="H106"/>
      <c r="I106"/>
      <c r="J106"/>
      <c r="K106"/>
      <c r="L106"/>
      <c r="N106"/>
      <c r="Q106"/>
    </row>
    <row r="107" spans="4:17" ht="409.6">
      <c r="D107"/>
      <c r="E107"/>
      <c r="F107"/>
      <c r="G107"/>
      <c r="H107"/>
      <c r="I107"/>
      <c r="J107"/>
      <c r="K107"/>
      <c r="L107"/>
      <c r="N107"/>
      <c r="Q107"/>
    </row>
    <row r="108" spans="4:17">
      <c r="D108"/>
      <c r="E108"/>
      <c r="F108"/>
      <c r="G108"/>
      <c r="H108"/>
      <c r="I108"/>
      <c r="J108"/>
      <c r="K108"/>
      <c r="L108"/>
      <c r="N108"/>
      <c r="Q108"/>
    </row>
    <row r="109" spans="4:17">
      <c r="D109"/>
      <c r="E109"/>
      <c r="F109"/>
      <c r="G109"/>
      <c r="H109"/>
      <c r="I109"/>
      <c r="J109"/>
      <c r="K109"/>
      <c r="L109"/>
      <c r="N109"/>
      <c r="Q109"/>
    </row>
    <row r="110" spans="4:17">
      <c r="D110"/>
      <c r="E110"/>
      <c r="F110"/>
      <c r="G110"/>
      <c r="H110"/>
      <c r="I110"/>
      <c r="J110"/>
      <c r="K110"/>
      <c r="L110"/>
      <c r="N110"/>
      <c r="Q110"/>
    </row>
    <row r="111" spans="4:17">
      <c r="D111"/>
      <c r="E111"/>
      <c r="F111"/>
      <c r="G111"/>
      <c r="H111"/>
      <c r="I111"/>
      <c r="J111"/>
      <c r="K111"/>
      <c r="L111"/>
      <c r="N111"/>
      <c r="Q111"/>
    </row>
    <row r="112" spans="4:17">
      <c r="D112"/>
      <c r="E112"/>
      <c r="F112"/>
      <c r="G112"/>
      <c r="H112"/>
      <c r="I112"/>
      <c r="J112"/>
      <c r="K112"/>
      <c r="L112"/>
      <c r="N112"/>
      <c r="Q112"/>
    </row>
    <row r="113" spans="4:17">
      <c r="D113"/>
      <c r="E113"/>
      <c r="F113"/>
      <c r="G113"/>
      <c r="H113"/>
      <c r="I113"/>
      <c r="J113"/>
      <c r="K113"/>
      <c r="L113"/>
      <c r="N113"/>
      <c r="Q113"/>
    </row>
    <row r="114" spans="4:17">
      <c r="D114"/>
      <c r="E114"/>
      <c r="F114"/>
      <c r="G114"/>
      <c r="H114"/>
      <c r="I114"/>
      <c r="J114"/>
      <c r="K114"/>
      <c r="L114"/>
      <c r="N114"/>
      <c r="Q114"/>
    </row>
    <row r="115" spans="4:17">
      <c r="D115"/>
      <c r="E115"/>
      <c r="F115"/>
      <c r="G115"/>
      <c r="H115"/>
      <c r="I115"/>
      <c r="J115"/>
      <c r="K115"/>
      <c r="L115"/>
      <c r="N115"/>
      <c r="Q115"/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opLeftCell="A7" workbookViewId="0">
      <selection activeCell="H49" sqref="H49"/>
    </sheetView>
  </sheetViews>
  <sheetFormatPr defaultRowHeight="15"/>
  <cols>
    <col min="1" max="1" width="6" style="312" customWidth="1"/>
    <col min="2" max="2" width="7.42578125" style="312" customWidth="1"/>
    <col min="3" max="3" width="10.140625" style="312" bestFit="1" customWidth="1"/>
    <col min="4" max="4" width="17.85546875" style="297" customWidth="1"/>
    <col min="5" max="5" width="12.42578125" style="297" customWidth="1"/>
    <col min="6" max="6" width="13.140625" style="297" customWidth="1"/>
    <col min="7" max="7" width="14.85546875" style="297" customWidth="1"/>
    <col min="8" max="8" width="12.28515625" style="297" customWidth="1"/>
    <col min="9" max="9" width="13.7109375" style="297" customWidth="1"/>
    <col min="10" max="10" width="12.140625" style="297" customWidth="1"/>
    <col min="11" max="11" width="11.5703125" style="297" customWidth="1"/>
    <col min="12" max="12" width="8.140625" style="297" customWidth="1"/>
    <col min="13" max="13" width="9.28515625" style="312" customWidth="1"/>
    <col min="14" max="14" width="17.42578125" style="297" customWidth="1"/>
    <col min="15" max="15" width="13.140625" style="312" customWidth="1"/>
    <col min="16" max="16" width="9.140625" style="312"/>
    <col min="17" max="17" width="9.140625" style="297"/>
    <col min="18" max="18" width="16.7109375" style="312" bestFit="1" customWidth="1"/>
    <col min="19" max="16384" width="9.140625" style="312"/>
  </cols>
  <sheetData>
    <row r="1" spans="1:18">
      <c r="A1" s="92" t="s">
        <v>326</v>
      </c>
      <c r="B1" s="93" t="s">
        <v>264</v>
      </c>
      <c r="C1" s="93" t="s">
        <v>10</v>
      </c>
      <c r="D1" s="94" t="s">
        <v>271</v>
      </c>
      <c r="E1" s="94" t="s">
        <v>243</v>
      </c>
      <c r="F1" s="94" t="s">
        <v>259</v>
      </c>
      <c r="G1" s="94" t="s">
        <v>261</v>
      </c>
      <c r="H1" s="94" t="s">
        <v>260</v>
      </c>
      <c r="I1" s="94" t="s">
        <v>17</v>
      </c>
      <c r="J1" s="94" t="s">
        <v>16</v>
      </c>
      <c r="K1" s="94" t="s">
        <v>18</v>
      </c>
      <c r="L1" s="94" t="s">
        <v>8</v>
      </c>
      <c r="M1" s="94" t="s">
        <v>294</v>
      </c>
      <c r="N1" s="94" t="s">
        <v>269</v>
      </c>
      <c r="O1" s="148" t="s">
        <v>295</v>
      </c>
      <c r="P1" s="89" t="s">
        <v>350</v>
      </c>
      <c r="Q1" s="89" t="s">
        <v>351</v>
      </c>
      <c r="R1" s="89" t="s">
        <v>352</v>
      </c>
    </row>
    <row r="2" spans="1:18">
      <c r="A2" s="265" t="str">
        <f>VLOOKUP(C:C,ALL_Pivot_new!B:D,2,FALSE)</f>
        <v>Swiss</v>
      </c>
      <c r="B2" s="299" t="str">
        <f>VLOOKUP(C:C,ALL_Pivot_new!B:D,3,FALSE)</f>
        <v>Vmax</v>
      </c>
      <c r="C2" s="228">
        <v>377</v>
      </c>
      <c r="D2" s="259">
        <f>SUMIF(ALL_Pivot_new!B:B,C:C,ALL_Pivot_new!F:F)</f>
        <v>46800</v>
      </c>
      <c r="E2" s="259">
        <f>SUMIF(ALL_Pivot_new!B:B,C:C,ALL_Pivot_new!G:G)</f>
        <v>42525</v>
      </c>
      <c r="F2" s="262">
        <f>SUMIF(ALL_Pivot_new!B:B,C:C,ALL_Pivot_new!H:H)</f>
        <v>4275</v>
      </c>
      <c r="G2" s="259">
        <f>SUMIF(ALL_Pivot_new!B:B,C:C,ALL_Pivot_new!I:I)</f>
        <v>37817.714285714283</v>
      </c>
      <c r="H2" s="259">
        <f>SUMIF(ALL_Pivot_new!B:B,C:C,ALL_Pivot_new!J:J)</f>
        <v>4727.2142857142826</v>
      </c>
      <c r="I2" s="259">
        <f>SUMIF(ALL_Pivot_new!B:B,C:C,ALL_Pivot_new!K:K)</f>
        <v>33090.5</v>
      </c>
      <c r="J2" s="259">
        <f>SUMIF(ALL_Pivot_new!B:B,C:C,ALL_Pivot_new!L:L)</f>
        <v>14757.2</v>
      </c>
      <c r="K2" s="259">
        <f>SUMIF(ALL_Pivot_new!B:B,C:C,ALL_Pivot_new!M:M)</f>
        <v>18333.3</v>
      </c>
      <c r="L2" s="259">
        <f>SUMIF(ALL_Pivot_new!B:B,C:C,ALL_Pivot_new!N:N)</f>
        <v>3271</v>
      </c>
      <c r="M2" s="260">
        <f t="shared" ref="M2:M12" si="0">J2/I2</f>
        <v>0.44596485396110669</v>
      </c>
      <c r="N2" s="259">
        <f>SUMIF(ALL_Pivot_new!B:B,C:C,ALL_Pivot_new!O:O)</f>
        <v>42854.1</v>
      </c>
      <c r="O2" s="261">
        <f t="shared" ref="O2:O12" si="1">N2/I2</f>
        <v>1.2950574938426436</v>
      </c>
      <c r="P2" s="249">
        <f t="shared" ref="P2:P40" si="2">H2/G2</f>
        <v>0.12499999999999993</v>
      </c>
      <c r="Q2" s="248">
        <f t="shared" ref="Q2:Q38" si="3">N2*P2</f>
        <v>5356.7624999999971</v>
      </c>
      <c r="R2" s="259">
        <f t="shared" ref="R2:R38" si="4">N2+Q2</f>
        <v>48210.862499999996</v>
      </c>
    </row>
    <row r="3" spans="1:18">
      <c r="A3" s="172" t="str">
        <f>VLOOKUP(C:C,ALL_Pivot_new!B:D,2,FALSE)</f>
        <v>RDC</v>
      </c>
      <c r="B3" s="299" t="str">
        <f>VLOOKUP(C:C,ALL_Pivot_new!B:D,3,FALSE)</f>
        <v>Vmax</v>
      </c>
      <c r="C3" s="228" t="s">
        <v>102</v>
      </c>
      <c r="D3" s="259">
        <f>SUMIF(ALL_Pivot_new!B:B,C:C,ALL_Pivot_new!F:F)</f>
        <v>588456</v>
      </c>
      <c r="E3" s="259">
        <f>SUMIF(ALL_Pivot_new!B:B,C:C,ALL_Pivot_new!G:G)</f>
        <v>535316.41796875</v>
      </c>
      <c r="F3" s="262">
        <f>SUMIF(ALL_Pivot_new!B:B,C:C,ALL_Pivot_new!H:H)</f>
        <v>53139.58203125</v>
      </c>
      <c r="G3" s="259">
        <f>SUMIF(ALL_Pivot_new!B:B,C:C,ALL_Pivot_new!I:I)</f>
        <v>354223.73333333334</v>
      </c>
      <c r="H3" s="259">
        <f>SUMIF(ALL_Pivot_new!B:B,C:C,ALL_Pivot_new!J:J)</f>
        <v>130153.43333333335</v>
      </c>
      <c r="I3" s="259">
        <f>SUMIF(ALL_Pivot_new!B:B,C:C,ALL_Pivot_new!K:K)</f>
        <v>224070.3</v>
      </c>
      <c r="J3" s="259">
        <f>SUMIF(ALL_Pivot_new!B:B,C:C,ALL_Pivot_new!L:L)</f>
        <v>99631.299999999988</v>
      </c>
      <c r="K3" s="259">
        <f>SUMIF(ALL_Pivot_new!B:B,C:C,ALL_Pivot_new!M:M)</f>
        <v>124439</v>
      </c>
      <c r="L3" s="259">
        <f>SUMIF(ALL_Pivot_new!B:B,C:C,ALL_Pivot_new!N:N)</f>
        <v>10868.48046875</v>
      </c>
      <c r="M3" s="260">
        <f t="shared" si="0"/>
        <v>0.44464304283075445</v>
      </c>
      <c r="N3" s="259">
        <f>SUMIF(ALL_Pivot_new!B:B,C:C,ALL_Pivot_new!O:O)</f>
        <v>189680</v>
      </c>
      <c r="O3" s="261">
        <f t="shared" si="1"/>
        <v>0.84652004304006379</v>
      </c>
      <c r="P3" s="249">
        <f t="shared" si="2"/>
        <v>0.36743284282099681</v>
      </c>
      <c r="Q3" s="248">
        <f t="shared" si="3"/>
        <v>69694.661626286674</v>
      </c>
      <c r="R3" s="259">
        <f t="shared" si="4"/>
        <v>259374.66162628669</v>
      </c>
    </row>
    <row r="4" spans="1:18">
      <c r="A4" s="265" t="str">
        <f>VLOOKUP(C:C,ALL_Pivot_new!B:D,2,FALSE)</f>
        <v>FDC</v>
      </c>
      <c r="B4" s="299" t="str">
        <f>VLOOKUP(C:C,ALL_Pivot_new!B:D,3,FALSE)</f>
        <v>Vmax</v>
      </c>
      <c r="C4" s="228" t="s">
        <v>118</v>
      </c>
      <c r="D4" s="259">
        <f>SUMIF(ALL_Pivot_new!B:B,C:C,ALL_Pivot_new!F:F)</f>
        <v>588456</v>
      </c>
      <c r="E4" s="259">
        <f>SUMIF(ALL_Pivot_new!B:B,C:C,ALL_Pivot_new!G:G)</f>
        <v>535316.41796875</v>
      </c>
      <c r="F4" s="262">
        <f>SUMIF(ALL_Pivot_new!B:B,C:C,ALL_Pivot_new!H:H)</f>
        <v>53139.58203125</v>
      </c>
      <c r="G4" s="259">
        <f>SUMIF(ALL_Pivot_new!B:B,C:C,ALL_Pivot_new!I:I)</f>
        <v>427723.06666666665</v>
      </c>
      <c r="H4" s="259">
        <f>SUMIF(ALL_Pivot_new!B:B,C:C,ALL_Pivot_new!J:J)</f>
        <v>165435.66666666669</v>
      </c>
      <c r="I4" s="259">
        <f>SUMIF(ALL_Pivot_new!B:B,C:C,ALL_Pivot_new!K:K)</f>
        <v>262287.39999999997</v>
      </c>
      <c r="J4" s="259">
        <f>SUMIF(ALL_Pivot_new!B:B,C:C,ALL_Pivot_new!L:L)</f>
        <v>171025.5</v>
      </c>
      <c r="K4" s="259">
        <f>SUMIF(ALL_Pivot_new!B:B,C:C,ALL_Pivot_new!M:M)</f>
        <v>91261.899999999965</v>
      </c>
      <c r="L4" s="259">
        <f>SUMIF(ALL_Pivot_new!B:B,C:C,ALL_Pivot_new!N:N)</f>
        <v>10868.48046875</v>
      </c>
      <c r="M4" s="260">
        <f t="shared" si="0"/>
        <v>0.65205381577612964</v>
      </c>
      <c r="N4" s="259">
        <f>SUMIF(ALL_Pivot_new!B:B,C:C,ALL_Pivot_new!O:O)</f>
        <v>294710</v>
      </c>
      <c r="O4" s="261">
        <f t="shared" si="1"/>
        <v>1.1236147828679535</v>
      </c>
      <c r="P4" s="249">
        <f t="shared" si="2"/>
        <v>0.38678219520855089</v>
      </c>
      <c r="Q4" s="248">
        <f t="shared" si="3"/>
        <v>113988.58074991203</v>
      </c>
      <c r="R4" s="259">
        <f t="shared" si="4"/>
        <v>408698.58074991201</v>
      </c>
    </row>
    <row r="5" spans="1:18">
      <c r="A5" s="265" t="str">
        <f>VLOOKUP(C:C,ALL_Pivot_new!B:D,2,FALSE)</f>
        <v>FDC</v>
      </c>
      <c r="B5" s="299" t="str">
        <f>VLOOKUP(C:C,ALL_Pivot_new!B:D,3,FALSE)</f>
        <v>Vmax</v>
      </c>
      <c r="C5" s="247" t="s">
        <v>110</v>
      </c>
      <c r="D5" s="259">
        <f>SUMIF(ALL_Pivot_new!B:B,C:C,ALL_Pivot_new!F:F)</f>
        <v>118400</v>
      </c>
      <c r="E5" s="259">
        <f>SUMIF(ALL_Pivot_new!B:B,C:C,ALL_Pivot_new!G:G)</f>
        <v>107740.88671875</v>
      </c>
      <c r="F5" s="262">
        <f>SUMIF(ALL_Pivot_new!B:B,C:C,ALL_Pivot_new!H:H)</f>
        <v>10659.11328125</v>
      </c>
      <c r="G5" s="259">
        <f>SUMIF(ALL_Pivot_new!B:B,C:C,ALL_Pivot_new!I:I)</f>
        <v>95168.742857142861</v>
      </c>
      <c r="H5" s="259">
        <f>SUMIF(ALL_Pivot_new!B:B,C:C,ALL_Pivot_new!J:J)</f>
        <v>12130.242857142861</v>
      </c>
      <c r="I5" s="259">
        <f>SUMIF(ALL_Pivot_new!B:B,C:C,ALL_Pivot_new!K:K)</f>
        <v>83038.5</v>
      </c>
      <c r="J5" s="259">
        <f>SUMIF(ALL_Pivot_new!B:B,C:C,ALL_Pivot_new!L:L)</f>
        <v>59542</v>
      </c>
      <c r="K5" s="259">
        <f>SUMIF(ALL_Pivot_new!B:B,C:C,ALL_Pivot_new!M:M)</f>
        <v>23496.5</v>
      </c>
      <c r="L5" s="259">
        <f>SUMIF(ALL_Pivot_new!B:B,C:C,ALL_Pivot_new!N:N)</f>
        <v>3643.79296875</v>
      </c>
      <c r="M5" s="260">
        <f t="shared" si="0"/>
        <v>0.7170408906711947</v>
      </c>
      <c r="N5" s="259">
        <f>SUMIF(ALL_Pivot_new!B:B,C:C,ALL_Pivot_new!O:O)</f>
        <v>108532</v>
      </c>
      <c r="O5" s="261">
        <f t="shared" si="1"/>
        <v>1.3070081949938883</v>
      </c>
      <c r="P5" s="249">
        <f t="shared" si="2"/>
        <v>0.12746036663898655</v>
      </c>
      <c r="Q5" s="248">
        <f t="shared" si="3"/>
        <v>13833.528512062489</v>
      </c>
      <c r="R5" s="259">
        <f t="shared" si="4"/>
        <v>122365.52851206249</v>
      </c>
    </row>
    <row r="6" spans="1:18">
      <c r="A6" s="172" t="str">
        <f>VLOOKUP(C:C,ALL_Pivot_new!B:D,2,FALSE)</f>
        <v>FDC</v>
      </c>
      <c r="B6" s="299" t="str">
        <f>VLOOKUP(C:C,ALL_Pivot_new!B:D,3,FALSE)</f>
        <v>Vmax</v>
      </c>
      <c r="C6" s="246" t="s">
        <v>112</v>
      </c>
      <c r="D6" s="259">
        <f>SUMIF(ALL_Pivot_new!B:B,C:C,ALL_Pivot_new!F:F)</f>
        <v>597408</v>
      </c>
      <c r="E6" s="259">
        <f>SUMIF(ALL_Pivot_new!B:B,C:C,ALL_Pivot_new!G:G)</f>
        <v>527587.59375</v>
      </c>
      <c r="F6" s="262">
        <f>SUMIF(ALL_Pivot_new!B:B,C:C,ALL_Pivot_new!H:H)</f>
        <v>69820.40625</v>
      </c>
      <c r="G6" s="259">
        <f>SUMIF(ALL_Pivot_new!B:B,C:C,ALL_Pivot_new!I:I)</f>
        <v>500822.05714285723</v>
      </c>
      <c r="H6" s="259">
        <f>SUMIF(ALL_Pivot_new!B:B,C:C,ALL_Pivot_new!J:J)</f>
        <v>62602.757142857183</v>
      </c>
      <c r="I6" s="259">
        <f>SUMIF(ALL_Pivot_new!B:B,C:C,ALL_Pivot_new!K:K)</f>
        <v>438219.30000000005</v>
      </c>
      <c r="J6" s="259">
        <f>SUMIF(ALL_Pivot_new!B:B,C:C,ALL_Pivot_new!L:L)</f>
        <v>209330.8</v>
      </c>
      <c r="K6" s="259">
        <f>SUMIF(ALL_Pivot_new!B:B,C:C,ALL_Pivot_new!M:M)</f>
        <v>228888.50000000006</v>
      </c>
      <c r="L6" s="259">
        <f>SUMIF(ALL_Pivot_new!B:B,C:C,ALL_Pivot_new!N:N)</f>
        <v>10767.09375</v>
      </c>
      <c r="M6" s="260">
        <f t="shared" si="0"/>
        <v>0.47768503121610567</v>
      </c>
      <c r="N6" s="259">
        <f>SUMIF(ALL_Pivot_new!B:B,C:C,ALL_Pivot_new!O:O)</f>
        <v>374596</v>
      </c>
      <c r="O6" s="261">
        <f t="shared" si="1"/>
        <v>0.85481401663504997</v>
      </c>
      <c r="P6" s="249">
        <f t="shared" si="2"/>
        <v>0.12500000000000006</v>
      </c>
      <c r="Q6" s="248">
        <f t="shared" si="3"/>
        <v>46824.500000000022</v>
      </c>
      <c r="R6" s="259">
        <f t="shared" si="4"/>
        <v>421420.5</v>
      </c>
    </row>
    <row r="7" spans="1:18">
      <c r="A7" s="265" t="str">
        <f>VLOOKUP(C:C,ALL_Pivot_new!B:D,2,FALSE)</f>
        <v>RDC</v>
      </c>
      <c r="B7" s="299" t="str">
        <f>VLOOKUP(C:C,ALL_Pivot_new!B:D,3,FALSE)</f>
        <v>Vmax</v>
      </c>
      <c r="C7" s="246" t="s">
        <v>100</v>
      </c>
      <c r="D7" s="259">
        <f>SUMIF(ALL_Pivot_new!B:B,C:C,ALL_Pivot_new!F:F)</f>
        <v>531872</v>
      </c>
      <c r="E7" s="259">
        <f>SUMIF(ALL_Pivot_new!B:B,C:C,ALL_Pivot_new!G:G)</f>
        <v>470601.1875</v>
      </c>
      <c r="F7" s="262">
        <f>SUMIF(ALL_Pivot_new!B:B,C:C,ALL_Pivot_new!H:H)</f>
        <v>61270.8125</v>
      </c>
      <c r="G7" s="259">
        <f>SUMIF(ALL_Pivot_new!B:B,C:C,ALL_Pivot_new!I:I)</f>
        <v>445146.05714285717</v>
      </c>
      <c r="H7" s="259">
        <f>SUMIF(ALL_Pivot_new!B:B,C:C,ALL_Pivot_new!J:J)</f>
        <v>55643.257142857125</v>
      </c>
      <c r="I7" s="259">
        <f>SUMIF(ALL_Pivot_new!B:B,C:C,ALL_Pivot_new!K:K)</f>
        <v>389502.80000000005</v>
      </c>
      <c r="J7" s="259">
        <f>SUMIF(ALL_Pivot_new!B:B,C:C,ALL_Pivot_new!L:L)</f>
        <v>212681.7</v>
      </c>
      <c r="K7" s="259">
        <f>SUMIF(ALL_Pivot_new!B:B,C:C,ALL_Pivot_new!M:M)</f>
        <v>176821.10000000003</v>
      </c>
      <c r="L7" s="259">
        <f>SUMIF(ALL_Pivot_new!B:B,C:C,ALL_Pivot_new!N:N)</f>
        <v>10767.09375</v>
      </c>
      <c r="M7" s="260">
        <f t="shared" si="0"/>
        <v>0.54603381541801488</v>
      </c>
      <c r="N7" s="259">
        <f>SUMIF(ALL_Pivot_new!B:B,C:C,ALL_Pivot_new!O:O)</f>
        <v>327291</v>
      </c>
      <c r="O7" s="261">
        <f t="shared" si="1"/>
        <v>0.84027894022841421</v>
      </c>
      <c r="P7" s="249">
        <f t="shared" si="2"/>
        <v>0.12499999999999994</v>
      </c>
      <c r="Q7" s="248">
        <f t="shared" si="3"/>
        <v>40911.374999999985</v>
      </c>
      <c r="R7" s="259">
        <f t="shared" si="4"/>
        <v>368202.375</v>
      </c>
    </row>
    <row r="8" spans="1:18">
      <c r="A8" s="172" t="str">
        <f>VLOOKUP(C:C,ALL_Pivot_new!B:D,2,FALSE)</f>
        <v>RDC</v>
      </c>
      <c r="B8" s="299" t="str">
        <f>VLOOKUP(C:C,ALL_Pivot_new!B:D,3,FALSE)</f>
        <v>Vmax</v>
      </c>
      <c r="C8" s="228" t="s">
        <v>89</v>
      </c>
      <c r="D8" s="259">
        <f>SUMIF(ALL_Pivot_new!B:B,C:C,ALL_Pivot_new!F:F)</f>
        <v>227300</v>
      </c>
      <c r="E8" s="259">
        <f>SUMIF(ALL_Pivot_new!B:B,C:C,ALL_Pivot_new!G:G)</f>
        <v>206693.8359375</v>
      </c>
      <c r="F8" s="262">
        <f>SUMIF(ALL_Pivot_new!B:B,C:C,ALL_Pivot_new!H:H)</f>
        <v>20606.1640625</v>
      </c>
      <c r="G8" s="259">
        <f>SUMIF(ALL_Pivot_new!B:B,C:C,ALL_Pivot_new!I:I)</f>
        <v>189712.97142857141</v>
      </c>
      <c r="H8" s="259">
        <f>SUMIF(ALL_Pivot_new!B:B,C:C,ALL_Pivot_new!J:J)</f>
        <v>23948.271428571403</v>
      </c>
      <c r="I8" s="259">
        <f>SUMIF(ALL_Pivot_new!B:B,C:C,ALL_Pivot_new!K:K)</f>
        <v>165764.70000000001</v>
      </c>
      <c r="J8" s="259">
        <f>SUMIF(ALL_Pivot_new!B:B,C:C,ALL_Pivot_new!L:L)</f>
        <v>118079.2</v>
      </c>
      <c r="K8" s="259">
        <f>SUMIF(ALL_Pivot_new!B:B,C:C,ALL_Pivot_new!M:M)</f>
        <v>47685.500000000015</v>
      </c>
      <c r="L8" s="259">
        <f>SUMIF(ALL_Pivot_new!B:B,C:C,ALL_Pivot_new!N:N)</f>
        <v>4461.5859375</v>
      </c>
      <c r="M8" s="260">
        <f t="shared" si="0"/>
        <v>0.71233018851420105</v>
      </c>
      <c r="N8" s="259">
        <f>SUMIF(ALL_Pivot_new!B:B,C:C,ALL_Pivot_new!O:O)</f>
        <v>231128.4</v>
      </c>
      <c r="O8" s="261">
        <f t="shared" si="1"/>
        <v>1.3943161601957472</v>
      </c>
      <c r="P8" s="249">
        <f t="shared" si="2"/>
        <v>0.12623423294799921</v>
      </c>
      <c r="Q8" s="248">
        <f t="shared" si="3"/>
        <v>29176.316286498339</v>
      </c>
      <c r="R8" s="259">
        <f t="shared" si="4"/>
        <v>260304.71628649833</v>
      </c>
    </row>
    <row r="9" spans="1:18">
      <c r="A9" s="265" t="str">
        <f>VLOOKUP(C:C,ALL_Pivot_new!B:D,2,FALSE)</f>
        <v>RDC</v>
      </c>
      <c r="B9" s="299" t="str">
        <f>VLOOKUP(C:C,ALL_Pivot_new!B:D,3,FALSE)</f>
        <v>Vmax</v>
      </c>
      <c r="C9" s="228" t="s">
        <v>92</v>
      </c>
      <c r="D9" s="259">
        <f>SUMIF(ALL_Pivot_new!B:B,C:C,ALL_Pivot_new!F:F)</f>
        <v>227100</v>
      </c>
      <c r="E9" s="259">
        <f>SUMIF(ALL_Pivot_new!B:B,C:C,ALL_Pivot_new!G:G)</f>
        <v>206507.525390625</v>
      </c>
      <c r="F9" s="262">
        <f>SUMIF(ALL_Pivot_new!B:B,C:C,ALL_Pivot_new!H:H)</f>
        <v>20592.474609375</v>
      </c>
      <c r="G9" s="259">
        <f>SUMIF(ALL_Pivot_new!B:B,C:C,ALL_Pivot_new!I:I)</f>
        <v>190337.57142857142</v>
      </c>
      <c r="H9" s="259">
        <f>SUMIF(ALL_Pivot_new!B:B,C:C,ALL_Pivot_new!J:J)</f>
        <v>24260.57142857142</v>
      </c>
      <c r="I9" s="259">
        <f>SUMIF(ALL_Pivot_new!B:B,C:C,ALL_Pivot_new!K:K)</f>
        <v>166077</v>
      </c>
      <c r="J9" s="259">
        <f>SUMIF(ALL_Pivot_new!B:B,C:C,ALL_Pivot_new!L:L)</f>
        <v>31021.4</v>
      </c>
      <c r="K9" s="259">
        <f>SUMIF(ALL_Pivot_new!B:B,C:C,ALL_Pivot_new!M:M)</f>
        <v>135055.6</v>
      </c>
      <c r="L9" s="259">
        <f>SUMIF(ALL_Pivot_new!B:B,C:C,ALL_Pivot_new!N:N)</f>
        <v>4275.275390625</v>
      </c>
      <c r="M9" s="260">
        <f t="shared" si="0"/>
        <v>0.1867892604033069</v>
      </c>
      <c r="N9" s="259">
        <f>SUMIF(ALL_Pivot_new!B:B,C:C,ALL_Pivot_new!O:O)</f>
        <v>173040.4</v>
      </c>
      <c r="O9" s="261">
        <f t="shared" si="1"/>
        <v>1.0419287438959037</v>
      </c>
      <c r="P9" s="249">
        <f t="shared" si="2"/>
        <v>0.12746075956777542</v>
      </c>
      <c r="Q9" s="248">
        <f t="shared" si="3"/>
        <v>22055.860819911686</v>
      </c>
      <c r="R9" s="259">
        <f t="shared" si="4"/>
        <v>195096.26081991167</v>
      </c>
    </row>
    <row r="10" spans="1:18">
      <c r="A10" s="172" t="str">
        <f>VLOOKUP(C:C,ALL_Pivot_new!B:D,2,FALSE)</f>
        <v>FDC</v>
      </c>
      <c r="B10" s="299" t="str">
        <f>VLOOKUP(C:C,ALL_Pivot_new!B:D,3,FALSE)</f>
        <v>Vmax</v>
      </c>
      <c r="C10" s="228" t="s">
        <v>114</v>
      </c>
      <c r="D10" s="259">
        <f>SUMIF(ALL_Pivot_new!B:B,C:C,ALL_Pivot_new!F:F)</f>
        <v>118400</v>
      </c>
      <c r="E10" s="259">
        <f>SUMIF(ALL_Pivot_new!B:B,C:C,ALL_Pivot_new!G:G)</f>
        <v>107740.88671875</v>
      </c>
      <c r="F10" s="262">
        <f>SUMIF(ALL_Pivot_new!B:B,C:C,ALL_Pivot_new!H:H)</f>
        <v>10659.11328125</v>
      </c>
      <c r="G10" s="259">
        <f>SUMIF(ALL_Pivot_new!B:B,C:C,ALL_Pivot_new!I:I)</f>
        <v>95793.342857142867</v>
      </c>
      <c r="H10" s="259">
        <f>SUMIF(ALL_Pivot_new!B:B,C:C,ALL_Pivot_new!J:J)</f>
        <v>12442.542857142864</v>
      </c>
      <c r="I10" s="259">
        <f>SUMIF(ALL_Pivot_new!B:B,C:C,ALL_Pivot_new!K:K)</f>
        <v>83350.8</v>
      </c>
      <c r="J10" s="259">
        <f>SUMIF(ALL_Pivot_new!B:B,C:C,ALL_Pivot_new!L:L)</f>
        <v>16003.1</v>
      </c>
      <c r="K10" s="259">
        <f>SUMIF(ALL_Pivot_new!B:B,C:C,ALL_Pivot_new!M:M)</f>
        <v>67347.7</v>
      </c>
      <c r="L10" s="259">
        <f>SUMIF(ALL_Pivot_new!B:B,C:C,ALL_Pivot_new!N:N)</f>
        <v>3643.79296875</v>
      </c>
      <c r="M10" s="260">
        <f t="shared" si="0"/>
        <v>0.19199695743772105</v>
      </c>
      <c r="N10" s="259">
        <f>SUMIF(ALL_Pivot_new!B:B,C:C,ALL_Pivot_new!O:O)</f>
        <v>33121.5</v>
      </c>
      <c r="O10" s="261">
        <f t="shared" si="1"/>
        <v>0.39737471026072935</v>
      </c>
      <c r="P10" s="249">
        <f t="shared" si="2"/>
        <v>0.12988943162468497</v>
      </c>
      <c r="Q10" s="248">
        <f t="shared" si="3"/>
        <v>4302.1328095570034</v>
      </c>
      <c r="R10" s="259">
        <f t="shared" si="4"/>
        <v>37423.632809557006</v>
      </c>
    </row>
    <row r="11" spans="1:18">
      <c r="A11" s="265" t="str">
        <f>VLOOKUP(C:C,ALL_Pivot_new!B:D,2,FALSE)</f>
        <v>RDC</v>
      </c>
      <c r="B11" s="299" t="str">
        <f>VLOOKUP(C:C,ALL_Pivot_new!B:D,3,FALSE)</f>
        <v>Vmax</v>
      </c>
      <c r="C11" s="228" t="s">
        <v>94</v>
      </c>
      <c r="D11" s="259">
        <f>SUMIF(ALL_Pivot_new!B:B,C:C,ALL_Pivot_new!F:F)</f>
        <v>287100</v>
      </c>
      <c r="E11" s="259">
        <f>SUMIF(ALL_Pivot_new!B:B,C:C,ALL_Pivot_new!G:G)</f>
        <v>260875.95703125</v>
      </c>
      <c r="F11" s="262">
        <f>SUMIF(ALL_Pivot_new!B:B,C:C,ALL_Pivot_new!H:H)</f>
        <v>26224.04296875</v>
      </c>
      <c r="G11" s="259">
        <f>SUMIF(ALL_Pivot_new!B:B,C:C,ALL_Pivot_new!I:I)</f>
        <v>248032.2</v>
      </c>
      <c r="H11" s="259">
        <f>SUMIF(ALL_Pivot_new!B:B,C:C,ALL_Pivot_new!J:J)</f>
        <v>124016.1</v>
      </c>
      <c r="I11" s="259">
        <f>SUMIF(ALL_Pivot_new!B:B,C:C,ALL_Pivot_new!K:K)</f>
        <v>124016.1</v>
      </c>
      <c r="J11" s="259">
        <f>SUMIF(ALL_Pivot_new!B:B,C:C,ALL_Pivot_new!L:L)</f>
        <v>90440.5</v>
      </c>
      <c r="K11" s="259">
        <f>SUMIF(ALL_Pivot_new!B:B,C:C,ALL_Pivot_new!M:M)</f>
        <v>33575.600000000006</v>
      </c>
      <c r="L11" s="259">
        <f>SUMIF(ALL_Pivot_new!B:B,C:C,ALL_Pivot_new!N:N)</f>
        <v>5724.55078125</v>
      </c>
      <c r="M11" s="260">
        <f t="shared" si="0"/>
        <v>0.72926418424704531</v>
      </c>
      <c r="N11" s="259">
        <f>SUMIF(ALL_Pivot_new!B:B,C:C,ALL_Pivot_new!O:O)</f>
        <v>171812</v>
      </c>
      <c r="O11" s="261">
        <f t="shared" si="1"/>
        <v>1.3854007665133801</v>
      </c>
      <c r="P11" s="249">
        <f t="shared" si="2"/>
        <v>0.5</v>
      </c>
      <c r="Q11" s="248">
        <f t="shared" si="3"/>
        <v>85906</v>
      </c>
      <c r="R11" s="259">
        <f t="shared" si="4"/>
        <v>257718</v>
      </c>
    </row>
    <row r="12" spans="1:18">
      <c r="A12" s="172" t="str">
        <f>VLOOKUP(C:C,ALL_Pivot_new!B:D,2,FALSE)</f>
        <v>FDC</v>
      </c>
      <c r="B12" s="299" t="str">
        <f>VLOOKUP(C:C,ALL_Pivot_new!B:D,3,FALSE)</f>
        <v>Vmax</v>
      </c>
      <c r="C12" s="228" t="s">
        <v>116</v>
      </c>
      <c r="D12" s="259">
        <f>SUMIF(ALL_Pivot_new!B:B,C:C,ALL_Pivot_new!F:F)</f>
        <v>441000</v>
      </c>
      <c r="E12" s="259">
        <f>SUMIF(ALL_Pivot_new!B:B,C:C,ALL_Pivot_new!G:G)</f>
        <v>400718.5546875</v>
      </c>
      <c r="F12" s="262">
        <f>SUMIF(ALL_Pivot_new!B:B,C:C,ALL_Pivot_new!H:H)</f>
        <v>40281.4453125</v>
      </c>
      <c r="G12" s="259">
        <f>SUMIF(ALL_Pivot_new!B:B,C:C,ALL_Pivot_new!I:I)</f>
        <v>383226.2</v>
      </c>
      <c r="H12" s="259">
        <f>SUMIF(ALL_Pivot_new!B:B,C:C,ALL_Pivot_new!J:J)</f>
        <v>191613.1</v>
      </c>
      <c r="I12" s="259">
        <f>SUMIF(ALL_Pivot_new!B:B,C:C,ALL_Pivot_new!K:K)</f>
        <v>191613.1</v>
      </c>
      <c r="J12" s="259">
        <f>SUMIF(ALL_Pivot_new!B:B,C:C,ALL_Pivot_new!L:L)</f>
        <v>147825.29999999999</v>
      </c>
      <c r="K12" s="259">
        <f>SUMIF(ALL_Pivot_new!B:B,C:C,ALL_Pivot_new!M:M)</f>
        <v>43787.800000000017</v>
      </c>
      <c r="L12" s="259">
        <f>SUMIF(ALL_Pivot_new!B:B,C:C,ALL_Pivot_new!N:N)</f>
        <v>8177.9296875</v>
      </c>
      <c r="M12" s="260">
        <f t="shared" si="0"/>
        <v>0.77147804612523874</v>
      </c>
      <c r="N12" s="259">
        <f>SUMIF(ALL_Pivot_new!B:B,C:C,ALL_Pivot_new!O:O)</f>
        <v>277419</v>
      </c>
      <c r="O12" s="261">
        <f t="shared" si="1"/>
        <v>1.4478081091532886</v>
      </c>
      <c r="P12" s="249">
        <f t="shared" si="2"/>
        <v>0.5</v>
      </c>
      <c r="Q12" s="248">
        <f t="shared" si="3"/>
        <v>138709.5</v>
      </c>
      <c r="R12" s="259">
        <f t="shared" si="4"/>
        <v>416128.5</v>
      </c>
    </row>
    <row r="13" spans="1:18">
      <c r="A13" s="265" t="str">
        <f>VLOOKUP(C:C,ALL_Pivot_new!B:D,2,FALSE)</f>
        <v>FDC</v>
      </c>
      <c r="B13" s="299" t="str">
        <f>VLOOKUP(C:C,ALL_Pivot_new!B:D,3,FALSE)</f>
        <v>Vmax</v>
      </c>
      <c r="C13" s="228">
        <v>667</v>
      </c>
      <c r="D13" s="259">
        <f>SUMIF(ALL_Pivot_new!B:B,C:C,ALL_Pivot_new!F:F)</f>
        <v>235200</v>
      </c>
      <c r="E13" s="259">
        <f>SUMIF(ALL_Pivot_new!B:B,C:C,ALL_Pivot_new!G:G)</f>
        <v>213716.5625</v>
      </c>
      <c r="F13" s="262">
        <f>SUMIF(ALL_Pivot_new!B:B,C:C,ALL_Pivot_new!H:H)</f>
        <v>21483.4375</v>
      </c>
      <c r="G13" s="259">
        <f>SUMIF(ALL_Pivot_new!B:B,C:C,ALL_Pivot_new!I:I)</f>
        <v>200645.2</v>
      </c>
      <c r="H13" s="259">
        <f>SUMIF(ALL_Pivot_new!B:B,C:C,ALL_Pivot_new!J:J)</f>
        <v>98451.1</v>
      </c>
      <c r="I13" s="259">
        <f>SUMIF(ALL_Pivot_new!B:B,C:C,ALL_Pivot_new!K:K)</f>
        <v>102194.1</v>
      </c>
      <c r="J13" s="259">
        <f>SUMIF(ALL_Pivot_new!B:B,C:C,ALL_Pivot_new!L:L)</f>
        <v>21778.7</v>
      </c>
      <c r="K13" s="259">
        <f>SUMIF(ALL_Pivot_new!B:B,C:C,ALL_Pivot_new!M:M)</f>
        <v>80415.400000000009</v>
      </c>
      <c r="L13" s="259">
        <f>SUMIF(ALL_Pivot_new!B:B,C:C,ALL_Pivot_new!N:N)</f>
        <v>4361.5625</v>
      </c>
      <c r="M13" s="260">
        <f t="shared" ref="M13:M26" si="5">J13/I13</f>
        <v>0.2131111287246524</v>
      </c>
      <c r="N13" s="259">
        <f>SUMIF(ALL_Pivot_new!B:B,C:C,ALL_Pivot_new!O:O)</f>
        <v>55807.8</v>
      </c>
      <c r="O13" s="261">
        <f t="shared" ref="O13:O26" si="6">N13/I13</f>
        <v>0.54609610535246167</v>
      </c>
      <c r="P13" s="249">
        <f t="shared" si="2"/>
        <v>0.49067259022393755</v>
      </c>
      <c r="Q13" s="248">
        <f t="shared" si="3"/>
        <v>27383.357780699465</v>
      </c>
      <c r="R13" s="259">
        <f t="shared" si="4"/>
        <v>83191.157780699461</v>
      </c>
    </row>
    <row r="14" spans="1:18">
      <c r="A14" s="172" t="str">
        <f>VLOOKUP(C:C,ALL_Pivot_new!B:D,2,FALSE)</f>
        <v>RDC</v>
      </c>
      <c r="B14" s="299" t="str">
        <f>VLOOKUP(C:C,ALL_Pivot_new!B:D,3,FALSE)</f>
        <v>Vmax</v>
      </c>
      <c r="C14" s="228">
        <v>671</v>
      </c>
      <c r="D14" s="259">
        <f>SUMIF(ALL_Pivot_new!B:B,C:C,ALL_Pivot_new!F:F)</f>
        <v>480000</v>
      </c>
      <c r="E14" s="259">
        <f>SUMIF(ALL_Pivot_new!B:B,C:C,ALL_Pivot_new!G:G)</f>
        <v>436156.25</v>
      </c>
      <c r="F14" s="262">
        <f>SUMIF(ALL_Pivot_new!B:B,C:C,ALL_Pivot_new!H:H)</f>
        <v>43843.75</v>
      </c>
      <c r="G14" s="259">
        <f>SUMIF(ALL_Pivot_new!B:B,C:C,ALL_Pivot_new!I:I)</f>
        <v>415239</v>
      </c>
      <c r="H14" s="259">
        <f>SUMIF(ALL_Pivot_new!B:B,C:C,ALL_Pivot_new!J:J)</f>
        <v>205748</v>
      </c>
      <c r="I14" s="259">
        <f>SUMIF(ALL_Pivot_new!B:B,C:C,ALL_Pivot_new!K:K)</f>
        <v>209491</v>
      </c>
      <c r="J14" s="259">
        <f>SUMIF(ALL_Pivot_new!B:B,C:C,ALL_Pivot_new!L:L)</f>
        <v>44061.2</v>
      </c>
      <c r="K14" s="259">
        <f>SUMIF(ALL_Pivot_new!B:B,C:C,ALL_Pivot_new!M:M)</f>
        <v>165429.79999999999</v>
      </c>
      <c r="L14" s="259">
        <f>SUMIF(ALL_Pivot_new!B:B,C:C,ALL_Pivot_new!N:N)</f>
        <v>8723.125</v>
      </c>
      <c r="M14" s="260">
        <f t="shared" si="5"/>
        <v>0.21032502589610053</v>
      </c>
      <c r="N14" s="259">
        <f>SUMIF(ALL_Pivot_new!B:B,C:C,ALL_Pivot_new!O:O)</f>
        <v>152240.1</v>
      </c>
      <c r="O14" s="261">
        <f t="shared" si="6"/>
        <v>0.72671427412156131</v>
      </c>
      <c r="P14" s="249">
        <f t="shared" si="2"/>
        <v>0.49549295706809815</v>
      </c>
      <c r="Q14" s="248">
        <f t="shared" si="3"/>
        <v>75433.897333342975</v>
      </c>
      <c r="R14" s="259">
        <f t="shared" si="4"/>
        <v>227673.99733334297</v>
      </c>
    </row>
    <row r="15" spans="1:18">
      <c r="A15" s="172" t="str">
        <f>VLOOKUP(C:C,ALL_Pivot_new!B:D,2,FALSE)</f>
        <v>FDC</v>
      </c>
      <c r="B15" s="299" t="str">
        <f>VLOOKUP(C:C,ALL_Pivot_new!B:D,3,FALSE)</f>
        <v>Vmax</v>
      </c>
      <c r="C15" s="188">
        <v>710</v>
      </c>
      <c r="D15" s="259">
        <f>SUMIF(ALL_Pivot_new!B:B,C:C,ALL_Pivot_new!F:F)</f>
        <v>480000</v>
      </c>
      <c r="E15" s="259">
        <f>SUMIF(ALL_Pivot_new!B:B,C:C,ALL_Pivot_new!G:G)</f>
        <v>436156.25</v>
      </c>
      <c r="F15" s="262">
        <f>SUMIF(ALL_Pivot_new!B:B,C:C,ALL_Pivot_new!H:H)</f>
        <v>43843.75</v>
      </c>
      <c r="G15" s="259">
        <f>SUMIF(ALL_Pivot_new!B:B,C:C,ALL_Pivot_new!I:I)</f>
        <v>415239</v>
      </c>
      <c r="H15" s="259">
        <f>SUMIF(ALL_Pivot_new!B:B,C:C,ALL_Pivot_new!J:J)</f>
        <v>205748</v>
      </c>
      <c r="I15" s="259">
        <f>SUMIF(ALL_Pivot_new!B:B,C:C,ALL_Pivot_new!K:K)</f>
        <v>209491</v>
      </c>
      <c r="J15" s="259">
        <f>SUMIF(ALL_Pivot_new!B:B,C:C,ALL_Pivot_new!L:L)</f>
        <v>147275</v>
      </c>
      <c r="K15" s="259">
        <f>SUMIF(ALL_Pivot_new!B:B,C:C,ALL_Pivot_new!M:M)</f>
        <v>62216</v>
      </c>
      <c r="L15" s="259">
        <f>SUMIF(ALL_Pivot_new!B:B,C:C,ALL_Pivot_new!N:N)</f>
        <v>8723.125</v>
      </c>
      <c r="M15" s="260">
        <f t="shared" si="5"/>
        <v>0.70301349461313378</v>
      </c>
      <c r="N15" s="259">
        <f>SUMIF(ALL_Pivot_new!B:B,C:C,ALL_Pivot_new!O:O)</f>
        <v>244329</v>
      </c>
      <c r="O15" s="261">
        <f t="shared" si="6"/>
        <v>1.1662983135313689</v>
      </c>
      <c r="P15" s="249">
        <f t="shared" si="2"/>
        <v>0.49549295706809815</v>
      </c>
      <c r="Q15" s="248">
        <f t="shared" si="3"/>
        <v>121063.29870749135</v>
      </c>
      <c r="R15" s="259">
        <f t="shared" si="4"/>
        <v>365392.29870749137</v>
      </c>
    </row>
    <row r="16" spans="1:18">
      <c r="A16" s="172" t="str">
        <f>VLOOKUP(C:C,ALL_Pivot_new!B:D,2,FALSE)</f>
        <v>RDC</v>
      </c>
      <c r="B16" s="299" t="str">
        <f>VLOOKUP(C:C,ALL_Pivot_new!B:D,3,FALSE)</f>
        <v>Vmax</v>
      </c>
      <c r="C16" s="182">
        <v>689</v>
      </c>
      <c r="D16" s="259">
        <f>SUMIF(ALL_Pivot_new!B:B,C:C,ALL_Pivot_new!F:F)</f>
        <v>235200</v>
      </c>
      <c r="E16" s="259">
        <f>SUMIF(ALL_Pivot_new!B:B,C:C,ALL_Pivot_new!G:G)</f>
        <v>213716.5625</v>
      </c>
      <c r="F16" s="262">
        <f>SUMIF(ALL_Pivot_new!B:B,C:C,ALL_Pivot_new!H:H)</f>
        <v>21483.4375</v>
      </c>
      <c r="G16" s="259">
        <f>SUMIF(ALL_Pivot_new!B:B,C:C,ALL_Pivot_new!I:I)</f>
        <v>200645.2</v>
      </c>
      <c r="H16" s="259">
        <f>SUMIF(ALL_Pivot_new!B:B,C:C,ALL_Pivot_new!J:J)</f>
        <v>98451.1</v>
      </c>
      <c r="I16" s="259">
        <f>SUMIF(ALL_Pivot_new!B:B,C:C,ALL_Pivot_new!K:K)</f>
        <v>102194.1</v>
      </c>
      <c r="J16" s="259">
        <f>SUMIF(ALL_Pivot_new!B:B,C:C,ALL_Pivot_new!L:L)</f>
        <v>74472.3</v>
      </c>
      <c r="K16" s="259">
        <f>SUMIF(ALL_Pivot_new!B:B,C:C,ALL_Pivot_new!M:M)</f>
        <v>27721.800000000003</v>
      </c>
      <c r="L16" s="259">
        <f>SUMIF(ALL_Pivot_new!B:B,C:C,ALL_Pivot_new!N:N)</f>
        <v>4361.5625</v>
      </c>
      <c r="M16" s="260">
        <f t="shared" si="5"/>
        <v>0.72873385058432927</v>
      </c>
      <c r="N16" s="259">
        <f>SUMIF(ALL_Pivot_new!B:B,C:C,ALL_Pivot_new!O:O)</f>
        <v>109520</v>
      </c>
      <c r="O16" s="261">
        <f t="shared" si="6"/>
        <v>1.0716861345224431</v>
      </c>
      <c r="P16" s="249">
        <f t="shared" si="2"/>
        <v>0.49067259022393755</v>
      </c>
      <c r="Q16" s="248">
        <f t="shared" si="3"/>
        <v>53738.462081325641</v>
      </c>
      <c r="R16" s="259">
        <f t="shared" si="4"/>
        <v>163258.46208132565</v>
      </c>
    </row>
    <row r="17" spans="1:18">
      <c r="A17" s="172" t="str">
        <f>VLOOKUP(C:C,ALL_Pivot_new!B:D,2,FALSE)</f>
        <v>FDC</v>
      </c>
      <c r="B17" s="299" t="str">
        <f>VLOOKUP(C:C,ALL_Pivot_new!B:D,3,FALSE)</f>
        <v>Vmax</v>
      </c>
      <c r="C17" s="188">
        <v>712</v>
      </c>
      <c r="D17" s="259">
        <f>SUMIF(ALL_Pivot_new!B:B,C:C,ALL_Pivot_new!F:F)</f>
        <v>480000</v>
      </c>
      <c r="E17" s="259">
        <f>SUMIF(ALL_Pivot_new!B:B,C:C,ALL_Pivot_new!G:G)</f>
        <v>436156.25</v>
      </c>
      <c r="F17" s="262">
        <f>SUMIF(ALL_Pivot_new!B:B,C:C,ALL_Pivot_new!H:H)</f>
        <v>43843.75</v>
      </c>
      <c r="G17" s="259">
        <f>SUMIF(ALL_Pivot_new!B:B,C:C,ALL_Pivot_new!I:I)</f>
        <v>415239</v>
      </c>
      <c r="H17" s="259">
        <f>SUMIF(ALL_Pivot_new!B:B,C:C,ALL_Pivot_new!J:J)</f>
        <v>205748</v>
      </c>
      <c r="I17" s="259">
        <f>SUMIF(ALL_Pivot_new!B:B,C:C,ALL_Pivot_new!K:K)</f>
        <v>209491</v>
      </c>
      <c r="J17" s="259">
        <f>SUMIF(ALL_Pivot_new!B:B,C:C,ALL_Pivot_new!L:L)</f>
        <v>139447.9</v>
      </c>
      <c r="K17" s="259">
        <f>SUMIF(ALL_Pivot_new!B:B,C:C,ALL_Pivot_new!M:M)</f>
        <v>70043.100000000006</v>
      </c>
      <c r="L17" s="259">
        <f>SUMIF(ALL_Pivot_new!B:B,C:C,ALL_Pivot_new!N:N)</f>
        <v>8723.125</v>
      </c>
      <c r="M17" s="260">
        <f t="shared" si="5"/>
        <v>0.665651030354526</v>
      </c>
      <c r="N17" s="259">
        <f>SUMIF(ALL_Pivot_new!B:B,C:C,ALL_Pivot_new!O:O)</f>
        <v>254516</v>
      </c>
      <c r="O17" s="261">
        <f t="shared" si="6"/>
        <v>1.2149257008654311</v>
      </c>
      <c r="P17" s="249">
        <f t="shared" si="2"/>
        <v>0.49549295706809815</v>
      </c>
      <c r="Q17" s="248">
        <f t="shared" si="3"/>
        <v>126110.88546114406</v>
      </c>
      <c r="R17" s="259">
        <f t="shared" si="4"/>
        <v>380626.88546114403</v>
      </c>
    </row>
    <row r="18" spans="1:18">
      <c r="A18" s="172" t="str">
        <f>VLOOKUP(C:C,ALL_Pivot_new!B:D,2,FALSE)</f>
        <v>RDC</v>
      </c>
      <c r="B18" s="299" t="str">
        <f>VLOOKUP(C:C,ALL_Pivot_new!B:D,3,FALSE)</f>
        <v>Vmax</v>
      </c>
      <c r="C18" s="182">
        <v>706</v>
      </c>
      <c r="D18" s="259">
        <f>SUMIF(ALL_Pivot_new!B:B,C:C,ALL_Pivot_new!F:F)</f>
        <v>235200</v>
      </c>
      <c r="E18" s="259">
        <f>SUMIF(ALL_Pivot_new!B:B,C:C,ALL_Pivot_new!G:G)</f>
        <v>213716.5625</v>
      </c>
      <c r="F18" s="262">
        <f>SUMIF(ALL_Pivot_new!B:B,C:C,ALL_Pivot_new!H:H)</f>
        <v>21483.4375</v>
      </c>
      <c r="G18" s="259">
        <f>SUMIF(ALL_Pivot_new!B:B,C:C,ALL_Pivot_new!I:I)</f>
        <v>200645.2</v>
      </c>
      <c r="H18" s="259">
        <f>SUMIF(ALL_Pivot_new!B:B,C:C,ALL_Pivot_new!J:J)</f>
        <v>98451.1</v>
      </c>
      <c r="I18" s="259">
        <f>SUMIF(ALL_Pivot_new!B:B,C:C,ALL_Pivot_new!K:K)</f>
        <v>102194.1</v>
      </c>
      <c r="J18" s="259">
        <f>SUMIF(ALL_Pivot_new!B:B,C:C,ALL_Pivot_new!L:L)</f>
        <v>76496.3</v>
      </c>
      <c r="K18" s="259">
        <f>SUMIF(ALL_Pivot_new!B:B,C:C,ALL_Pivot_new!M:M)</f>
        <v>25697.800000000003</v>
      </c>
      <c r="L18" s="259">
        <f>SUMIF(ALL_Pivot_new!B:B,C:C,ALL_Pivot_new!N:N)</f>
        <v>4361.5625</v>
      </c>
      <c r="M18" s="260">
        <f t="shared" si="5"/>
        <v>0.74853929923547446</v>
      </c>
      <c r="N18" s="259">
        <f>SUMIF(ALL_Pivot_new!B:B,C:C,ALL_Pivot_new!O:O)</f>
        <v>127434</v>
      </c>
      <c r="O18" s="261">
        <f t="shared" si="6"/>
        <v>1.2469800115662253</v>
      </c>
      <c r="P18" s="249">
        <f t="shared" si="2"/>
        <v>0.49067259022393755</v>
      </c>
      <c r="Q18" s="248">
        <f t="shared" si="3"/>
        <v>62528.370862597258</v>
      </c>
      <c r="R18" s="259">
        <f t="shared" si="4"/>
        <v>189962.37086259725</v>
      </c>
    </row>
    <row r="19" spans="1:18" s="388" customFormat="1">
      <c r="A19" s="172" t="str">
        <f>VLOOKUP(C:C,ALL_Pivot_new!B:D,2,FALSE)</f>
        <v>Swiss</v>
      </c>
      <c r="B19" s="334" t="str">
        <f>VLOOKUP(C:C,ALL_Pivot_new!B:D,3,FALSE)</f>
        <v>Vmax</v>
      </c>
      <c r="C19" s="182">
        <v>1383</v>
      </c>
      <c r="D19" s="259">
        <f>SUMIF(ALL_Pivot_new!B:B,C:C,ALL_Pivot_new!F:F)</f>
        <v>137400</v>
      </c>
      <c r="E19" s="259">
        <f>SUMIF(ALL_Pivot_new!B:B,C:C,ALL_Pivot_new!G:G)</f>
        <v>124849.7265625</v>
      </c>
      <c r="F19" s="262">
        <f>SUMIF(ALL_Pivot_new!B:B,C:C,ALL_Pivot_new!H:H)</f>
        <v>12550.2734375</v>
      </c>
      <c r="G19" s="259">
        <f>SUMIF(ALL_Pivot_new!B:B,C:C,ALL_Pivot_new!I:I)</f>
        <v>119445.8</v>
      </c>
      <c r="H19" s="259">
        <f>SUMIF(ALL_Pivot_new!B:B,C:C,ALL_Pivot_new!J:J)</f>
        <v>59722.9</v>
      </c>
      <c r="I19" s="259">
        <f>SUMIF(ALL_Pivot_new!B:B,C:C,ALL_Pivot_new!K:K)</f>
        <v>59722.9</v>
      </c>
      <c r="J19" s="259">
        <f>SUMIF(ALL_Pivot_new!B:B,C:C,ALL_Pivot_new!L:L)</f>
        <v>19595.900000000001</v>
      </c>
      <c r="K19" s="259">
        <f>SUMIF(ALL_Pivot_new!B:B,C:C,ALL_Pivot_new!M:M)</f>
        <v>40127</v>
      </c>
      <c r="L19" s="259">
        <f>SUMIF(ALL_Pivot_new!B:B,C:C,ALL_Pivot_new!N:N)</f>
        <v>2725.9765625</v>
      </c>
      <c r="M19" s="260">
        <f t="shared" ref="M19" si="7">J19/I19</f>
        <v>0.32811367164019162</v>
      </c>
      <c r="N19" s="259">
        <f>SUMIF(ALL_Pivot_new!B:B,C:C,ALL_Pivot_new!O:O)</f>
        <v>61297.2</v>
      </c>
      <c r="O19" s="261">
        <f t="shared" ref="O19" si="8">N19/I19</f>
        <v>1.0263600729368465</v>
      </c>
      <c r="P19" s="249">
        <f t="shared" ref="P19" si="9">H19/G19</f>
        <v>0.5</v>
      </c>
      <c r="Q19" s="248">
        <f t="shared" ref="Q19" si="10">N19*P19</f>
        <v>30648.6</v>
      </c>
      <c r="R19" s="259">
        <f t="shared" ref="R19" si="11">N19+Q19</f>
        <v>91945.799999999988</v>
      </c>
    </row>
    <row r="20" spans="1:18">
      <c r="A20" s="265" t="str">
        <f>VLOOKUP(C:C,ALL_Pivot_new!B:D,2,FALSE)</f>
        <v>CGC</v>
      </c>
      <c r="B20" s="299" t="str">
        <f>VLOOKUP(C:C,ALL_Pivot_new!B:D,3,FALSE)</f>
        <v>HDS</v>
      </c>
      <c r="C20" s="228" t="s">
        <v>126</v>
      </c>
      <c r="D20" s="259">
        <f>SUMIF(ALL_Pivot_new!B:B,C:C,ALL_Pivot_new!F:F)</f>
        <v>102000</v>
      </c>
      <c r="E20" s="259">
        <f>SUMIF(ALL_Pivot_new!B:B,C:C,ALL_Pivot_new!G:G)</f>
        <v>92820</v>
      </c>
      <c r="F20" s="262">
        <f>SUMIF(ALL_Pivot_new!B:B,C:C,ALL_Pivot_new!H:H)</f>
        <v>9180</v>
      </c>
      <c r="G20" s="259">
        <f>SUMIF(ALL_Pivot_new!B:B,C:C,ALL_Pivot_new!I:I)</f>
        <v>85486.605714285717</v>
      </c>
      <c r="H20" s="259">
        <f>SUMIF(ALL_Pivot_new!B:B,C:C,ALL_Pivot_new!J:J)</f>
        <v>10685.825714285718</v>
      </c>
      <c r="I20" s="259">
        <f>SUMIF(ALL_Pivot_new!B:B,C:C,ALL_Pivot_new!K:K)</f>
        <v>74800.78</v>
      </c>
      <c r="J20" s="259">
        <f>SUMIF(ALL_Pivot_new!B:B,C:C,ALL_Pivot_new!L:L)</f>
        <v>63958</v>
      </c>
      <c r="K20" s="259">
        <f>SUMIF(ALL_Pivot_new!B:B,C:C,ALL_Pivot_new!M:M)</f>
        <v>10842.779999999999</v>
      </c>
      <c r="L20" s="259">
        <f>SUMIF(ALL_Pivot_new!B:B,C:C,ALL_Pivot_new!N:N)</f>
        <v>5460</v>
      </c>
      <c r="M20" s="260">
        <f t="shared" si="5"/>
        <v>0.85504455969576787</v>
      </c>
      <c r="N20" s="259">
        <f>SUMIF(ALL_Pivot_new!B:B,C:C,ALL_Pivot_new!O:O)</f>
        <v>63958</v>
      </c>
      <c r="O20" s="261">
        <f t="shared" si="6"/>
        <v>0.85504455969576787</v>
      </c>
      <c r="P20" s="249">
        <f t="shared" si="2"/>
        <v>0.12500000000000006</v>
      </c>
      <c r="Q20" s="248">
        <f t="shared" si="3"/>
        <v>7994.7500000000036</v>
      </c>
      <c r="R20" s="259">
        <f t="shared" si="4"/>
        <v>71952.75</v>
      </c>
    </row>
    <row r="21" spans="1:18">
      <c r="A21" s="172" t="str">
        <f>VLOOKUP(C:C,ALL_Pivot_new!B:D,2,FALSE)</f>
        <v>FDC</v>
      </c>
      <c r="B21" s="299" t="str">
        <f>VLOOKUP(C:C,ALL_Pivot_new!B:D,3,FALSE)</f>
        <v>HDS</v>
      </c>
      <c r="C21" s="228" t="s">
        <v>141</v>
      </c>
      <c r="D21" s="259">
        <f>SUMIF(ALL_Pivot_new!B:B,C:C,ALL_Pivot_new!F:F)</f>
        <v>270000</v>
      </c>
      <c r="E21" s="259">
        <f>SUMIF(ALL_Pivot_new!B:B,C:C,ALL_Pivot_new!G:G)</f>
        <v>245700</v>
      </c>
      <c r="F21" s="262">
        <f>SUMIF(ALL_Pivot_new!B:B,C:C,ALL_Pivot_new!H:H)</f>
        <v>24300</v>
      </c>
      <c r="G21" s="259">
        <f>SUMIF(ALL_Pivot_new!B:B,C:C,ALL_Pivot_new!I:I)</f>
        <v>240489.37142857144</v>
      </c>
      <c r="H21" s="259">
        <f>SUMIF(ALL_Pivot_new!B:B,C:C,ALL_Pivot_new!J:J)</f>
        <v>30061.171428571426</v>
      </c>
      <c r="I21" s="259">
        <f>SUMIF(ALL_Pivot_new!B:B,C:C,ALL_Pivot_new!K:K)</f>
        <v>210428.2</v>
      </c>
      <c r="J21" s="259">
        <f>SUMIF(ALL_Pivot_new!B:B,C:C,ALL_Pivot_new!L:L)</f>
        <v>114180.98</v>
      </c>
      <c r="K21" s="259">
        <f>SUMIF(ALL_Pivot_new!B:B,C:C,ALL_Pivot_new!M:M)</f>
        <v>96247.220000000016</v>
      </c>
      <c r="L21" s="259">
        <f>SUMIF(ALL_Pivot_new!B:B,C:C,ALL_Pivot_new!N:N)</f>
        <v>1092</v>
      </c>
      <c r="M21" s="260">
        <f t="shared" si="5"/>
        <v>0.54261253957406841</v>
      </c>
      <c r="N21" s="259">
        <f>SUMIF(ALL_Pivot_new!B:B,C:C,ALL_Pivot_new!O:O)</f>
        <v>114180.98</v>
      </c>
      <c r="O21" s="261">
        <f t="shared" si="6"/>
        <v>0.54261253957406841</v>
      </c>
      <c r="P21" s="249">
        <f t="shared" si="2"/>
        <v>0.12499999999999999</v>
      </c>
      <c r="Q21" s="248">
        <f t="shared" si="3"/>
        <v>14272.622499999998</v>
      </c>
      <c r="R21" s="259">
        <f t="shared" si="4"/>
        <v>128453.60249999999</v>
      </c>
    </row>
    <row r="22" spans="1:18">
      <c r="A22" s="265" t="str">
        <f>VLOOKUP(C:C,ALL_Pivot_new!B:D,2,FALSE)</f>
        <v>FDC</v>
      </c>
      <c r="B22" s="299" t="str">
        <f>VLOOKUP(C:C,ALL_Pivot_new!B:D,3,FALSE)</f>
        <v>HDS</v>
      </c>
      <c r="C22" s="228" t="s">
        <v>143</v>
      </c>
      <c r="D22" s="259">
        <f>SUMIF(ALL_Pivot_new!B:B,C:C,ALL_Pivot_new!F:F)</f>
        <v>260400</v>
      </c>
      <c r="E22" s="259">
        <f>SUMIF(ALL_Pivot_new!B:B,C:C,ALL_Pivot_new!G:G)</f>
        <v>236964</v>
      </c>
      <c r="F22" s="262">
        <f>SUMIF(ALL_Pivot_new!B:B,C:C,ALL_Pivot_new!H:H)</f>
        <v>23436</v>
      </c>
      <c r="G22" s="259">
        <f>SUMIF(ALL_Pivot_new!B:B,C:C,ALL_Pivot_new!I:I)</f>
        <v>231894.86857142858</v>
      </c>
      <c r="H22" s="259">
        <f>SUMIF(ALL_Pivot_new!B:B,C:C,ALL_Pivot_new!J:J)</f>
        <v>28986.858571428573</v>
      </c>
      <c r="I22" s="259">
        <f>SUMIF(ALL_Pivot_new!B:B,C:C,ALL_Pivot_new!K:K)</f>
        <v>202908.01</v>
      </c>
      <c r="J22" s="259">
        <f>SUMIF(ALL_Pivot_new!B:B,C:C,ALL_Pivot_new!L:L)</f>
        <v>124398.34</v>
      </c>
      <c r="K22" s="259">
        <f>SUMIF(ALL_Pivot_new!B:B,C:C,ALL_Pivot_new!M:M)</f>
        <v>78509.670000000013</v>
      </c>
      <c r="L22" s="259">
        <f>SUMIF(ALL_Pivot_new!B:B,C:C,ALL_Pivot_new!N:N)</f>
        <v>1092</v>
      </c>
      <c r="M22" s="260">
        <f t="shared" si="5"/>
        <v>0.61307752217371803</v>
      </c>
      <c r="N22" s="259">
        <f>SUMIF(ALL_Pivot_new!B:B,C:C,ALL_Pivot_new!O:O)</f>
        <v>124398.34</v>
      </c>
      <c r="O22" s="261">
        <f t="shared" si="6"/>
        <v>0.61307752217371803</v>
      </c>
      <c r="P22" s="249">
        <f t="shared" si="2"/>
        <v>0.125</v>
      </c>
      <c r="Q22" s="248">
        <f t="shared" si="3"/>
        <v>15549.7925</v>
      </c>
      <c r="R22" s="259">
        <f t="shared" si="4"/>
        <v>139948.13250000001</v>
      </c>
    </row>
    <row r="23" spans="1:18">
      <c r="A23" s="172" t="str">
        <f>VLOOKUP(C:C,ALL_Pivot_new!B:D,2,FALSE)</f>
        <v>RDC</v>
      </c>
      <c r="B23" s="299" t="str">
        <f>VLOOKUP(C:C,ALL_Pivot_new!B:D,3,FALSE)</f>
        <v>HDS</v>
      </c>
      <c r="C23" s="228" t="s">
        <v>120</v>
      </c>
      <c r="D23" s="259">
        <f>SUMIF(ALL_Pivot_new!B:B,C:C,ALL_Pivot_new!F:F)</f>
        <v>58800</v>
      </c>
      <c r="E23" s="259">
        <f>SUMIF(ALL_Pivot_new!B:B,C:C,ALL_Pivot_new!G:G)</f>
        <v>53508</v>
      </c>
      <c r="F23" s="262">
        <f>SUMIF(ALL_Pivot_new!B:B,C:C,ALL_Pivot_new!H:H)</f>
        <v>5292</v>
      </c>
      <c r="G23" s="259">
        <f>SUMIF(ALL_Pivot_new!B:B,C:C,ALL_Pivot_new!I:I)</f>
        <v>51533.533333333333</v>
      </c>
      <c r="H23" s="259">
        <f>SUMIF(ALL_Pivot_new!B:B,C:C,ALL_Pivot_new!J:J)</f>
        <v>12883.383333333331</v>
      </c>
      <c r="I23" s="259">
        <f>SUMIF(ALL_Pivot_new!B:B,C:C,ALL_Pivot_new!K:K)</f>
        <v>38650.15</v>
      </c>
      <c r="J23" s="259">
        <f>SUMIF(ALL_Pivot_new!B:B,C:C,ALL_Pivot_new!L:L)</f>
        <v>31157</v>
      </c>
      <c r="K23" s="259">
        <f>SUMIF(ALL_Pivot_new!B:B,C:C,ALL_Pivot_new!M:M)</f>
        <v>7493.1500000000015</v>
      </c>
      <c r="L23" s="259">
        <f>SUMIF(ALL_Pivot_new!B:B,C:C,ALL_Pivot_new!N:N)</f>
        <v>1092</v>
      </c>
      <c r="M23" s="260">
        <f t="shared" si="5"/>
        <v>0.80612882485578963</v>
      </c>
      <c r="N23" s="259">
        <f>SUMIF(ALL_Pivot_new!B:B,C:C,ALL_Pivot_new!O:O)</f>
        <v>31157</v>
      </c>
      <c r="O23" s="261">
        <f t="shared" si="6"/>
        <v>0.80612882485578963</v>
      </c>
      <c r="P23" s="249">
        <f t="shared" si="2"/>
        <v>0.24999999999999997</v>
      </c>
      <c r="Q23" s="248">
        <f t="shared" si="3"/>
        <v>7789.2499999999991</v>
      </c>
      <c r="R23" s="259">
        <f t="shared" si="4"/>
        <v>38946.25</v>
      </c>
    </row>
    <row r="24" spans="1:18">
      <c r="A24" s="172" t="str">
        <f>VLOOKUP(C:C,ALL_Pivot_new!B:D,2,FALSE)</f>
        <v>RDC</v>
      </c>
      <c r="B24" s="299" t="str">
        <f>VLOOKUP(C:C,ALL_Pivot_new!B:D,3,FALSE)</f>
        <v>HDS</v>
      </c>
      <c r="C24" s="228" t="s">
        <v>131</v>
      </c>
      <c r="D24" s="259">
        <f>SUMIF(ALL_Pivot_new!B:B,C:C,ALL_Pivot_new!F:F)</f>
        <v>324000</v>
      </c>
      <c r="E24" s="259">
        <f>SUMIF(ALL_Pivot_new!B:B,C:C,ALL_Pivot_new!G:G)</f>
        <v>294840</v>
      </c>
      <c r="F24" s="262">
        <f>SUMIF(ALL_Pivot_new!B:B,C:C,ALL_Pivot_new!H:H)</f>
        <v>29160</v>
      </c>
      <c r="G24" s="259">
        <f>SUMIF(ALL_Pivot_new!B:B,C:C,ALL_Pivot_new!I:I)</f>
        <v>285077.29142857145</v>
      </c>
      <c r="H24" s="259">
        <f>SUMIF(ALL_Pivot_new!B:B,C:C,ALL_Pivot_new!J:J)</f>
        <v>35634.661428571446</v>
      </c>
      <c r="I24" s="259">
        <f>SUMIF(ALL_Pivot_new!B:B,C:C,ALL_Pivot_new!K:K)</f>
        <v>249442.63</v>
      </c>
      <c r="J24" s="259">
        <f>SUMIF(ALL_Pivot_new!B:B,C:C,ALL_Pivot_new!L:L)</f>
        <v>151545</v>
      </c>
      <c r="K24" s="259">
        <f>SUMIF(ALL_Pivot_new!B:B,C:C,ALL_Pivot_new!M:M)</f>
        <v>97897.63</v>
      </c>
      <c r="L24" s="259">
        <f>SUMIF(ALL_Pivot_new!B:B,C:C,ALL_Pivot_new!N:N)</f>
        <v>6552</v>
      </c>
      <c r="M24" s="260">
        <f t="shared" si="5"/>
        <v>0.60753448598581561</v>
      </c>
      <c r="N24" s="259">
        <f>SUMIF(ALL_Pivot_new!B:B,C:C,ALL_Pivot_new!O:O)</f>
        <v>151545</v>
      </c>
      <c r="O24" s="261">
        <f t="shared" si="6"/>
        <v>0.60753448598581561</v>
      </c>
      <c r="P24" s="249">
        <f t="shared" si="2"/>
        <v>0.12500000000000006</v>
      </c>
      <c r="Q24" s="248">
        <f t="shared" si="3"/>
        <v>18943.125000000007</v>
      </c>
      <c r="R24" s="259">
        <f t="shared" si="4"/>
        <v>170488.125</v>
      </c>
    </row>
    <row r="25" spans="1:18">
      <c r="A25" s="265" t="str">
        <f>VLOOKUP(C:C,ALL_Pivot_new!B:D,2,FALSE)</f>
        <v>RDC</v>
      </c>
      <c r="B25" s="299" t="str">
        <f>VLOOKUP(C:C,ALL_Pivot_new!B:D,3,FALSE)</f>
        <v>HDS</v>
      </c>
      <c r="C25" s="228" t="s">
        <v>135</v>
      </c>
      <c r="D25" s="259">
        <f>SUMIF(ALL_Pivot_new!B:B,C:C,ALL_Pivot_new!F:F)</f>
        <v>221700</v>
      </c>
      <c r="E25" s="259">
        <f>SUMIF(ALL_Pivot_new!B:B,C:C,ALL_Pivot_new!G:G)</f>
        <v>201747</v>
      </c>
      <c r="F25" s="262">
        <f>SUMIF(ALL_Pivot_new!B:B,C:C,ALL_Pivot_new!H:H)</f>
        <v>19953</v>
      </c>
      <c r="G25" s="259">
        <f>SUMIF(ALL_Pivot_new!B:B,C:C,ALL_Pivot_new!I:I)</f>
        <v>197544.84571428571</v>
      </c>
      <c r="H25" s="259">
        <f>SUMIF(ALL_Pivot_new!B:B,C:C,ALL_Pivot_new!J:J)</f>
        <v>24693.105714285717</v>
      </c>
      <c r="I25" s="259">
        <f>SUMIF(ALL_Pivot_new!B:B,C:C,ALL_Pivot_new!K:K)</f>
        <v>172851.74</v>
      </c>
      <c r="J25" s="259">
        <f>SUMIF(ALL_Pivot_new!B:B,C:C,ALL_Pivot_new!L:L)</f>
        <v>105953</v>
      </c>
      <c r="K25" s="259">
        <f>SUMIF(ALL_Pivot_new!B:B,C:C,ALL_Pivot_new!M:M)</f>
        <v>66898.739999999991</v>
      </c>
      <c r="L25" s="259">
        <f>SUMIF(ALL_Pivot_new!B:B,C:C,ALL_Pivot_new!N:N)</f>
        <v>819</v>
      </c>
      <c r="M25" s="260">
        <f t="shared" si="5"/>
        <v>0.61297039879378712</v>
      </c>
      <c r="N25" s="259">
        <f>SUMIF(ALL_Pivot_new!B:B,C:C,ALL_Pivot_new!O:O)</f>
        <v>105953</v>
      </c>
      <c r="O25" s="261">
        <f t="shared" si="6"/>
        <v>0.61297039879378712</v>
      </c>
      <c r="P25" s="249">
        <f t="shared" si="2"/>
        <v>0.12500000000000003</v>
      </c>
      <c r="Q25" s="248">
        <f t="shared" si="3"/>
        <v>13244.125000000004</v>
      </c>
      <c r="R25" s="259">
        <f t="shared" si="4"/>
        <v>119197.125</v>
      </c>
    </row>
    <row r="26" spans="1:18">
      <c r="A26" s="265" t="str">
        <f>VLOOKUP(C:C,ALL_Pivot_new!B:D,2,FALSE)</f>
        <v>FDC</v>
      </c>
      <c r="B26" s="299" t="str">
        <f>VLOOKUP(C:C,ALL_Pivot_new!B:D,3,FALSE)</f>
        <v>HDS</v>
      </c>
      <c r="C26" s="228" t="s">
        <v>137</v>
      </c>
      <c r="D26" s="259">
        <f>SUMIF(ALL_Pivot_new!B:B,C:C,ALL_Pivot_new!F:F)</f>
        <v>58800</v>
      </c>
      <c r="E26" s="259">
        <f>SUMIF(ALL_Pivot_new!B:B,C:C,ALL_Pivot_new!G:G)</f>
        <v>53508</v>
      </c>
      <c r="F26" s="262">
        <f>SUMIF(ALL_Pivot_new!B:B,C:C,ALL_Pivot_new!H:H)</f>
        <v>5292</v>
      </c>
      <c r="G26" s="259">
        <f>SUMIF(ALL_Pivot_new!B:B,C:C,ALL_Pivot_new!I:I)</f>
        <v>51533.533333333333</v>
      </c>
      <c r="H26" s="259">
        <f>SUMIF(ALL_Pivot_new!B:B,C:C,ALL_Pivot_new!J:J)</f>
        <v>12883.383333333331</v>
      </c>
      <c r="I26" s="259">
        <f>SUMIF(ALL_Pivot_new!B:B,C:C,ALL_Pivot_new!K:K)</f>
        <v>38650.15</v>
      </c>
      <c r="J26" s="259">
        <f>SUMIF(ALL_Pivot_new!B:B,C:C,ALL_Pivot_new!L:L)</f>
        <v>13705.29</v>
      </c>
      <c r="K26" s="259">
        <f>SUMIF(ALL_Pivot_new!B:B,C:C,ALL_Pivot_new!M:M)</f>
        <v>24944.86</v>
      </c>
      <c r="L26" s="259">
        <f>SUMIF(ALL_Pivot_new!B:B,C:C,ALL_Pivot_new!N:N)</f>
        <v>1092</v>
      </c>
      <c r="M26" s="260">
        <f t="shared" si="5"/>
        <v>0.35459862380870449</v>
      </c>
      <c r="N26" s="259">
        <f>SUMIF(ALL_Pivot_new!B:B,C:C,ALL_Pivot_new!O:O)</f>
        <v>13705.29</v>
      </c>
      <c r="O26" s="261">
        <f t="shared" si="6"/>
        <v>0.35459862380870449</v>
      </c>
      <c r="P26" s="249">
        <f t="shared" si="2"/>
        <v>0.24999999999999997</v>
      </c>
      <c r="Q26" s="248">
        <f t="shared" si="3"/>
        <v>3426.3224999999998</v>
      </c>
      <c r="R26" s="259">
        <f t="shared" si="4"/>
        <v>17131.612499999999</v>
      </c>
    </row>
    <row r="27" spans="1:18" s="388" customFormat="1">
      <c r="A27" s="172" t="str">
        <f>VLOOKUP(C:C,ALL_Pivot_new!B:D,2,FALSE)</f>
        <v>FDC</v>
      </c>
      <c r="B27" s="334" t="str">
        <f>VLOOKUP(C:C,ALL_Pivot_new!B:D,3,FALSE)</f>
        <v>Vmax</v>
      </c>
      <c r="C27" s="228">
        <v>709</v>
      </c>
      <c r="D27" s="259">
        <f>SUMIF(ALL_Pivot_new!B:B,C:C,ALL_Pivot_new!F:F)</f>
        <v>587800</v>
      </c>
      <c r="E27" s="259">
        <f>SUMIF(ALL_Pivot_new!B:B,C:C,ALL_Pivot_new!G:G)</f>
        <v>541278.66796875</v>
      </c>
      <c r="F27" s="262">
        <f>SUMIF(ALL_Pivot_new!B:B,C:C,ALL_Pivot_new!H:H)</f>
        <v>46521.33203125</v>
      </c>
      <c r="G27" s="259">
        <f>SUMIF(ALL_Pivot_new!B:B,C:C,ALL_Pivot_new!I:I)</f>
        <v>516508</v>
      </c>
      <c r="H27" s="259">
        <f>SUMIF(ALL_Pivot_new!B:B,C:C,ALL_Pivot_new!J:J)</f>
        <v>187816.40000000002</v>
      </c>
      <c r="I27" s="259">
        <f>SUMIF(ALL_Pivot_new!B:B,C:C,ALL_Pivot_new!K:K)</f>
        <v>328691.59999999998</v>
      </c>
      <c r="J27" s="259">
        <f>SUMIF(ALL_Pivot_new!B:B,C:C,ALL_Pivot_new!L:L)</f>
        <v>195984.3</v>
      </c>
      <c r="K27" s="259">
        <f>SUMIF(ALL_Pivot_new!B:B,C:C,ALL_Pivot_new!M:M)</f>
        <v>132707.29999999999</v>
      </c>
      <c r="L27" s="259">
        <f>SUMIF(ALL_Pivot_new!B:B,C:C,ALL_Pivot_new!N:N)</f>
        <v>10868.48046875</v>
      </c>
      <c r="M27" s="260">
        <f t="shared" ref="M27:M31" si="12">J27/I27</f>
        <v>0.59625588241378846</v>
      </c>
      <c r="N27" s="259">
        <f>SUMIF(ALL_Pivot_new!B:B,C:C,ALL_Pivot_new!O:O)</f>
        <v>323143</v>
      </c>
      <c r="O27" s="261">
        <f t="shared" ref="O27:O31" si="13">N27/I27</f>
        <v>0.9831191305162652</v>
      </c>
      <c r="P27" s="249">
        <f t="shared" ref="P27:P31" si="14">H27/G27</f>
        <v>0.363627281668435</v>
      </c>
      <c r="Q27" s="248">
        <f t="shared" ref="Q27:Q31" si="15">N27*P27</f>
        <v>117503.61068018309</v>
      </c>
      <c r="R27" s="259">
        <f t="shared" ref="R27:R31" si="16">N27+Q27</f>
        <v>440646.6106801831</v>
      </c>
    </row>
    <row r="28" spans="1:18" s="388" customFormat="1">
      <c r="A28" s="265" t="str">
        <f>VLOOKUP(C:C,ALL_Pivot_new!B:D,2,FALSE)</f>
        <v>RDC</v>
      </c>
      <c r="B28" s="334" t="str">
        <f>VLOOKUP(C:C,ALL_Pivot_new!B:D,3,FALSE)</f>
        <v>Vmax</v>
      </c>
      <c r="C28" s="228">
        <v>704</v>
      </c>
      <c r="D28" s="259">
        <f>SUMIF(ALL_Pivot_new!B:B,C:C,ALL_Pivot_new!F:F)</f>
        <v>405400</v>
      </c>
      <c r="E28" s="259">
        <f>SUMIF(ALL_Pivot_new!B:B,C:C,ALL_Pivot_new!G:G)</f>
        <v>373152.6875</v>
      </c>
      <c r="F28" s="262">
        <f>SUMIF(ALL_Pivot_new!B:B,C:C,ALL_Pivot_new!H:H)</f>
        <v>32247.3125</v>
      </c>
      <c r="G28" s="259">
        <f>SUMIF(ALL_Pivot_new!B:B,C:C,ALL_Pivot_new!I:I)</f>
        <v>354223.73333333334</v>
      </c>
      <c r="H28" s="259">
        <f>SUMIF(ALL_Pivot_new!B:B,C:C,ALL_Pivot_new!J:J)</f>
        <v>130153.43333333335</v>
      </c>
      <c r="I28" s="259">
        <f>SUMIF(ALL_Pivot_new!B:B,C:C,ALL_Pivot_new!K:K)</f>
        <v>224070.3</v>
      </c>
      <c r="J28" s="259">
        <f>SUMIF(ALL_Pivot_new!B:B,C:C,ALL_Pivot_new!L:L)</f>
        <v>51383.5</v>
      </c>
      <c r="K28" s="259">
        <f>SUMIF(ALL_Pivot_new!B:B,C:C,ALL_Pivot_new!M:M)</f>
        <v>172686.8</v>
      </c>
      <c r="L28" s="259">
        <f>SUMIF(ALL_Pivot_new!B:B,C:C,ALL_Pivot_new!N:N)</f>
        <v>7915.0625</v>
      </c>
      <c r="M28" s="260">
        <f t="shared" si="12"/>
        <v>0.22931865579686375</v>
      </c>
      <c r="N28" s="259">
        <f>SUMIF(ALL_Pivot_new!B:B,C:C,ALL_Pivot_new!O:O)</f>
        <v>241478</v>
      </c>
      <c r="O28" s="261">
        <f t="shared" si="13"/>
        <v>1.0776885647049164</v>
      </c>
      <c r="P28" s="249">
        <f t="shared" si="14"/>
        <v>0.36743284282099681</v>
      </c>
      <c r="Q28" s="248">
        <f t="shared" si="15"/>
        <v>88726.948018728668</v>
      </c>
      <c r="R28" s="259">
        <f t="shared" si="16"/>
        <v>330204.94801872864</v>
      </c>
    </row>
    <row r="29" spans="1:18" s="388" customFormat="1">
      <c r="A29" s="265" t="str">
        <f>VLOOKUP(C:C,ALL_Pivot_new!B:D,2,FALSE)</f>
        <v>CGC</v>
      </c>
      <c r="B29" s="334" t="str">
        <f>VLOOKUP(C:C,ALL_Pivot_new!B:D,3,FALSE)</f>
        <v>Vmax</v>
      </c>
      <c r="C29" s="228">
        <v>703</v>
      </c>
      <c r="D29" s="259">
        <f>SUMIF(ALL_Pivot_new!B:B,C:C,ALL_Pivot_new!F:F)</f>
        <v>405400</v>
      </c>
      <c r="E29" s="259">
        <f>SUMIF(ALL_Pivot_new!B:B,C:C,ALL_Pivot_new!G:G)</f>
        <v>373152.6875</v>
      </c>
      <c r="F29" s="262">
        <f>SUMIF(ALL_Pivot_new!B:B,C:C,ALL_Pivot_new!H:H)</f>
        <v>32247.3125</v>
      </c>
      <c r="G29" s="259">
        <f>SUMIF(ALL_Pivot_new!B:B,C:C,ALL_Pivot_new!I:I)</f>
        <v>354223.73333333334</v>
      </c>
      <c r="H29" s="259">
        <f>SUMIF(ALL_Pivot_new!B:B,C:C,ALL_Pivot_new!J:J)</f>
        <v>130153.43333333335</v>
      </c>
      <c r="I29" s="259">
        <f>SUMIF(ALL_Pivot_new!B:B,C:C,ALL_Pivot_new!K:K)</f>
        <v>224070.3</v>
      </c>
      <c r="J29" s="259">
        <f>SUMIF(ALL_Pivot_new!B:B,C:C,ALL_Pivot_new!L:L)</f>
        <v>103948.9</v>
      </c>
      <c r="K29" s="259">
        <f>SUMIF(ALL_Pivot_new!B:B,C:C,ALL_Pivot_new!M:M)</f>
        <v>120121.4</v>
      </c>
      <c r="L29" s="259">
        <f>SUMIF(ALL_Pivot_new!B:B,C:C,ALL_Pivot_new!N:N)</f>
        <v>7915.0625</v>
      </c>
      <c r="M29" s="260">
        <f t="shared" si="12"/>
        <v>0.4639119954764197</v>
      </c>
      <c r="N29" s="259">
        <f>SUMIF(ALL_Pivot_new!B:B,C:C,ALL_Pivot_new!O:O)</f>
        <v>182630</v>
      </c>
      <c r="O29" s="261">
        <f t="shared" si="13"/>
        <v>0.8150567031864554</v>
      </c>
      <c r="P29" s="249">
        <f t="shared" si="14"/>
        <v>0.36743284282099681</v>
      </c>
      <c r="Q29" s="248">
        <f t="shared" si="15"/>
        <v>67104.260084398644</v>
      </c>
      <c r="R29" s="259">
        <f t="shared" si="16"/>
        <v>249734.26008439864</v>
      </c>
    </row>
    <row r="30" spans="1:18" s="388" customFormat="1">
      <c r="A30" s="265" t="str">
        <f>VLOOKUP(C:C,ALL_Pivot_new!B:D,2,FALSE)</f>
        <v>RDC</v>
      </c>
      <c r="B30" s="334" t="str">
        <f>VLOOKUP(C:C,ALL_Pivot_new!B:D,3,FALSE)</f>
        <v>Vmax</v>
      </c>
      <c r="C30" s="182">
        <v>688</v>
      </c>
      <c r="D30" s="259">
        <f>SUMIF(ALL_Pivot_new!B:B,C:C,ALL_Pivot_new!F:F)</f>
        <v>362400</v>
      </c>
      <c r="E30" s="259">
        <f>SUMIF(ALL_Pivot_new!B:B,C:C,ALL_Pivot_new!G:G)</f>
        <v>329297.96875</v>
      </c>
      <c r="F30" s="262">
        <f>SUMIF(ALL_Pivot_new!B:B,C:C,ALL_Pivot_new!H:H)</f>
        <v>33102.03125</v>
      </c>
      <c r="G30" s="259">
        <f>SUMIF(ALL_Pivot_new!B:B,C:C,ALL_Pivot_new!I:I)</f>
        <v>312384</v>
      </c>
      <c r="H30" s="259">
        <f>SUMIF(ALL_Pivot_new!B:B,C:C,ALL_Pivot_new!J:J)</f>
        <v>156192</v>
      </c>
      <c r="I30" s="259">
        <f>SUMIF(ALL_Pivot_new!B:B,C:C,ALL_Pivot_new!K:K)</f>
        <v>156192</v>
      </c>
      <c r="J30" s="259">
        <f>SUMIF(ALL_Pivot_new!B:B,C:C,ALL_Pivot_new!L:L)</f>
        <v>40099.4</v>
      </c>
      <c r="K30" s="259">
        <f>SUMIF(ALL_Pivot_new!B:B,C:C,ALL_Pivot_new!M:M)</f>
        <v>116092.6</v>
      </c>
      <c r="L30" s="259">
        <f>SUMIF(ALL_Pivot_new!B:B,C:C,ALL_Pivot_new!N:N)</f>
        <v>6542.34375</v>
      </c>
      <c r="M30" s="260">
        <f t="shared" si="12"/>
        <v>0.25673145871747594</v>
      </c>
      <c r="N30" s="259">
        <f>SUMIF(ALL_Pivot_new!B:B,C:C,ALL_Pivot_new!O:O)</f>
        <v>55880.3</v>
      </c>
      <c r="O30" s="261">
        <f t="shared" si="13"/>
        <v>0.35776672300758044</v>
      </c>
      <c r="P30" s="249">
        <f t="shared" si="14"/>
        <v>0.5</v>
      </c>
      <c r="Q30" s="248">
        <f t="shared" si="15"/>
        <v>27940.15</v>
      </c>
      <c r="R30" s="259">
        <f t="shared" si="16"/>
        <v>83820.450000000012</v>
      </c>
    </row>
    <row r="31" spans="1:18" s="388" customFormat="1">
      <c r="A31" s="265" t="str">
        <f>VLOOKUP(C:C,ALL_Pivot_new!B:D,2,FALSE)</f>
        <v>CGC</v>
      </c>
      <c r="B31" s="334" t="str">
        <f>VLOOKUP(C:C,ALL_Pivot_new!B:D,3,FALSE)</f>
        <v>Vmax</v>
      </c>
      <c r="C31" s="182">
        <v>705</v>
      </c>
      <c r="D31" s="259">
        <f>SUMIF(ALL_Pivot_new!B:B,C:C,ALL_Pivot_new!F:F)</f>
        <v>362400</v>
      </c>
      <c r="E31" s="259">
        <f>SUMIF(ALL_Pivot_new!B:B,C:C,ALL_Pivot_new!G:G)</f>
        <v>329297.96875</v>
      </c>
      <c r="F31" s="262">
        <f>SUMIF(ALL_Pivot_new!B:B,C:C,ALL_Pivot_new!H:H)</f>
        <v>33102.03125</v>
      </c>
      <c r="G31" s="259">
        <f>SUMIF(ALL_Pivot_new!B:B,C:C,ALL_Pivot_new!I:I)</f>
        <v>312384</v>
      </c>
      <c r="H31" s="259">
        <f>SUMIF(ALL_Pivot_new!B:B,C:C,ALL_Pivot_new!J:J)</f>
        <v>156192</v>
      </c>
      <c r="I31" s="259">
        <f>SUMIF(ALL_Pivot_new!B:B,C:C,ALL_Pivot_new!K:K)</f>
        <v>156192</v>
      </c>
      <c r="J31" s="259">
        <f>SUMIF(ALL_Pivot_new!B:B,C:C,ALL_Pivot_new!L:L)</f>
        <v>40074</v>
      </c>
      <c r="K31" s="259">
        <f>SUMIF(ALL_Pivot_new!B:B,C:C,ALL_Pivot_new!M:M)</f>
        <v>116118</v>
      </c>
      <c r="L31" s="259">
        <f>SUMIF(ALL_Pivot_new!B:B,C:C,ALL_Pivot_new!N:N)</f>
        <v>6542.34375</v>
      </c>
      <c r="M31" s="260">
        <f t="shared" si="12"/>
        <v>0.25656883835279654</v>
      </c>
      <c r="N31" s="259">
        <f>SUMIF(ALL_Pivot_new!B:B,C:C,ALL_Pivot_new!O:O)</f>
        <v>55866.6</v>
      </c>
      <c r="O31" s="261">
        <f t="shared" si="13"/>
        <v>0.35767901044867856</v>
      </c>
      <c r="P31" s="249">
        <f t="shared" si="14"/>
        <v>0.5</v>
      </c>
      <c r="Q31" s="248">
        <f t="shared" si="15"/>
        <v>27933.3</v>
      </c>
      <c r="R31" s="259">
        <f t="shared" si="16"/>
        <v>83799.899999999994</v>
      </c>
    </row>
    <row r="32" spans="1:18" s="388" customFormat="1">
      <c r="A32" s="265" t="str">
        <f>VLOOKUP(C:C,ALL_Pivot_new!B:D,2,FALSE)</f>
        <v>RDC</v>
      </c>
      <c r="B32" s="334" t="str">
        <f>VLOOKUP(C:C,ALL_Pivot_new!B:D,3,FALSE)</f>
        <v>Vmax</v>
      </c>
      <c r="C32" s="182">
        <v>699</v>
      </c>
      <c r="D32" s="259">
        <f>SUMIF(ALL_Pivot_new!B:B,C:C,ALL_Pivot_new!F:F)</f>
        <v>405400</v>
      </c>
      <c r="E32" s="259">
        <f>SUMIF(ALL_Pivot_new!B:B,C:C,ALL_Pivot_new!G:G)</f>
        <v>373152.6875</v>
      </c>
      <c r="F32" s="262">
        <f>SUMIF(ALL_Pivot_new!B:B,C:C,ALL_Pivot_new!H:H)</f>
        <v>32247.3125</v>
      </c>
      <c r="G32" s="259">
        <f>SUMIF(ALL_Pivot_new!B:B,C:C,ALL_Pivot_new!I:I)</f>
        <v>354223.73333333334</v>
      </c>
      <c r="H32" s="259">
        <f>SUMIF(ALL_Pivot_new!B:B,C:C,ALL_Pivot_new!J:J)</f>
        <v>130153.43333333335</v>
      </c>
      <c r="I32" s="259">
        <f>SUMIF(ALL_Pivot_new!B:B,C:C,ALL_Pivot_new!K:K)</f>
        <v>224070.3</v>
      </c>
      <c r="J32" s="259">
        <f>SUMIF(ALL_Pivot_new!B:B,C:C,ALL_Pivot_new!L:L)</f>
        <v>38373.1</v>
      </c>
      <c r="K32" s="259">
        <f>SUMIF(ALL_Pivot_new!B:B,C:C,ALL_Pivot_new!M:M)</f>
        <v>185697.19999999998</v>
      </c>
      <c r="L32" s="259">
        <f>SUMIF(ALL_Pivot_new!B:B,C:C,ALL_Pivot_new!N:N)</f>
        <v>7915.0625</v>
      </c>
      <c r="M32" s="260">
        <f>J32/I32</f>
        <v>0.17125473567893648</v>
      </c>
      <c r="N32" s="259">
        <f>SUMIF(ALL_Pivot_new!B:B,C:C,ALL_Pivot_new!O:O)</f>
        <v>171470</v>
      </c>
      <c r="O32" s="261">
        <f>N32/I32</f>
        <v>0.76525090563095599</v>
      </c>
      <c r="P32" s="249">
        <f>H32/G32</f>
        <v>0.36743284282099681</v>
      </c>
      <c r="Q32" s="248">
        <f>N32*P32</f>
        <v>63003.709558516326</v>
      </c>
      <c r="R32" s="259">
        <f>N32+Q32</f>
        <v>234473.70955851633</v>
      </c>
    </row>
    <row r="33" spans="1:18" s="388" customFormat="1">
      <c r="A33" s="265" t="str">
        <f>VLOOKUP(C:C,ALL_Pivot_new!B:D,2,FALSE)</f>
        <v>FDC</v>
      </c>
      <c r="B33" s="334" t="str">
        <f>VLOOKUP(C:C,ALL_Pivot_new!B:D,3,FALSE)</f>
        <v>XIV</v>
      </c>
      <c r="C33" s="188">
        <v>61188</v>
      </c>
      <c r="D33" s="259">
        <f>SUMIF(ALL_Pivot_new!B:B,C:C,ALL_Pivot_new!F:F)</f>
        <v>540000</v>
      </c>
      <c r="E33" s="259">
        <f>SUMIF(ALL_Pivot_new!B:B,C:C,ALL_Pivot_new!G:G)</f>
        <v>534615</v>
      </c>
      <c r="F33" s="262">
        <f>SUMIF(ALL_Pivot_new!B:B,C:C,ALL_Pivot_new!H:H)</f>
        <v>5385</v>
      </c>
      <c r="G33" s="259">
        <f>SUMIF(ALL_Pivot_new!B:B,C:C,ALL_Pivot_new!I:I)</f>
        <v>486785.04</v>
      </c>
      <c r="H33" s="259">
        <f>SUMIF(ALL_Pivot_new!B:B,C:C,ALL_Pivot_new!J:J)</f>
        <v>243392.52</v>
      </c>
      <c r="I33" s="259">
        <f>SUMIF(ALL_Pivot_new!B:B,C:C,ALL_Pivot_new!K:K)</f>
        <v>243392.52</v>
      </c>
      <c r="J33" s="259">
        <f>SUMIF(ALL_Pivot_new!B:B,C:C,ALL_Pivot_new!L:L)</f>
        <v>107034</v>
      </c>
      <c r="K33" s="259">
        <f>SUMIF(ALL_Pivot_new!B:B,C:C,ALL_Pivot_new!M:M)</f>
        <v>136358.51999999999</v>
      </c>
      <c r="L33" s="259">
        <f>SUMIF(ALL_Pivot_new!B:B,C:C,ALL_Pivot_new!N:N)</f>
        <v>44551.25</v>
      </c>
      <c r="M33" s="260">
        <f t="shared" ref="M33" si="17">J33/I33</f>
        <v>0.43975878962919651</v>
      </c>
      <c r="N33" s="259">
        <f>SUMIF(ALL_Pivot_new!B:B,C:C,ALL_Pivot_new!O:O)</f>
        <v>107034</v>
      </c>
      <c r="O33" s="261">
        <f t="shared" ref="O33" si="18">N33/I33</f>
        <v>0.43975878962919651</v>
      </c>
      <c r="P33" s="249">
        <f t="shared" ref="P33" si="19">H33/G33</f>
        <v>0.5</v>
      </c>
      <c r="Q33" s="248">
        <f t="shared" ref="Q33" si="20">N33*P33</f>
        <v>53517</v>
      </c>
      <c r="R33" s="259">
        <f t="shared" ref="R33" si="21">N33+Q33</f>
        <v>160551</v>
      </c>
    </row>
    <row r="34" spans="1:18" s="388" customFormat="1">
      <c r="A34" s="265" t="str">
        <f>VLOOKUP(C:C,ALL_Pivot_new!B:D,2,FALSE)</f>
        <v>RDC</v>
      </c>
      <c r="B34" s="334" t="str">
        <f>VLOOKUP(C:C,ALL_Pivot_new!B:D,3,FALSE)</f>
        <v>XIV</v>
      </c>
      <c r="C34" s="182">
        <v>61239</v>
      </c>
      <c r="D34" s="259">
        <f>SUMIF(ALL_Pivot_new!B:B,C:C,ALL_Pivot_new!F:F)</f>
        <v>540000</v>
      </c>
      <c r="E34" s="259">
        <f>SUMIF(ALL_Pivot_new!B:B,C:C,ALL_Pivot_new!G:G)</f>
        <v>534615</v>
      </c>
      <c r="F34" s="262">
        <f>SUMIF(ALL_Pivot_new!B:B,C:C,ALL_Pivot_new!H:H)</f>
        <v>5385</v>
      </c>
      <c r="G34" s="259">
        <f>SUMIF(ALL_Pivot_new!B:B,C:C,ALL_Pivot_new!I:I)</f>
        <v>481966.76</v>
      </c>
      <c r="H34" s="259">
        <f>SUMIF(ALL_Pivot_new!B:B,C:C,ALL_Pivot_new!J:J)</f>
        <v>240983.38</v>
      </c>
      <c r="I34" s="259">
        <f>SUMIF(ALL_Pivot_new!B:B,C:C,ALL_Pivot_new!K:K)</f>
        <v>240983.38</v>
      </c>
      <c r="J34" s="259">
        <f>SUMIF(ALL_Pivot_new!B:B,C:C,ALL_Pivot_new!L:L)</f>
        <v>130093.84</v>
      </c>
      <c r="K34" s="259">
        <f>SUMIF(ALL_Pivot_new!B:B,C:C,ALL_Pivot_new!M:M)</f>
        <v>110889.54000000001</v>
      </c>
      <c r="L34" s="259">
        <f>SUMIF(ALL_Pivot_new!B:B,C:C,ALL_Pivot_new!N:N)</f>
        <v>44551.25</v>
      </c>
      <c r="M34" s="260">
        <f>J34/I34</f>
        <v>0.53984569392295845</v>
      </c>
      <c r="N34" s="259">
        <f>SUMIF(ALL_Pivot_new!B:B,C:C,ALL_Pivot_new!O:O)</f>
        <v>130093.84</v>
      </c>
      <c r="O34" s="261">
        <f>N34/I34</f>
        <v>0.53984569392295845</v>
      </c>
      <c r="P34" s="249">
        <f>H34/G34</f>
        <v>0.5</v>
      </c>
      <c r="Q34" s="248">
        <f>N34*P34</f>
        <v>65046.92</v>
      </c>
      <c r="R34" s="259">
        <f>N34+Q34</f>
        <v>195140.76</v>
      </c>
    </row>
    <row r="35" spans="1:18" s="388" customFormat="1">
      <c r="A35" s="265" t="str">
        <f>VLOOKUP(C:C,ALL_Pivot_new!B:D,2,FALSE)</f>
        <v>RDC</v>
      </c>
      <c r="B35" s="334" t="str">
        <f>VLOOKUP(C:C,ALL_Pivot_new!B:D,3,FALSE)</f>
        <v>Vmax</v>
      </c>
      <c r="C35" s="182">
        <v>1144</v>
      </c>
      <c r="D35" s="259">
        <f>SUMIF(ALL_Pivot_new!B:B,C:C,ALL_Pivot_new!F:F)</f>
        <v>235200</v>
      </c>
      <c r="E35" s="259">
        <f>SUMIF(ALL_Pivot_new!B:B,C:C,ALL_Pivot_new!G:G)</f>
        <v>213716.5625</v>
      </c>
      <c r="F35" s="262">
        <f>SUMIF(ALL_Pivot_new!B:B,C:C,ALL_Pivot_new!H:H)</f>
        <v>21483.4375</v>
      </c>
      <c r="G35" s="259">
        <f>SUMIF(ALL_Pivot_new!B:B,C:C,ALL_Pivot_new!I:I)</f>
        <v>200645.2</v>
      </c>
      <c r="H35" s="259">
        <f>SUMIF(ALL_Pivot_new!B:B,C:C,ALL_Pivot_new!J:J)</f>
        <v>100322.6</v>
      </c>
      <c r="I35" s="259">
        <f>SUMIF(ALL_Pivot_new!B:B,C:C,ALL_Pivot_new!K:K)</f>
        <v>100322.6</v>
      </c>
      <c r="J35" s="259">
        <f>SUMIF(ALL_Pivot_new!B:B,C:C,ALL_Pivot_new!L:L)</f>
        <v>15656.8</v>
      </c>
      <c r="K35" s="259">
        <f>SUMIF(ALL_Pivot_new!B:B,C:C,ALL_Pivot_new!M:M)</f>
        <v>84665.8</v>
      </c>
      <c r="L35" s="259">
        <f>SUMIF(ALL_Pivot_new!B:B,C:C,ALL_Pivot_new!N:N)</f>
        <v>4361.5625</v>
      </c>
      <c r="M35" s="260">
        <f t="shared" ref="M35" si="22">J35/I35</f>
        <v>0.15606453580748503</v>
      </c>
      <c r="N35" s="259">
        <f>SUMIF(ALL_Pivot_new!B:B,C:C,ALL_Pivot_new!O:O)</f>
        <v>49951.6</v>
      </c>
      <c r="O35" s="261">
        <f t="shared" ref="O35" si="23">N35/I35</f>
        <v>0.49790974316853825</v>
      </c>
      <c r="P35" s="249">
        <f t="shared" ref="P35" si="24">H35/G35</f>
        <v>0.5</v>
      </c>
      <c r="Q35" s="248">
        <f t="shared" ref="Q35" si="25">N35*P35</f>
        <v>24975.8</v>
      </c>
      <c r="R35" s="259">
        <f t="shared" ref="R35" si="26">N35+Q35</f>
        <v>74927.399999999994</v>
      </c>
    </row>
    <row r="36" spans="1:18" s="388" customFormat="1">
      <c r="A36" s="265" t="str">
        <f>VLOOKUP(C:C,ALL_Pivot_new!B:D,2,FALSE)</f>
        <v>FDC</v>
      </c>
      <c r="B36" s="334" t="str">
        <f>VLOOKUP(C:C,ALL_Pivot_new!B:D,3,FALSE)</f>
        <v>Vmax</v>
      </c>
      <c r="C36" s="182">
        <v>1124</v>
      </c>
      <c r="D36" s="259">
        <f>SUMIF(ALL_Pivot_new!B:B,C:C,ALL_Pivot_new!F:F)</f>
        <v>475200</v>
      </c>
      <c r="E36" s="259">
        <f>SUMIF(ALL_Pivot_new!B:B,C:C,ALL_Pivot_new!G:G)</f>
        <v>431794.6875</v>
      </c>
      <c r="F36" s="262">
        <f>SUMIF(ALL_Pivot_new!B:B,C:C,ALL_Pivot_new!H:H)</f>
        <v>43405.3125</v>
      </c>
      <c r="G36" s="259">
        <f>SUMIF(ALL_Pivot_new!B:B,C:C,ALL_Pivot_new!I:I)</f>
        <v>410947</v>
      </c>
      <c r="H36" s="259">
        <f>SUMIF(ALL_Pivot_new!B:B,C:C,ALL_Pivot_new!J:J)</f>
        <v>205473.5</v>
      </c>
      <c r="I36" s="259">
        <f>SUMIF(ALL_Pivot_new!B:B,C:C,ALL_Pivot_new!K:K)</f>
        <v>205473.5</v>
      </c>
      <c r="J36" s="259">
        <f>SUMIF(ALL_Pivot_new!B:B,C:C,ALL_Pivot_new!L:L)</f>
        <v>24376</v>
      </c>
      <c r="K36" s="259">
        <f>SUMIF(ALL_Pivot_new!B:B,C:C,ALL_Pivot_new!M:M)</f>
        <v>181097.5</v>
      </c>
      <c r="L36" s="259">
        <f>SUMIF(ALL_Pivot_new!B:B,C:C,ALL_Pivot_new!N:N)</f>
        <v>8723.125</v>
      </c>
      <c r="M36" s="260">
        <f>J36/I36</f>
        <v>0.11863330307801249</v>
      </c>
      <c r="N36" s="259">
        <f>SUMIF(ALL_Pivot_new!B:B,C:C,ALL_Pivot_new!O:O)</f>
        <v>49778.8</v>
      </c>
      <c r="O36" s="261">
        <f>N36/I36</f>
        <v>0.24226384424268824</v>
      </c>
      <c r="P36" s="249">
        <f>H36/G36</f>
        <v>0.5</v>
      </c>
      <c r="Q36" s="248">
        <f>N36*P36</f>
        <v>24889.4</v>
      </c>
      <c r="R36" s="259">
        <f>N36+Q36</f>
        <v>74668.200000000012</v>
      </c>
    </row>
    <row r="37" spans="1:18">
      <c r="A37" s="265" t="str">
        <f>VLOOKUP(C:C,ALL_Pivot_new!B:D,2,FALSE)</f>
        <v>welle</v>
      </c>
      <c r="B37" s="299" t="str">
        <f>VLOOKUP(C:C,ALL_Pivot_new!B:D,3,FALSE)</f>
        <v>Vmax</v>
      </c>
      <c r="C37" s="182">
        <v>877</v>
      </c>
      <c r="D37" s="259">
        <f>SUMIF(ALL_Pivot_new!B:B,C:C,ALL_Pivot_new!F:F)</f>
        <v>6600</v>
      </c>
      <c r="E37" s="259">
        <f>SUMIF(ALL_Pivot_new!B:B,C:C,ALL_Pivot_new!G:G)</f>
        <v>5940</v>
      </c>
      <c r="F37" s="262">
        <f>SUMIF(ALL_Pivot_new!B:B,C:C,ALL_Pivot_new!H:H)</f>
        <v>660</v>
      </c>
      <c r="G37" s="259">
        <f>SUMIF(ALL_Pivot_new!B:B,C:C,ALL_Pivot_new!I:I)</f>
        <v>5400</v>
      </c>
      <c r="H37" s="259">
        <f>SUMIF(ALL_Pivot_new!B:B,C:C,ALL_Pivot_new!J:J)</f>
        <v>675</v>
      </c>
      <c r="I37" s="259">
        <f>SUMIF(ALL_Pivot_new!B:B,C:C,ALL_Pivot_new!K:K)</f>
        <v>4725</v>
      </c>
      <c r="J37" s="259">
        <f>SUMIF(ALL_Pivot_new!B:B,C:C,ALL_Pivot_new!L:L)</f>
        <v>4282</v>
      </c>
      <c r="K37" s="259">
        <f>SUMIF(ALL_Pivot_new!B:B,C:C,ALL_Pivot_new!M:M)</f>
        <v>443</v>
      </c>
      <c r="L37" s="259">
        <f>SUMIF(ALL_Pivot_new!B:B,C:C,ALL_Pivot_new!N:N)</f>
        <v>540</v>
      </c>
      <c r="M37" s="260">
        <f>J37/I37</f>
        <v>0.9062433862433863</v>
      </c>
      <c r="N37" s="259">
        <f>SUMIF(ALL_Pivot_new!B:B,C:C,ALL_Pivot_new!O:O)</f>
        <v>4282</v>
      </c>
      <c r="O37" s="261">
        <f>N37/I37</f>
        <v>0.9062433862433863</v>
      </c>
      <c r="P37" s="249">
        <f>H37/G37</f>
        <v>0.125</v>
      </c>
      <c r="Q37" s="248">
        <f>N37*P37</f>
        <v>535.25</v>
      </c>
      <c r="R37" s="259">
        <f>N37+Q37</f>
        <v>4817.25</v>
      </c>
    </row>
    <row r="38" spans="1:18" s="226" customFormat="1">
      <c r="A38" s="220"/>
      <c r="B38" s="220" t="s">
        <v>267</v>
      </c>
      <c r="C38" s="220"/>
      <c r="D38" s="233">
        <f>SUM(D2:D37)</f>
        <v>11676792</v>
      </c>
      <c r="E38" s="233">
        <f>SUM(E2:E37)</f>
        <v>10695193.345703125</v>
      </c>
      <c r="F38" s="233">
        <f>SUM(F2:F37)</f>
        <v>981598.654296875</v>
      </c>
      <c r="G38" s="264">
        <f>SUM(G2:G37)</f>
        <v>9868353.3066666666</v>
      </c>
      <c r="H38" s="233">
        <f>SUM(H2:H37)</f>
        <v>3616629.4466666672</v>
      </c>
      <c r="I38" s="264">
        <f>SUM(I2:I37)</f>
        <v>6251723.8599999985</v>
      </c>
      <c r="J38" s="264">
        <f>SUM(J2:J37)</f>
        <v>3049668.7499999995</v>
      </c>
      <c r="K38" s="264">
        <f>SUM(K2:K37)</f>
        <v>3202055.1100000003</v>
      </c>
      <c r="L38" s="233">
        <f>SUM(L2:L37)</f>
        <v>286073.658203125</v>
      </c>
      <c r="M38" s="170">
        <f>J38/I38</f>
        <v>0.48781245274003515</v>
      </c>
      <c r="N38" s="264">
        <f>SUM(N2:N37)</f>
        <v>5205834.2499999981</v>
      </c>
      <c r="O38" s="170">
        <f>N38/I38</f>
        <v>0.83270380563481883</v>
      </c>
      <c r="P38" s="234">
        <f t="shared" si="2"/>
        <v>0.36648763317213384</v>
      </c>
      <c r="Q38" s="264">
        <f t="shared" si="3"/>
        <v>1907873.8729689298</v>
      </c>
      <c r="R38" s="264">
        <f t="shared" si="4"/>
        <v>7113708.122968928</v>
      </c>
    </row>
    <row r="39" spans="1:18" s="226" customFormat="1">
      <c r="A39" s="220"/>
      <c r="B39" s="220" t="s">
        <v>338</v>
      </c>
      <c r="C39" s="220"/>
      <c r="D39" s="233">
        <f>D38/1024</f>
        <v>11403.1171875</v>
      </c>
      <c r="E39" s="233">
        <f t="shared" ref="E39:L40" si="27">E38/1024</f>
        <v>10444.524751663208</v>
      </c>
      <c r="F39" s="233">
        <f t="shared" si="27"/>
        <v>958.59243583679199</v>
      </c>
      <c r="G39" s="264">
        <f t="shared" si="27"/>
        <v>9637.0637760416666</v>
      </c>
      <c r="H39" s="233">
        <f t="shared" si="27"/>
        <v>3531.8646940104172</v>
      </c>
      <c r="I39" s="264">
        <f t="shared" si="27"/>
        <v>6105.1990820312485</v>
      </c>
      <c r="J39" s="264">
        <f t="shared" si="27"/>
        <v>2978.1921386718745</v>
      </c>
      <c r="K39" s="264">
        <f t="shared" si="27"/>
        <v>3127.0069433593753</v>
      </c>
      <c r="L39" s="233">
        <f t="shared" si="27"/>
        <v>279.36880683898926</v>
      </c>
      <c r="M39" s="171">
        <f>J39/I39</f>
        <v>0.48781245274003515</v>
      </c>
      <c r="N39" s="264">
        <f>N38/1024</f>
        <v>5083.8225097656232</v>
      </c>
      <c r="O39" s="171">
        <f>N39/I39</f>
        <v>0.83270380563481883</v>
      </c>
      <c r="P39" s="164">
        <f t="shared" si="2"/>
        <v>0.36648763317213384</v>
      </c>
      <c r="Q39" s="264">
        <f>Q38/1024</f>
        <v>1863.1580790712205</v>
      </c>
      <c r="R39" s="264">
        <f>R38/1024</f>
        <v>6946.9805888368437</v>
      </c>
    </row>
    <row r="40" spans="1:18" s="177" customFormat="1">
      <c r="A40" s="178"/>
      <c r="B40" s="178" t="s">
        <v>339</v>
      </c>
      <c r="C40" s="178"/>
      <c r="D40" s="178">
        <f>D39/1024</f>
        <v>11.135856628417969</v>
      </c>
      <c r="E40" s="178">
        <f t="shared" si="27"/>
        <v>10.199731202796102</v>
      </c>
      <c r="F40" s="178">
        <f t="shared" si="27"/>
        <v>0.93612542562186718</v>
      </c>
      <c r="G40" s="179">
        <f t="shared" si="27"/>
        <v>9.4111950937906901</v>
      </c>
      <c r="H40" s="178">
        <f t="shared" si="27"/>
        <v>3.4490866152445481</v>
      </c>
      <c r="I40" s="179">
        <f t="shared" si="27"/>
        <v>5.9621084785461411</v>
      </c>
      <c r="J40" s="179">
        <f t="shared" si="27"/>
        <v>2.9083907604217525</v>
      </c>
      <c r="K40" s="179">
        <f t="shared" si="27"/>
        <v>3.05371771812439</v>
      </c>
      <c r="L40" s="178">
        <f t="shared" si="27"/>
        <v>0.27282110042870045</v>
      </c>
      <c r="M40" s="313">
        <f>J40/I40</f>
        <v>0.48781245274003515</v>
      </c>
      <c r="N40" s="179">
        <f>N39/1024</f>
        <v>4.9646704196929914</v>
      </c>
      <c r="O40" s="313">
        <f>N40/I40</f>
        <v>0.83270380563481883</v>
      </c>
      <c r="P40" s="164">
        <f t="shared" si="2"/>
        <v>0.36648763317213384</v>
      </c>
      <c r="Q40" s="179">
        <f>Q39/1024</f>
        <v>1.8194903115929888</v>
      </c>
      <c r="R40" s="179">
        <f>R39/1024</f>
        <v>6.7841607312859802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opLeftCell="E1" workbookViewId="0">
      <selection activeCell="E16" sqref="E16"/>
    </sheetView>
  </sheetViews>
  <sheetFormatPr defaultRowHeight="15"/>
  <cols>
    <col min="1" max="1" width="15.42578125" style="153" bestFit="1" customWidth="1"/>
    <col min="2" max="2" width="10.42578125" bestFit="1" customWidth="1"/>
    <col min="3" max="3" width="10.140625" bestFit="1" customWidth="1"/>
    <col min="4" max="4" width="17.85546875" customWidth="1"/>
    <col min="5" max="5" width="12.42578125" customWidth="1"/>
    <col min="6" max="6" width="13.140625" customWidth="1"/>
    <col min="7" max="7" width="14.85546875" customWidth="1"/>
    <col min="8" max="8" width="12.28515625" customWidth="1"/>
    <col min="9" max="9" width="13.85546875" bestFit="1" customWidth="1"/>
    <col min="10" max="10" width="13" customWidth="1"/>
    <col min="11" max="11" width="19.5703125" customWidth="1"/>
    <col min="12" max="12" width="18.42578125" customWidth="1"/>
    <col min="13" max="13" width="16.7109375" style="79" customWidth="1"/>
    <col min="14" max="14" width="22.28515625" bestFit="1" customWidth="1"/>
    <col min="15" max="15" width="13.28515625" bestFit="1" customWidth="1"/>
    <col min="17" max="17" width="13.140625" bestFit="1" customWidth="1"/>
  </cols>
  <sheetData>
    <row r="1" spans="1:19">
      <c r="A1" s="86" t="s">
        <v>326</v>
      </c>
      <c r="B1" s="86" t="s">
        <v>264</v>
      </c>
      <c r="C1" s="86" t="s">
        <v>10</v>
      </c>
      <c r="D1" s="89" t="s">
        <v>271</v>
      </c>
      <c r="E1" s="89" t="s">
        <v>243</v>
      </c>
      <c r="F1" s="89" t="s">
        <v>259</v>
      </c>
      <c r="G1" s="89" t="s">
        <v>261</v>
      </c>
      <c r="H1" s="89" t="s">
        <v>260</v>
      </c>
      <c r="I1" s="89" t="s">
        <v>17</v>
      </c>
      <c r="J1" s="89" t="s">
        <v>16</v>
      </c>
      <c r="K1" s="89" t="s">
        <v>18</v>
      </c>
      <c r="L1" s="89" t="s">
        <v>8</v>
      </c>
      <c r="M1" s="89" t="s">
        <v>294</v>
      </c>
      <c r="N1" s="89" t="s">
        <v>269</v>
      </c>
      <c r="O1" s="86" t="s">
        <v>295</v>
      </c>
    </row>
    <row r="2" spans="1:19">
      <c r="A2" s="186" t="str">
        <f>VLOOKUP(C:C,ALL_Pivot_new!B:D,2,FALSE)</f>
        <v>FDC</v>
      </c>
      <c r="B2" s="189" t="str">
        <f>VLOOKUP(C:C,ALL_Pivot_new!B:D,3,FALSE)</f>
        <v>DMX</v>
      </c>
      <c r="C2" s="208">
        <v>5349</v>
      </c>
      <c r="D2" s="186">
        <f>SUMIF(ALL_Pivot_new!B:B,C:C,ALL_Pivot_new!F:F)</f>
        <v>25193.970312500001</v>
      </c>
      <c r="E2" s="186">
        <f>SUMIF(ALL_Pivot_new!B:B,C:C,ALL_Pivot_new!G:G)</f>
        <v>22903.609375</v>
      </c>
      <c r="F2" s="201">
        <f>SUMIF(ALL_Pivot_new!B:B,C:C,ALL_Pivot_new!H:H)</f>
        <v>2290.3609375000015</v>
      </c>
      <c r="G2" s="186">
        <f>SUMIF(ALL_Pivot_new!B:B,C:C,ALL_Pivot_new!I:I)</f>
        <v>20426.2109375</v>
      </c>
      <c r="H2" s="186">
        <f>SUMIF(ALL_Pivot_new!B:B,C:C,ALL_Pivot_new!J:J)</f>
        <v>2553.2763671875</v>
      </c>
      <c r="I2" s="186">
        <f>SUMIF(ALL_Pivot_new!B:B,C:C,ALL_Pivot_new!K:K)</f>
        <v>17872.9345703125</v>
      </c>
      <c r="J2" s="186">
        <f>SUMIF(ALL_Pivot_new!B:B,C:C,ALL_Pivot_new!L:L)</f>
        <v>10018.1748046875</v>
      </c>
      <c r="K2" s="186">
        <f>SUMIF(ALL_Pivot_new!B:B,C:C,ALL_Pivot_new!M:M)</f>
        <v>7854.759765625</v>
      </c>
      <c r="L2" s="224">
        <f>SUMIF(ALL_Pivot_new!B:B,C:C,ALL_Pivot_new!N:N)</f>
        <v>2477.3984375</v>
      </c>
      <c r="M2" s="236">
        <f t="shared" ref="M2:M9" si="0">J2/I2</f>
        <v>0.56052209922639118</v>
      </c>
      <c r="N2" s="224">
        <f>SUMIF(ALL_Pivot_new!B:B,C:C,ALL_Pivot_new!O:O)</f>
        <v>10018.1748046875</v>
      </c>
      <c r="O2" s="236">
        <f t="shared" ref="O2:O9" si="1">N2/I2</f>
        <v>0.56052209922639118</v>
      </c>
      <c r="Q2" s="114"/>
      <c r="R2" s="113"/>
      <c r="S2" s="113"/>
    </row>
    <row r="3" spans="1:19">
      <c r="A3" s="240" t="str">
        <f>VLOOKUP(C:C,ALL_Pivot_new!B:D,2,FALSE)</f>
        <v>RDC</v>
      </c>
      <c r="B3" s="235" t="str">
        <f>VLOOKUP(C:C,ALL_Pivot_new!B:D,3,FALSE)</f>
        <v>DMX</v>
      </c>
      <c r="C3" s="222">
        <v>5373</v>
      </c>
      <c r="D3" s="224">
        <f>SUMIF(ALL_Pivot_new!B:B,C:C,ALL_Pivot_new!F:F)</f>
        <v>68850</v>
      </c>
      <c r="E3" s="224">
        <f>SUMIF(ALL_Pivot_new!B:B,C:C,ALL_Pivot_new!G:G)</f>
        <v>63533.599999999999</v>
      </c>
      <c r="F3" s="169">
        <f>SUMIF(ALL_Pivot_new!B:B,C:C,ALL_Pivot_new!H:H)</f>
        <v>5316.4000000000015</v>
      </c>
      <c r="G3" s="224">
        <f>SUMIF(ALL_Pivot_new!B:B,C:C,ALL_Pivot_new!I:I)</f>
        <v>60211.519999999997</v>
      </c>
      <c r="H3" s="224">
        <f>SUMIF(ALL_Pivot_new!B:B,C:C,ALL_Pivot_new!J:J)</f>
        <v>7526.44</v>
      </c>
      <c r="I3" s="224">
        <f>SUMIF(ALL_Pivot_new!B:B,C:C,ALL_Pivot_new!K:K)</f>
        <v>52685.079999999994</v>
      </c>
      <c r="J3" s="224">
        <f>SUMIF(ALL_Pivot_new!B:B,C:C,ALL_Pivot_new!L:L)</f>
        <v>1943.0361328125</v>
      </c>
      <c r="K3" s="224">
        <f>SUMIF(ALL_Pivot_new!B:B,C:C,ALL_Pivot_new!M:M)</f>
        <v>50742.043867187494</v>
      </c>
      <c r="L3" s="224">
        <f>SUMIF(ALL_Pivot_new!B:B,C:C,ALL_Pivot_new!N:N)</f>
        <v>3322.08</v>
      </c>
      <c r="M3" s="236">
        <f t="shared" si="0"/>
        <v>3.6880197065516464E-2</v>
      </c>
      <c r="N3" s="224">
        <f>SUMIF(ALL_Pivot_new!B:B,C:C,ALL_Pivot_new!O:O)</f>
        <v>3886.072265625</v>
      </c>
      <c r="O3" s="236">
        <f t="shared" si="1"/>
        <v>7.3760394131032928E-2</v>
      </c>
      <c r="Q3" s="114"/>
      <c r="R3" s="113"/>
      <c r="S3" s="113"/>
    </row>
    <row r="4" spans="1:19" s="312" customFormat="1">
      <c r="A4" s="186" t="str">
        <f>VLOOKUP(C:C,ALL_Pivot_new!B:D,2,FALSE)</f>
        <v>CGC</v>
      </c>
      <c r="B4" s="189" t="str">
        <f>VLOOKUP(C:C,ALL_Pivot_new!B:D,3,FALSE)</f>
        <v>Vmax</v>
      </c>
      <c r="C4" s="245" t="s">
        <v>82</v>
      </c>
      <c r="D4" s="240">
        <f>SUMIF(ALL_Pivot_new!B:B,C:C,ALL_Pivot_new!F:F)</f>
        <v>340268</v>
      </c>
      <c r="E4" s="240">
        <f>SUMIF(ALL_Pivot_new!B:B,C:C,ALL_Pivot_new!G:G)</f>
        <v>304207.171875</v>
      </c>
      <c r="F4" s="168">
        <f>SUMIF(ALL_Pivot_new!B:B,C:C,ALL_Pivot_new!H:H)</f>
        <v>36060.828125</v>
      </c>
      <c r="G4" s="240">
        <f>SUMIF(ALL_Pivot_new!B:B,C:C,ALL_Pivot_new!I:I)</f>
        <v>285733.8285714286</v>
      </c>
      <c r="H4" s="240">
        <f>SUMIF(ALL_Pivot_new!B:B,C:C,ALL_Pivot_new!J:J)</f>
        <v>35716.728571428597</v>
      </c>
      <c r="I4" s="240">
        <f>SUMIF(ALL_Pivot_new!B:B,C:C,ALL_Pivot_new!K:K)</f>
        <v>250017.1</v>
      </c>
      <c r="J4" s="240">
        <f>SUMIF(ALL_Pivot_new!B:B,C:C,ALL_Pivot_new!L:L)</f>
        <v>17992.3</v>
      </c>
      <c r="K4" s="240">
        <f>SUMIF(ALL_Pivot_new!B:B,C:C,ALL_Pivot_new!M:M)</f>
        <v>232024.80000000002</v>
      </c>
      <c r="L4" s="240">
        <f>SUMIF(ALL_Pivot_new!B:B,C:C,ALL_Pivot_new!N:N)</f>
        <v>8209.546875</v>
      </c>
      <c r="M4" s="164">
        <f t="shared" ref="M4:M8" si="2">J4/I4</f>
        <v>7.196427764340918E-2</v>
      </c>
      <c r="N4" s="240">
        <f>SUMIF(ALL_Pivot_new!B:B,C:C,ALL_Pivot_new!O:O)</f>
        <v>25322.400000000001</v>
      </c>
      <c r="O4" s="164">
        <f t="shared" ref="O4:O8" si="3">N4/I4</f>
        <v>0.10128267226521706</v>
      </c>
    </row>
    <row r="5" spans="1:19" s="312" customFormat="1">
      <c r="A5" s="186" t="str">
        <f>VLOOKUP(C:C,ALL_Pivot_new!B:D,2,FALSE)</f>
        <v>RDC</v>
      </c>
      <c r="B5" s="189" t="str">
        <f>VLOOKUP(C:C,ALL_Pivot_new!B:D,3,FALSE)</f>
        <v>Vmax</v>
      </c>
      <c r="C5" s="245" t="s">
        <v>98</v>
      </c>
      <c r="D5" s="240">
        <f>SUMIF(ALL_Pivot_new!B:B,C:C,ALL_Pivot_new!F:F)</f>
        <v>243000</v>
      </c>
      <c r="E5" s="240">
        <f>SUMIF(ALL_Pivot_new!B:B,C:C,ALL_Pivot_new!G:G)</f>
        <v>220804.1015625</v>
      </c>
      <c r="F5" s="168">
        <f>SUMIF(ALL_Pivot_new!B:B,C:C,ALL_Pivot_new!H:H)</f>
        <v>22195.8984375</v>
      </c>
      <c r="G5" s="240">
        <f>SUMIF(ALL_Pivot_new!B:B,C:C,ALL_Pivot_new!I:I)</f>
        <v>207997.48571428569</v>
      </c>
      <c r="H5" s="240">
        <f>SUMIF(ALL_Pivot_new!B:B,C:C,ALL_Pivot_new!J:J)</f>
        <v>25999.685714285704</v>
      </c>
      <c r="I5" s="240">
        <f>SUMIF(ALL_Pivot_new!B:B,C:C,ALL_Pivot_new!K:K)</f>
        <v>181997.8</v>
      </c>
      <c r="J5" s="240">
        <f>SUMIF(ALL_Pivot_new!B:B,C:C,ALL_Pivot_new!L:L)</f>
        <v>102920</v>
      </c>
      <c r="K5" s="240">
        <f>SUMIF(ALL_Pivot_new!B:B,C:C,ALL_Pivot_new!M:M)</f>
        <v>79077.799999999988</v>
      </c>
      <c r="L5" s="240">
        <f>SUMIF(ALL_Pivot_new!B:B,C:C,ALL_Pivot_new!N:N)</f>
        <v>4906.7578125</v>
      </c>
      <c r="M5" s="164">
        <f t="shared" si="2"/>
        <v>0.56550134122500384</v>
      </c>
      <c r="N5" s="240">
        <f>SUMIF(ALL_Pivot_new!B:B,C:C,ALL_Pivot_new!O:O)</f>
        <v>94562.4</v>
      </c>
      <c r="O5" s="164">
        <f t="shared" si="3"/>
        <v>0.51957990700986501</v>
      </c>
    </row>
    <row r="6" spans="1:19" s="312" customFormat="1">
      <c r="A6" s="186" t="str">
        <f>VLOOKUP(C:C,ALL_Pivot_new!B:D,2,FALSE)</f>
        <v>FDC</v>
      </c>
      <c r="B6" s="189" t="str">
        <f>VLOOKUP(C:C,ALL_Pivot_new!B:D,3,FALSE)</f>
        <v>Vmax</v>
      </c>
      <c r="C6" s="246" t="s">
        <v>106</v>
      </c>
      <c r="D6" s="240">
        <f>SUMIF(ALL_Pivot_new!B:B,C:C,ALL_Pivot_new!F:F)</f>
        <v>257400</v>
      </c>
      <c r="E6" s="240">
        <f>SUMIF(ALL_Pivot_new!B:B,C:C,ALL_Pivot_new!G:G)</f>
        <v>233888.7890625</v>
      </c>
      <c r="F6" s="168">
        <f>SUMIF(ALL_Pivot_new!B:B,C:C,ALL_Pivot_new!H:H)</f>
        <v>23511.2109375</v>
      </c>
      <c r="G6" s="240">
        <f>SUMIF(ALL_Pivot_new!B:B,C:C,ALL_Pivot_new!I:I)</f>
        <v>220603.31428571427</v>
      </c>
      <c r="H6" s="240">
        <f>SUMIF(ALL_Pivot_new!B:B,C:C,ALL_Pivot_new!J:J)</f>
        <v>27575.414285714272</v>
      </c>
      <c r="I6" s="240">
        <f>SUMIF(ALL_Pivot_new!B:B,C:C,ALL_Pivot_new!K:K)</f>
        <v>193027.9</v>
      </c>
      <c r="J6" s="240">
        <f>SUMIF(ALL_Pivot_new!B:B,C:C,ALL_Pivot_new!L:L)</f>
        <v>38344.300000000003</v>
      </c>
      <c r="K6" s="240">
        <f>SUMIF(ALL_Pivot_new!B:B,C:C,ALL_Pivot_new!M:M)</f>
        <v>154683.59999999998</v>
      </c>
      <c r="L6" s="240">
        <f>SUMIF(ALL_Pivot_new!B:B,C:C,ALL_Pivot_new!N:N)</f>
        <v>4906.7578125</v>
      </c>
      <c r="M6" s="164">
        <f t="shared" si="2"/>
        <v>0.198646413290514</v>
      </c>
      <c r="N6" s="240">
        <f>SUMIF(ALL_Pivot_new!B:B,C:C,ALL_Pivot_new!O:O)</f>
        <v>72666.100000000006</v>
      </c>
      <c r="O6" s="164">
        <f t="shared" si="3"/>
        <v>0.37645387014001608</v>
      </c>
    </row>
    <row r="7" spans="1:19" s="312" customFormat="1">
      <c r="A7" s="186" t="str">
        <f>VLOOKUP(C:C,ALL_Pivot_new!B:D,2,FALSE)</f>
        <v>RDC</v>
      </c>
      <c r="B7" s="189" t="str">
        <f>VLOOKUP(C:C,ALL_Pivot_new!B:D,3,FALSE)</f>
        <v>Vmax</v>
      </c>
      <c r="C7" s="246" t="s">
        <v>86</v>
      </c>
      <c r="D7" s="240">
        <f>SUMIF(ALL_Pivot_new!B:B,C:C,ALL_Pivot_new!F:F)</f>
        <v>227700</v>
      </c>
      <c r="E7" s="240">
        <f>SUMIF(ALL_Pivot_new!B:B,C:C,ALL_Pivot_new!G:G)</f>
        <v>206901.62109375</v>
      </c>
      <c r="F7" s="168">
        <f>SUMIF(ALL_Pivot_new!B:B,C:C,ALL_Pivot_new!H:H)</f>
        <v>20798.37890625</v>
      </c>
      <c r="G7" s="240">
        <f>SUMIF(ALL_Pivot_new!B:B,C:C,ALL_Pivot_new!I:I)</f>
        <v>197405.34285714285</v>
      </c>
      <c r="H7" s="240">
        <f>SUMIF(ALL_Pivot_new!B:B,C:C,ALL_Pivot_new!J:J)</f>
        <v>25430.842857142852</v>
      </c>
      <c r="I7" s="240">
        <f>SUMIF(ALL_Pivot_new!B:B,C:C,ALL_Pivot_new!K:K)</f>
        <v>171974.5</v>
      </c>
      <c r="J7" s="240">
        <f>SUMIF(ALL_Pivot_new!B:B,C:C,ALL_Pivot_new!L:L)</f>
        <v>64561.9</v>
      </c>
      <c r="K7" s="240">
        <f>SUMIF(ALL_Pivot_new!B:B,C:C,ALL_Pivot_new!M:M)</f>
        <v>107412.6</v>
      </c>
      <c r="L7" s="240">
        <f>SUMIF(ALL_Pivot_new!B:B,C:C,ALL_Pivot_new!N:N)</f>
        <v>4088.96484375</v>
      </c>
      <c r="M7" s="164">
        <f t="shared" si="2"/>
        <v>0.37541554125757015</v>
      </c>
      <c r="N7" s="240">
        <f>SUMIF(ALL_Pivot_new!B:B,C:C,ALL_Pivot_new!O:O)</f>
        <v>57559.8</v>
      </c>
      <c r="O7" s="164">
        <f t="shared" si="3"/>
        <v>0.3346996211647657</v>
      </c>
    </row>
    <row r="8" spans="1:19" s="312" customFormat="1">
      <c r="A8" s="186" t="str">
        <f>VLOOKUP(C:C,ALL_Pivot_new!B:D,2,FALSE)</f>
        <v>FDC</v>
      </c>
      <c r="B8" s="189" t="str">
        <f>VLOOKUP(C:C,ALL_Pivot_new!B:D,3,FALSE)</f>
        <v>Vmax</v>
      </c>
      <c r="C8" s="246" t="s">
        <v>108</v>
      </c>
      <c r="D8" s="240">
        <f>SUMIF(ALL_Pivot_new!B:B,C:C,ALL_Pivot_new!F:F)</f>
        <v>367200</v>
      </c>
      <c r="E8" s="240">
        <f>SUMIF(ALL_Pivot_new!B:B,C:C,ALL_Pivot_new!G:G)</f>
        <v>333659.53125</v>
      </c>
      <c r="F8" s="168">
        <f>SUMIF(ALL_Pivot_new!B:B,C:C,ALL_Pivot_new!H:H)</f>
        <v>33540.46875</v>
      </c>
      <c r="G8" s="240">
        <f>SUMIF(ALL_Pivot_new!B:B,C:C,ALL_Pivot_new!I:I)</f>
        <v>315898.45714285714</v>
      </c>
      <c r="H8" s="240">
        <f>SUMIF(ALL_Pivot_new!B:B,C:C,ALL_Pivot_new!J:J)</f>
        <v>39768.857142857101</v>
      </c>
      <c r="I8" s="240">
        <f>SUMIF(ALL_Pivot_new!B:B,C:C,ALL_Pivot_new!K:K)</f>
        <v>276129.60000000003</v>
      </c>
      <c r="J8" s="240">
        <f>SUMIF(ALL_Pivot_new!B:B,C:C,ALL_Pivot_new!L:L)</f>
        <v>100534.2</v>
      </c>
      <c r="K8" s="240">
        <f>SUMIF(ALL_Pivot_new!B:B,C:C,ALL_Pivot_new!M:M)</f>
        <v>175595.40000000002</v>
      </c>
      <c r="L8" s="240">
        <f>SUMIF(ALL_Pivot_new!B:B,C:C,ALL_Pivot_new!N:N)</f>
        <v>6542.34375</v>
      </c>
      <c r="M8" s="164">
        <f t="shared" si="2"/>
        <v>0.36408338693135389</v>
      </c>
      <c r="N8" s="240">
        <f>SUMIF(ALL_Pivot_new!B:B,C:C,ALL_Pivot_new!O:O)</f>
        <v>66650.099999999991</v>
      </c>
      <c r="O8" s="164">
        <f t="shared" si="3"/>
        <v>0.24137252942096749</v>
      </c>
    </row>
    <row r="9" spans="1:19" s="226" customFormat="1">
      <c r="A9" s="244"/>
      <c r="B9" s="193" t="s">
        <v>267</v>
      </c>
      <c r="C9" s="244"/>
      <c r="D9" s="233">
        <f t="shared" ref="D9:L9" si="4">SUM(D2:D8)</f>
        <v>1529611.9703124999</v>
      </c>
      <c r="E9" s="233">
        <f t="shared" si="4"/>
        <v>1385898.4242187501</v>
      </c>
      <c r="F9" s="233">
        <f t="shared" si="4"/>
        <v>143713.54609374999</v>
      </c>
      <c r="G9" s="264">
        <f t="shared" si="4"/>
        <v>1308276.1595089284</v>
      </c>
      <c r="H9" s="233">
        <f t="shared" si="4"/>
        <v>164571.24493861603</v>
      </c>
      <c r="I9" s="264">
        <f t="shared" si="4"/>
        <v>1143704.9145703125</v>
      </c>
      <c r="J9" s="233">
        <f t="shared" si="4"/>
        <v>336313.91093749995</v>
      </c>
      <c r="K9" s="233">
        <f t="shared" si="4"/>
        <v>807391.00363281253</v>
      </c>
      <c r="L9" s="233">
        <f t="shared" si="4"/>
        <v>34453.849531250002</v>
      </c>
      <c r="M9" s="170">
        <f t="shared" si="0"/>
        <v>0.29405654085507921</v>
      </c>
      <c r="N9" s="233">
        <f>SUM(N2:N8)</f>
        <v>330665.04707031249</v>
      </c>
      <c r="O9" s="170">
        <f t="shared" si="1"/>
        <v>0.28911744879101325</v>
      </c>
    </row>
    <row r="10" spans="1:19" s="139" customFormat="1">
      <c r="C10" s="153"/>
      <c r="G10" s="258">
        <f>G9/1024</f>
        <v>1277.6134370204379</v>
      </c>
      <c r="I10" s="258">
        <f>I9/1024</f>
        <v>1116.8993306350708</v>
      </c>
    </row>
    <row r="11" spans="1:19">
      <c r="B11" s="153"/>
      <c r="C11" s="153"/>
      <c r="D11" s="153"/>
      <c r="E11" s="153"/>
      <c r="F11" s="153"/>
      <c r="G11" s="79"/>
      <c r="H11" s="79"/>
      <c r="I11" s="79"/>
      <c r="J11" s="79"/>
      <c r="K11" s="79"/>
      <c r="L11" s="79"/>
      <c r="N11" s="79"/>
      <c r="O11" s="79"/>
    </row>
    <row r="12" spans="1:19">
      <c r="A12" s="13"/>
      <c r="B12" s="13"/>
      <c r="C12" s="153"/>
      <c r="D12" s="153"/>
      <c r="E12" s="153"/>
      <c r="F12" s="153"/>
      <c r="G12" s="79"/>
      <c r="H12" s="79"/>
      <c r="I12" s="79"/>
      <c r="J12" s="79"/>
      <c r="K12" s="139"/>
      <c r="L12" s="79"/>
      <c r="N12" s="139"/>
      <c r="O12" s="79"/>
    </row>
    <row r="13" spans="1:19">
      <c r="B13" s="153"/>
      <c r="C13" s="153"/>
      <c r="D13" s="153"/>
      <c r="E13" s="153"/>
      <c r="F13" s="153"/>
      <c r="N13" s="153"/>
    </row>
    <row r="14" spans="1:19">
      <c r="B14" s="153"/>
      <c r="C14" s="153"/>
      <c r="D14" s="153"/>
      <c r="E14" s="153"/>
      <c r="F14" s="153"/>
      <c r="J14" s="352" t="s">
        <v>1</v>
      </c>
      <c r="K14" s="336" t="s">
        <v>290</v>
      </c>
      <c r="L14" s="336" t="s">
        <v>291</v>
      </c>
      <c r="M14" s="336" t="s">
        <v>292</v>
      </c>
      <c r="N14" s="336" t="s">
        <v>293</v>
      </c>
      <c r="O14" s="225" t="s">
        <v>346</v>
      </c>
    </row>
    <row r="15" spans="1:19">
      <c r="B15" s="153"/>
      <c r="C15" s="153"/>
      <c r="D15" s="153"/>
      <c r="E15" s="153"/>
      <c r="F15" s="153"/>
      <c r="J15" s="353" t="s">
        <v>71</v>
      </c>
      <c r="K15" s="336">
        <v>285733.8285714286</v>
      </c>
      <c r="L15" s="336">
        <v>250017.1</v>
      </c>
      <c r="M15" s="336">
        <v>17992.3</v>
      </c>
      <c r="N15" s="336">
        <v>25322.400000000001</v>
      </c>
      <c r="O15">
        <f>COUNTIF(A:A,J15)</f>
        <v>1</v>
      </c>
    </row>
    <row r="16" spans="1:19">
      <c r="B16" s="153"/>
      <c r="C16" s="153"/>
      <c r="D16" s="153"/>
      <c r="E16" s="153"/>
      <c r="F16" s="153"/>
      <c r="J16" s="353" t="s">
        <v>104</v>
      </c>
      <c r="K16" s="336">
        <v>556927.98236607143</v>
      </c>
      <c r="L16" s="336">
        <v>487030.4345703125</v>
      </c>
      <c r="M16" s="336">
        <v>148896.6748046875</v>
      </c>
      <c r="N16" s="336">
        <v>149334.37480468751</v>
      </c>
      <c r="O16" s="219">
        <f>COUNTIF(A:A,J16)</f>
        <v>3</v>
      </c>
    </row>
    <row r="17" spans="1:15">
      <c r="A17"/>
      <c r="B17" s="153"/>
      <c r="C17" s="153"/>
      <c r="D17" s="153"/>
      <c r="E17" s="153"/>
      <c r="F17" s="153"/>
      <c r="J17" s="353" t="s">
        <v>84</v>
      </c>
      <c r="K17" s="336">
        <v>465614.34857142856</v>
      </c>
      <c r="L17" s="336">
        <v>406657.38</v>
      </c>
      <c r="M17" s="336">
        <v>169424.93613281249</v>
      </c>
      <c r="N17" s="336">
        <v>156008.27226562501</v>
      </c>
      <c r="O17" s="219">
        <f>COUNTIF(A:A,J17)</f>
        <v>3</v>
      </c>
    </row>
    <row r="18" spans="1:15">
      <c r="A18"/>
      <c r="B18" s="153"/>
      <c r="C18" s="153"/>
      <c r="D18" s="153"/>
      <c r="E18" s="153"/>
      <c r="F18" s="153"/>
      <c r="J18" s="353" t="s">
        <v>2</v>
      </c>
      <c r="K18" s="336">
        <v>1308276.1595089287</v>
      </c>
      <c r="L18" s="336">
        <v>1143704.9145703125</v>
      </c>
      <c r="M18" s="336">
        <v>336313.91093749995</v>
      </c>
      <c r="N18" s="336">
        <v>330665.04707031255</v>
      </c>
      <c r="O18" s="219">
        <f>COUNTIF(A:A,J18)</f>
        <v>0</v>
      </c>
    </row>
    <row r="19" spans="1:15">
      <c r="A19"/>
      <c r="B19" s="153"/>
      <c r="D19" s="153"/>
      <c r="E19" s="153"/>
      <c r="F19" s="153"/>
      <c r="M19"/>
      <c r="O19" s="338">
        <f>SUM(O15:O18)</f>
        <v>7</v>
      </c>
    </row>
    <row r="20" spans="1:15">
      <c r="A20"/>
      <c r="M20"/>
      <c r="O20" s="219"/>
    </row>
    <row r="21" spans="1:15">
      <c r="A21"/>
      <c r="M21"/>
      <c r="O21" s="219"/>
    </row>
    <row r="22" spans="1:15">
      <c r="A22"/>
      <c r="J22" s="353" t="s">
        <v>71</v>
      </c>
      <c r="K22" s="258">
        <f>K15/1024</f>
        <v>279.03694196428575</v>
      </c>
      <c r="L22" s="336">
        <f>L15/1024</f>
        <v>244.15732421875001</v>
      </c>
      <c r="M22" s="336">
        <f>M15/1024</f>
        <v>17.570605468749999</v>
      </c>
      <c r="N22" s="336">
        <f>N15/1024</f>
        <v>24.728906250000001</v>
      </c>
      <c r="O22" s="394">
        <f>O15</f>
        <v>1</v>
      </c>
    </row>
    <row r="23" spans="1:15">
      <c r="A23"/>
      <c r="J23" s="353" t="s">
        <v>104</v>
      </c>
      <c r="K23" s="258">
        <f t="shared" ref="K23:N25" si="5">K16/1024</f>
        <v>543.87498277936663</v>
      </c>
      <c r="L23" s="336">
        <f t="shared" si="5"/>
        <v>475.6156587600708</v>
      </c>
      <c r="M23" s="336">
        <f t="shared" si="5"/>
        <v>145.40690898895264</v>
      </c>
      <c r="N23" s="336">
        <f t="shared" si="5"/>
        <v>145.83435039520265</v>
      </c>
      <c r="O23" s="394">
        <f>O16</f>
        <v>3</v>
      </c>
    </row>
    <row r="24" spans="1:15" s="324" customFormat="1">
      <c r="J24" s="353" t="s">
        <v>84</v>
      </c>
      <c r="K24" s="258">
        <f t="shared" si="5"/>
        <v>454.70151227678571</v>
      </c>
      <c r="L24" s="336">
        <f t="shared" si="5"/>
        <v>397.12634765625</v>
      </c>
      <c r="M24" s="336">
        <f t="shared" si="5"/>
        <v>165.4540391921997</v>
      </c>
      <c r="N24" s="336">
        <f t="shared" si="5"/>
        <v>152.35182838439943</v>
      </c>
      <c r="O24" s="394">
        <f>O17</f>
        <v>3</v>
      </c>
    </row>
    <row r="25" spans="1:15">
      <c r="A25"/>
      <c r="J25" s="155" t="s">
        <v>2</v>
      </c>
      <c r="K25" s="396">
        <f t="shared" si="5"/>
        <v>1277.6134370204381</v>
      </c>
      <c r="L25" s="348">
        <f t="shared" si="5"/>
        <v>1116.8993306350708</v>
      </c>
      <c r="M25" s="348">
        <f t="shared" si="5"/>
        <v>328.4315536499023</v>
      </c>
      <c r="N25" s="348">
        <f t="shared" si="5"/>
        <v>322.9150850296021</v>
      </c>
      <c r="O25" s="395">
        <f>O19</f>
        <v>7</v>
      </c>
    </row>
    <row r="26" spans="1:15">
      <c r="A26"/>
      <c r="K26" s="139"/>
      <c r="L26" s="297"/>
      <c r="M26" s="297"/>
      <c r="N26" s="297"/>
      <c r="O26" s="348"/>
    </row>
    <row r="33" spans="1:13">
      <c r="A33"/>
      <c r="M33"/>
    </row>
    <row r="34" spans="1:13">
      <c r="A34"/>
      <c r="M34"/>
    </row>
    <row r="35" spans="1:13">
      <c r="A35"/>
      <c r="M35"/>
    </row>
    <row r="38" spans="1:13">
      <c r="A38"/>
      <c r="M38"/>
    </row>
    <row r="39" spans="1:13">
      <c r="A39"/>
      <c r="M39"/>
    </row>
    <row r="40" spans="1:13">
      <c r="A40"/>
      <c r="M40"/>
    </row>
    <row r="41" spans="1:13">
      <c r="A41"/>
      <c r="M41"/>
    </row>
    <row r="42" spans="1:13">
      <c r="A42"/>
      <c r="M42"/>
    </row>
  </sheetData>
  <autoFilter ref="A1:A3"/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I15" sqref="I15"/>
    </sheetView>
  </sheetViews>
  <sheetFormatPr defaultRowHeight="15"/>
  <cols>
    <col min="1" max="1" width="9.140625" style="153"/>
    <col min="2" max="2" width="7.42578125" customWidth="1"/>
    <col min="3" max="3" width="10" bestFit="1" customWidth="1"/>
    <col min="4" max="4" width="17.85546875" style="139" customWidth="1"/>
    <col min="5" max="5" width="12.42578125" style="139" customWidth="1"/>
    <col min="6" max="6" width="13.140625" style="139" customWidth="1"/>
    <col min="7" max="7" width="14.85546875" style="139" customWidth="1"/>
    <col min="8" max="8" width="12.28515625" style="139" customWidth="1"/>
    <col min="9" max="9" width="13.7109375" style="139" customWidth="1"/>
    <col min="10" max="10" width="12.140625" style="139" customWidth="1"/>
    <col min="11" max="11" width="11.5703125" style="139" customWidth="1"/>
    <col min="12" max="12" width="8.140625" style="139" customWidth="1"/>
    <col min="13" max="13" width="9.28515625" customWidth="1"/>
    <col min="14" max="14" width="17.42578125" style="139" customWidth="1"/>
    <col min="15" max="15" width="13.140625" customWidth="1"/>
  </cols>
  <sheetData>
    <row r="1" spans="1:15">
      <c r="A1" s="215" t="s">
        <v>326</v>
      </c>
      <c r="B1" s="214" t="s">
        <v>264</v>
      </c>
      <c r="C1" s="214" t="s">
        <v>10</v>
      </c>
      <c r="D1" s="213" t="s">
        <v>271</v>
      </c>
      <c r="E1" s="213" t="s">
        <v>551</v>
      </c>
      <c r="F1" s="213" t="s">
        <v>552</v>
      </c>
      <c r="G1" s="213" t="s">
        <v>553</v>
      </c>
      <c r="H1" s="213" t="s">
        <v>554</v>
      </c>
      <c r="I1" s="213" t="s">
        <v>555</v>
      </c>
      <c r="J1" s="213" t="s">
        <v>556</v>
      </c>
      <c r="K1" s="213" t="s">
        <v>557</v>
      </c>
      <c r="L1" s="213" t="s">
        <v>558</v>
      </c>
      <c r="M1" s="213" t="s">
        <v>559</v>
      </c>
      <c r="N1" s="213" t="s">
        <v>560</v>
      </c>
      <c r="O1" s="214" t="s">
        <v>561</v>
      </c>
    </row>
    <row r="2" spans="1:15" s="219" customFormat="1">
      <c r="A2" s="216"/>
      <c r="B2" s="183"/>
      <c r="C2" s="182"/>
      <c r="D2" s="184"/>
      <c r="E2" s="184"/>
      <c r="F2" s="217"/>
      <c r="G2" s="184"/>
      <c r="H2" s="184"/>
      <c r="I2" s="184"/>
      <c r="J2" s="184"/>
      <c r="K2" s="184"/>
      <c r="L2" s="184"/>
      <c r="M2" s="181"/>
      <c r="N2" s="184"/>
      <c r="O2" s="181"/>
    </row>
    <row r="3" spans="1:15" s="388" customFormat="1">
      <c r="A3" s="216"/>
      <c r="B3" s="183"/>
      <c r="C3" s="182"/>
      <c r="D3" s="184"/>
      <c r="E3" s="184"/>
      <c r="F3" s="217"/>
      <c r="G3" s="184"/>
      <c r="H3" s="184"/>
      <c r="I3" s="184"/>
      <c r="J3" s="184"/>
      <c r="K3" s="184"/>
      <c r="L3" s="184"/>
      <c r="M3" s="181"/>
      <c r="N3" s="184"/>
      <c r="O3" s="181"/>
    </row>
    <row r="4" spans="1:15" s="388" customFormat="1">
      <c r="A4" s="389"/>
      <c r="B4" s="390"/>
      <c r="C4" s="182"/>
      <c r="D4" s="391"/>
      <c r="E4" s="391"/>
      <c r="F4" s="392"/>
      <c r="G4" s="184"/>
      <c r="H4" s="391"/>
      <c r="I4" s="391"/>
      <c r="J4" s="391"/>
      <c r="K4" s="391"/>
      <c r="L4" s="391"/>
      <c r="M4" s="393"/>
      <c r="N4" s="391"/>
      <c r="O4" s="393"/>
    </row>
    <row r="5" spans="1:15" s="388" customFormat="1">
      <c r="A5" s="389"/>
      <c r="B5" s="390"/>
      <c r="C5" s="182"/>
      <c r="D5" s="391"/>
      <c r="E5" s="391"/>
      <c r="F5" s="392"/>
      <c r="G5" s="184"/>
      <c r="H5" s="391"/>
      <c r="I5" s="391"/>
      <c r="J5" s="391"/>
      <c r="K5" s="391"/>
      <c r="L5" s="391"/>
      <c r="M5" s="393"/>
      <c r="N5" s="391"/>
      <c r="O5" s="393"/>
    </row>
    <row r="6" spans="1:15" s="226" customFormat="1">
      <c r="A6" s="206"/>
      <c r="B6" s="212"/>
      <c r="C6" s="212"/>
      <c r="D6" s="185"/>
      <c r="E6" s="185"/>
      <c r="F6" s="185"/>
      <c r="G6" s="185"/>
      <c r="H6" s="185"/>
      <c r="I6" s="185"/>
      <c r="J6" s="185"/>
      <c r="K6" s="185"/>
      <c r="L6" s="185"/>
      <c r="M6" s="175"/>
      <c r="N6" s="185"/>
      <c r="O6" s="175"/>
    </row>
    <row r="7" spans="1:15">
      <c r="G7" s="195">
        <f>G6/1024</f>
        <v>0</v>
      </c>
      <c r="I7" s="195">
        <f>I6/1024</f>
        <v>0</v>
      </c>
    </row>
    <row r="8" spans="1:15">
      <c r="B8" s="153"/>
    </row>
    <row r="9" spans="1:15">
      <c r="B9" s="153"/>
      <c r="C9" s="297"/>
      <c r="D9" s="297"/>
      <c r="E9" s="297"/>
      <c r="F9" s="297"/>
      <c r="G9" s="139">
        <f>G3/1024</f>
        <v>0</v>
      </c>
      <c r="I9" s="139">
        <f>I3/1024</f>
        <v>0</v>
      </c>
    </row>
    <row r="10" spans="1:15">
      <c r="B10" s="153"/>
      <c r="C10" s="297"/>
      <c r="D10" s="297"/>
      <c r="E10" s="297"/>
      <c r="F10" s="297"/>
    </row>
    <row r="11" spans="1:15">
      <c r="B11" s="153"/>
      <c r="C11" s="297"/>
      <c r="D11" s="297"/>
      <c r="E11" s="297"/>
      <c r="F11" s="297"/>
    </row>
    <row r="12" spans="1:15">
      <c r="B12" s="153"/>
      <c r="C12" s="297"/>
      <c r="D12" s="297"/>
      <c r="E12" s="297"/>
      <c r="F12" s="297"/>
    </row>
    <row r="13" spans="1:15">
      <c r="C13" s="297"/>
      <c r="D13" s="297"/>
      <c r="E13" s="297"/>
      <c r="F13" s="297"/>
    </row>
    <row r="14" spans="1:15">
      <c r="C14" s="297"/>
      <c r="D14" s="297"/>
      <c r="E14" s="297"/>
      <c r="F14" s="297"/>
    </row>
    <row r="15" spans="1:15">
      <c r="C15" s="297"/>
      <c r="D15" s="297"/>
      <c r="E15" s="297"/>
      <c r="F15" s="297"/>
    </row>
    <row r="16" spans="1:15">
      <c r="C16" s="297"/>
      <c r="D16" s="297"/>
      <c r="E16" s="297"/>
      <c r="F16" s="297"/>
    </row>
    <row r="17" spans="3:6" customFormat="1">
      <c r="C17" s="297"/>
      <c r="D17" s="297"/>
      <c r="E17" s="297"/>
      <c r="F17" s="297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opLeftCell="B1" workbookViewId="0">
      <selection activeCell="D24" sqref="D24"/>
    </sheetView>
  </sheetViews>
  <sheetFormatPr defaultRowHeight="15"/>
  <cols>
    <col min="3" max="3" width="17.7109375" bestFit="1" customWidth="1"/>
    <col min="4" max="4" width="17.85546875" customWidth="1"/>
    <col min="5" max="5" width="12.42578125" customWidth="1"/>
    <col min="6" max="6" width="13.140625" customWidth="1"/>
    <col min="7" max="7" width="14.85546875" customWidth="1"/>
    <col min="8" max="8" width="12.28515625" customWidth="1"/>
    <col min="9" max="9" width="13.7109375" customWidth="1"/>
    <col min="10" max="10" width="12.140625" customWidth="1"/>
    <col min="11" max="11" width="11.5703125" customWidth="1"/>
    <col min="13" max="13" width="9.28515625" customWidth="1"/>
    <col min="14" max="14" width="17.42578125" customWidth="1"/>
    <col min="15" max="15" width="13.140625" customWidth="1"/>
  </cols>
  <sheetData>
    <row r="1" spans="1:15" s="153" customFormat="1">
      <c r="A1" s="92" t="s">
        <v>326</v>
      </c>
      <c r="B1" s="93" t="s">
        <v>264</v>
      </c>
      <c r="C1" s="93" t="s">
        <v>10</v>
      </c>
      <c r="D1" s="89" t="s">
        <v>271</v>
      </c>
      <c r="E1" s="89" t="s">
        <v>243</v>
      </c>
      <c r="F1" s="89" t="s">
        <v>259</v>
      </c>
      <c r="G1" s="89" t="s">
        <v>261</v>
      </c>
      <c r="H1" s="89" t="s">
        <v>260</v>
      </c>
      <c r="I1" s="89" t="s">
        <v>17</v>
      </c>
      <c r="J1" s="89" t="s">
        <v>16</v>
      </c>
      <c r="K1" s="89" t="s">
        <v>18</v>
      </c>
      <c r="L1" s="89" t="s">
        <v>8</v>
      </c>
      <c r="M1" s="89" t="s">
        <v>294</v>
      </c>
      <c r="N1" s="89" t="s">
        <v>269</v>
      </c>
      <c r="O1" s="174" t="s">
        <v>295</v>
      </c>
    </row>
    <row r="2" spans="1:15">
      <c r="A2" s="235" t="str">
        <f>VLOOKUP(C:C,ALL_Pivot_new!B:D,2,FALSE)</f>
        <v>FDC</v>
      </c>
      <c r="B2" s="91" t="str">
        <f>VLOOKUP(C:C,ALL_Pivot_new!B:D,3,FALSE)</f>
        <v>Clariion</v>
      </c>
      <c r="C2" s="235" t="s">
        <v>152</v>
      </c>
      <c r="D2" s="235">
        <f>SUMIF(ALL_Pivot_new!B:B,C:C,ALL_Pivot_new!F:F)</f>
        <v>7862.9050720214846</v>
      </c>
      <c r="E2" s="235">
        <f>SUMIF(ALL_Pivot_new!B:B,C:C,ALL_Pivot_new!G:G)</f>
        <v>7416.1910400390616</v>
      </c>
      <c r="F2" s="201">
        <f>SUMIF(ALL_Pivot_new!B:B,C:C,ALL_Pivot_new!H:H)</f>
        <v>446.71403198242297</v>
      </c>
      <c r="G2" s="235">
        <f>SUMIF(ALL_Pivot_new!B:B,C:C,ALL_Pivot_new!I:I)</f>
        <v>7148.0955200195312</v>
      </c>
      <c r="H2" s="235">
        <f>SUMIF(ALL_Pivot_new!B:B,C:C,ALL_Pivot_new!J:J)</f>
        <v>3440</v>
      </c>
      <c r="I2" s="235">
        <f>SUMIF(ALL_Pivot_new!B:B,C:C,ALL_Pivot_new!K:K)</f>
        <v>3708.0955200195312</v>
      </c>
      <c r="J2" s="235">
        <f>SUMIF(ALL_Pivot_new!B:B,C:C,ALL_Pivot_new!L:L)</f>
        <v>3602</v>
      </c>
      <c r="K2" s="235">
        <f>SUMIF(ALL_Pivot_new!B:B,C:C,ALL_Pivot_new!M:M)</f>
        <v>106.09552001953125</v>
      </c>
      <c r="L2" s="235">
        <f>SUMIF(ALL_Pivot_new!B:B,C:C,ALL_Pivot_new!N:N)</f>
        <v>268.09552001953125</v>
      </c>
      <c r="M2" s="211">
        <f t="shared" ref="M2:M18" si="0">J2/I2</f>
        <v>0.97138813726703233</v>
      </c>
      <c r="N2" s="235">
        <f>SUMIF(ALL_Pivot_new!B:B,C:C,ALL_Pivot_new!O:O)</f>
        <v>3602</v>
      </c>
      <c r="O2" s="210">
        <f t="shared" ref="O2:O18" si="1">N2/I2</f>
        <v>0.97138813726703233</v>
      </c>
    </row>
    <row r="3" spans="1:15">
      <c r="A3" s="235" t="str">
        <f>VLOOKUP(C:C,ALL_Pivot_new!B:D,2,FALSE)</f>
        <v>FDC</v>
      </c>
      <c r="B3" s="235" t="str">
        <f>VLOOKUP(C:C,ALL_Pivot_new!B:D,3,FALSE)</f>
        <v>Clariion</v>
      </c>
      <c r="C3" s="235" t="s">
        <v>154</v>
      </c>
      <c r="D3" s="235">
        <f>SUMIF(ALL_Pivot_new!B:B,C:C,ALL_Pivot_new!F:F)</f>
        <v>7862.9050720214846</v>
      </c>
      <c r="E3" s="235">
        <f>SUMIF(ALL_Pivot_new!B:B,C:C,ALL_Pivot_new!G:G)</f>
        <v>7416.1910400390616</v>
      </c>
      <c r="F3" s="201">
        <f>SUMIF(ALL_Pivot_new!B:B,C:C,ALL_Pivot_new!H:H)</f>
        <v>446.71403198242297</v>
      </c>
      <c r="G3" s="235">
        <f>SUMIF(ALL_Pivot_new!B:B,C:C,ALL_Pivot_new!I:I)</f>
        <v>7148.0955200195312</v>
      </c>
      <c r="H3" s="235">
        <f>SUMIF(ALL_Pivot_new!B:B,C:C,ALL_Pivot_new!J:J)</f>
        <v>3440</v>
      </c>
      <c r="I3" s="235">
        <f>SUMIF(ALL_Pivot_new!B:B,C:C,ALL_Pivot_new!K:K)</f>
        <v>3708.0955200195312</v>
      </c>
      <c r="J3" s="235">
        <f>SUMIF(ALL_Pivot_new!B:B,C:C,ALL_Pivot_new!L:L)</f>
        <v>3602</v>
      </c>
      <c r="K3" s="235">
        <f>SUMIF(ALL_Pivot_new!B:B,C:C,ALL_Pivot_new!M:M)</f>
        <v>106.09552001953125</v>
      </c>
      <c r="L3" s="235">
        <f>SUMIF(ALL_Pivot_new!B:B,C:C,ALL_Pivot_new!N:N)</f>
        <v>268.09552001953125</v>
      </c>
      <c r="M3" s="211">
        <f t="shared" si="0"/>
        <v>0.97138813726703233</v>
      </c>
      <c r="N3" s="235">
        <f>SUMIF(ALL_Pivot_new!B:B,C:C,ALL_Pivot_new!O:O)</f>
        <v>3602</v>
      </c>
      <c r="O3" s="210">
        <f t="shared" si="1"/>
        <v>0.97138813726703233</v>
      </c>
    </row>
    <row r="4" spans="1:15">
      <c r="A4" s="235" t="str">
        <f>VLOOKUP(C:C,ALL_Pivot_new!B:D,2,FALSE)</f>
        <v>RDC</v>
      </c>
      <c r="B4" s="235" t="str">
        <f>VLOOKUP(C:C,ALL_Pivot_new!B:D,3,FALSE)</f>
        <v>Clariion</v>
      </c>
      <c r="C4" s="235" t="s">
        <v>159</v>
      </c>
      <c r="D4" s="235">
        <f>SUMIF(ALL_Pivot_new!B:B,C:C,ALL_Pivot_new!F:F)</f>
        <v>4078.9050720214846</v>
      </c>
      <c r="E4" s="235">
        <f>SUMIF(ALL_Pivot_new!B:B,C:C,ALL_Pivot_new!G:G)</f>
        <v>3976.1910400390611</v>
      </c>
      <c r="F4" s="201">
        <f>SUMIF(ALL_Pivot_new!B:B,C:C,ALL_Pivot_new!H:H)</f>
        <v>102.71403198242342</v>
      </c>
      <c r="G4" s="235">
        <f>SUMIF(ALL_Pivot_new!B:B,C:C,ALL_Pivot_new!I:I)</f>
        <v>3708.0955200195312</v>
      </c>
      <c r="H4" s="235">
        <f>SUMIF(ALL_Pivot_new!B:B,C:C,ALL_Pivot_new!J:J)</f>
        <v>1720</v>
      </c>
      <c r="I4" s="235">
        <f>SUMIF(ALL_Pivot_new!B:B,C:C,ALL_Pivot_new!K:K)</f>
        <v>1988.0955200195312</v>
      </c>
      <c r="J4" s="235">
        <f>SUMIF(ALL_Pivot_new!B:B,C:C,ALL_Pivot_new!L:L)</f>
        <v>1720</v>
      </c>
      <c r="K4" s="235">
        <f>SUMIF(ALL_Pivot_new!B:B,C:C,ALL_Pivot_new!M:M)</f>
        <v>268.09552001953125</v>
      </c>
      <c r="L4" s="235">
        <f>SUMIF(ALL_Pivot_new!B:B,C:C,ALL_Pivot_new!N:N)</f>
        <v>268.09552001953125</v>
      </c>
      <c r="M4" s="211">
        <f t="shared" si="0"/>
        <v>0.86514957791520131</v>
      </c>
      <c r="N4" s="235">
        <f>SUMIF(ALL_Pivot_new!B:B,C:C,ALL_Pivot_new!O:O)</f>
        <v>1720</v>
      </c>
      <c r="O4" s="210">
        <f t="shared" si="1"/>
        <v>0.86514957791520131</v>
      </c>
    </row>
    <row r="5" spans="1:15">
      <c r="A5" s="240" t="str">
        <f>VLOOKUP(C:C,ALL_Pivot_new!B:D,2,FALSE)</f>
        <v>RDC</v>
      </c>
      <c r="B5" s="235" t="str">
        <f>VLOOKUP(C:C,ALL_Pivot_new!B:D,3,FALSE)</f>
        <v>Clariion</v>
      </c>
      <c r="C5" s="222" t="s">
        <v>157</v>
      </c>
      <c r="D5" s="240">
        <f>SUMIF(ALL_Pivot_new!B:B,C:C,ALL_Pivot_new!F:F)</f>
        <v>20876.676117706302</v>
      </c>
      <c r="E5" s="240">
        <f>SUMIF(ALL_Pivot_new!B:B,C:C,ALL_Pivot_new!G:G)</f>
        <v>18978.79647064209</v>
      </c>
      <c r="F5" s="168">
        <f>SUMIF(ALL_Pivot_new!B:B,C:C,ALL_Pivot_new!H:H)</f>
        <v>1897.8796470642119</v>
      </c>
      <c r="G5" s="240">
        <f>SUMIF(ALL_Pivot_new!B:B,C:C,ALL_Pivot_new!I:I)</f>
        <v>18978.79647064209</v>
      </c>
      <c r="H5" s="240">
        <f>SUMIF(ALL_Pivot_new!B:B,C:C,ALL_Pivot_new!J:J)</f>
        <v>8964.0000228881836</v>
      </c>
      <c r="I5" s="240">
        <f>SUMIF(ALL_Pivot_new!B:B,C:C,ALL_Pivot_new!K:K)</f>
        <v>10014.796447753906</v>
      </c>
      <c r="J5" s="240">
        <f>SUMIF(ALL_Pivot_new!B:B,C:C,ALL_Pivot_new!L:L)</f>
        <v>10014.796447753906</v>
      </c>
      <c r="K5" s="240">
        <f>SUMIF(ALL_Pivot_new!B:B,C:C,ALL_Pivot_new!M:M)</f>
        <v>0</v>
      </c>
      <c r="L5" s="240">
        <f>SUMIF(ALL_Pivot_new!B:B,C:C,ALL_Pivot_new!N:N)</f>
        <v>1050.7964477539062</v>
      </c>
      <c r="M5" s="164">
        <f t="shared" si="0"/>
        <v>1</v>
      </c>
      <c r="N5" s="240">
        <f>SUMIF(ALL_Pivot_new!B:B,C:C,ALL_Pivot_new!O:O)</f>
        <v>10014.796447753906</v>
      </c>
      <c r="O5" s="165">
        <f t="shared" si="1"/>
        <v>1</v>
      </c>
    </row>
    <row r="6" spans="1:15">
      <c r="A6" s="235" t="str">
        <f>VLOOKUP(C:C,ALL_Pivot_new!B:D,2,FALSE)</f>
        <v>RDC</v>
      </c>
      <c r="B6" s="235" t="str">
        <f>VLOOKUP(C:C,ALL_Pivot_new!B:D,3,FALSE)</f>
        <v>Clariion</v>
      </c>
      <c r="C6" s="235" t="s">
        <v>161</v>
      </c>
      <c r="D6" s="235">
        <f>SUMIF(ALL_Pivot_new!B:B,C:C,ALL_Pivot_new!F:F)</f>
        <v>7862.9050720214846</v>
      </c>
      <c r="E6" s="235">
        <f>SUMIF(ALL_Pivot_new!B:B,C:C,ALL_Pivot_new!G:G)</f>
        <v>7416.1910400390616</v>
      </c>
      <c r="F6" s="201">
        <f>SUMIF(ALL_Pivot_new!B:B,C:C,ALL_Pivot_new!H:H)</f>
        <v>446.71403198242297</v>
      </c>
      <c r="G6" s="235">
        <f>SUMIF(ALL_Pivot_new!B:B,C:C,ALL_Pivot_new!I:I)</f>
        <v>7148.0955200195312</v>
      </c>
      <c r="H6" s="235">
        <f>SUMIF(ALL_Pivot_new!B:B,C:C,ALL_Pivot_new!J:J)</f>
        <v>3440</v>
      </c>
      <c r="I6" s="235">
        <f>SUMIF(ALL_Pivot_new!B:B,C:C,ALL_Pivot_new!K:K)</f>
        <v>3708.0955200195312</v>
      </c>
      <c r="J6" s="235">
        <f>SUMIF(ALL_Pivot_new!B:B,C:C,ALL_Pivot_new!L:L)</f>
        <v>3440</v>
      </c>
      <c r="K6" s="235">
        <f>SUMIF(ALL_Pivot_new!B:B,C:C,ALL_Pivot_new!M:M)</f>
        <v>268.09552001953125</v>
      </c>
      <c r="L6" s="235">
        <f>SUMIF(ALL_Pivot_new!B:B,C:C,ALL_Pivot_new!N:N)</f>
        <v>268.09552001953125</v>
      </c>
      <c r="M6" s="211">
        <f t="shared" si="0"/>
        <v>0.92769994230943675</v>
      </c>
      <c r="N6" s="235">
        <f>SUMIF(ALL_Pivot_new!B:B,C:C,ALL_Pivot_new!O:O)</f>
        <v>3440</v>
      </c>
      <c r="O6" s="210">
        <f t="shared" si="1"/>
        <v>0.92769994230943675</v>
      </c>
    </row>
    <row r="7" spans="1:15">
      <c r="A7" s="240" t="str">
        <f>VLOOKUP(C:C,ALL_Pivot_new!B:D,2,FALSE)</f>
        <v>RDC</v>
      </c>
      <c r="B7" s="235" t="str">
        <f>VLOOKUP(C:C,ALL_Pivot_new!B:D,3,FALSE)</f>
        <v>Clariion</v>
      </c>
      <c r="C7" s="222" t="s">
        <v>163</v>
      </c>
      <c r="D7" s="240">
        <f>SUMIF(ALL_Pivot_new!B:B,C:C,ALL_Pivot_new!F:F)</f>
        <v>7645.6550720214846</v>
      </c>
      <c r="E7" s="240">
        <f>SUMIF(ALL_Pivot_new!B:B,C:C,ALL_Pivot_new!G:G)</f>
        <v>7218.6910400390616</v>
      </c>
      <c r="F7" s="168">
        <f>SUMIF(ALL_Pivot_new!B:B,C:C,ALL_Pivot_new!H:H)</f>
        <v>426.96403198242297</v>
      </c>
      <c r="G7" s="240">
        <f>SUMIF(ALL_Pivot_new!B:B,C:C,ALL_Pivot_new!I:I)</f>
        <v>6950.5955200195312</v>
      </c>
      <c r="H7" s="240">
        <f>SUMIF(ALL_Pivot_new!B:B,C:C,ALL_Pivot_new!J:J)</f>
        <v>3242.5</v>
      </c>
      <c r="I7" s="240">
        <f>SUMIF(ALL_Pivot_new!B:B,C:C,ALL_Pivot_new!K:K)</f>
        <v>3708.0955200195312</v>
      </c>
      <c r="J7" s="240">
        <f>SUMIF(ALL_Pivot_new!B:B,C:C,ALL_Pivot_new!L:L)</f>
        <v>3708.0955200195312</v>
      </c>
      <c r="K7" s="240">
        <f>SUMIF(ALL_Pivot_new!B:B,C:C,ALL_Pivot_new!M:M)</f>
        <v>0</v>
      </c>
      <c r="L7" s="240">
        <f>SUMIF(ALL_Pivot_new!B:B,C:C,ALL_Pivot_new!N:N)</f>
        <v>268.09552001953125</v>
      </c>
      <c r="M7" s="164">
        <f t="shared" si="0"/>
        <v>1</v>
      </c>
      <c r="N7" s="240">
        <f>SUMIF(ALL_Pivot_new!B:B,C:C,ALL_Pivot_new!O:O)</f>
        <v>3708.0955200195312</v>
      </c>
      <c r="O7" s="165">
        <f t="shared" si="1"/>
        <v>1</v>
      </c>
    </row>
    <row r="8" spans="1:15" s="333" customFormat="1">
      <c r="A8" s="344" t="str">
        <f>VLOOKUP(C:C,ALL_Pivot_new!B:D,2,FALSE)</f>
        <v>FDC</v>
      </c>
      <c r="B8" s="341" t="str">
        <f>VLOOKUP(C:C,ALL_Pivot_new!B:D,3,FALSE)</f>
        <v>Clariion</v>
      </c>
      <c r="C8" s="335" t="s">
        <v>149</v>
      </c>
      <c r="D8" s="344">
        <f>SUMIF(ALL_Pivot_new!B:B,C:C,ALL_Pivot_new!F:F)</f>
        <v>4078.9050720214846</v>
      </c>
      <c r="E8" s="344">
        <f>SUMIF(ALL_Pivot_new!B:B,C:C,ALL_Pivot_new!G:G)</f>
        <v>3976.1910400390611</v>
      </c>
      <c r="F8" s="347">
        <f>SUMIF(ALL_Pivot_new!B:B,C:C,ALL_Pivot_new!H:H)</f>
        <v>102.71403198242342</v>
      </c>
      <c r="G8" s="344">
        <f>SUMIF(ALL_Pivot_new!B:B,C:C,ALL_Pivot_new!I:I)</f>
        <v>3708.0955200195312</v>
      </c>
      <c r="H8" s="344">
        <f>SUMIF(ALL_Pivot_new!B:B,C:C,ALL_Pivot_new!J:J)</f>
        <v>1720</v>
      </c>
      <c r="I8" s="344">
        <f>SUMIF(ALL_Pivot_new!B:B,C:C,ALL_Pivot_new!K:K)</f>
        <v>1988.0955200195312</v>
      </c>
      <c r="J8" s="344">
        <f>SUMIF(ALL_Pivot_new!B:B,C:C,ALL_Pivot_new!L:L)</f>
        <v>1720</v>
      </c>
      <c r="K8" s="344">
        <f>SUMIF(ALL_Pivot_new!B:B,C:C,ALL_Pivot_new!M:M)</f>
        <v>268.09552001953125</v>
      </c>
      <c r="L8" s="344">
        <f>SUMIF(ALL_Pivot_new!B:B,C:C,ALL_Pivot_new!N:N)</f>
        <v>268.09552001953125</v>
      </c>
      <c r="M8" s="345">
        <f>J8/I8</f>
        <v>0.86514957791520131</v>
      </c>
      <c r="N8" s="344">
        <f>SUMIF(ALL_Pivot_new!B:B,C:C,ALL_Pivot_new!O:O)</f>
        <v>1720</v>
      </c>
      <c r="O8" s="346">
        <f>N8/I8</f>
        <v>0.86514957791520131</v>
      </c>
    </row>
    <row r="9" spans="1:15" s="324" customFormat="1">
      <c r="A9" s="235" t="str">
        <f>VLOOKUP(C:C,ALL_Pivot_new!B:D,2,FALSE)</f>
        <v>Turkey DC</v>
      </c>
      <c r="B9" s="235" t="str">
        <f>VLOOKUP(C:C,ALL_Pivot_new!B:D,3,FALSE)</f>
        <v>Clariion</v>
      </c>
      <c r="C9" s="235" t="s">
        <v>216</v>
      </c>
      <c r="D9" s="235">
        <f>SUMIF(ALL_Pivot_new!B:B,C:C,ALL_Pivot_new!F:F)</f>
        <v>3962.2000000000003</v>
      </c>
      <c r="E9" s="235">
        <f>SUMIF(ALL_Pivot_new!B:B,C:C,ALL_Pivot_new!G:G)</f>
        <v>3602</v>
      </c>
      <c r="F9" s="201">
        <f>SUMIF(ALL_Pivot_new!B:B,C:C,ALL_Pivot_new!H:H)</f>
        <v>360.20000000000027</v>
      </c>
      <c r="G9" s="235">
        <f>SUMIF(ALL_Pivot_new!B:B,C:C,ALL_Pivot_new!I:I)</f>
        <v>3602</v>
      </c>
      <c r="H9" s="235">
        <f>SUMIF(ALL_Pivot_new!B:B,C:C,ALL_Pivot_new!J:J)</f>
        <v>1801</v>
      </c>
      <c r="I9" s="235">
        <f>SUMIF(ALL_Pivot_new!B:B,C:C,ALL_Pivot_new!K:K)</f>
        <v>1801</v>
      </c>
      <c r="J9" s="235">
        <f>SUMIF(ALL_Pivot_new!B:B,C:C,ALL_Pivot_new!L:L)</f>
        <v>1801</v>
      </c>
      <c r="K9" s="235">
        <f>SUMIF(ALL_Pivot_new!B:B,C:C,ALL_Pivot_new!M:M)</f>
        <v>0</v>
      </c>
      <c r="L9" s="235">
        <f>SUMIF(ALL_Pivot_new!B:B,C:C,ALL_Pivot_new!N:N)</f>
        <v>0</v>
      </c>
      <c r="M9" s="211">
        <f>J9/I9</f>
        <v>1</v>
      </c>
      <c r="N9" s="235">
        <f>SUMIF(ALL_Pivot_new!B:B,C:C,ALL_Pivot_new!O:O)</f>
        <v>1801</v>
      </c>
      <c r="O9" s="210">
        <f>N9/I9</f>
        <v>1</v>
      </c>
    </row>
    <row r="10" spans="1:15" s="388" customFormat="1">
      <c r="A10" s="344" t="str">
        <f>VLOOKUP(C:C,ALL_Pivot_new!B:D,2,FALSE)</f>
        <v>Russia DC</v>
      </c>
      <c r="B10" s="341" t="str">
        <f>VLOOKUP(C:C,ALL_Pivot_new!B:D,3,FALSE)</f>
        <v>Clariion</v>
      </c>
      <c r="C10" s="335" t="s">
        <v>207</v>
      </c>
      <c r="D10" s="344">
        <f>SUMIF(ALL_Pivot_new!B:B,C:C,ALL_Pivot_new!F:F)</f>
        <v>23002.583398437502</v>
      </c>
      <c r="E10" s="344">
        <f>SUMIF(ALL_Pivot_new!B:B,C:C,ALL_Pivot_new!G:G)</f>
        <v>20911.439453125</v>
      </c>
      <c r="F10" s="347">
        <f>SUMIF(ALL_Pivot_new!B:B,C:C,ALL_Pivot_new!H:H)</f>
        <v>2091.1439453125022</v>
      </c>
      <c r="G10" s="344">
        <f>SUMIF(ALL_Pivot_new!B:B,C:C,ALL_Pivot_new!I:I)</f>
        <v>20911.439453125</v>
      </c>
      <c r="H10" s="344">
        <f>SUMIF(ALL_Pivot_new!B:B,C:C,ALL_Pivot_new!J:J)</f>
        <v>10455.7197265625</v>
      </c>
      <c r="I10" s="344">
        <f>SUMIF(ALL_Pivot_new!B:B,C:C,ALL_Pivot_new!K:K)</f>
        <v>10455.7197265625</v>
      </c>
      <c r="J10" s="344">
        <f>SUMIF(ALL_Pivot_new!B:B,C:C,ALL_Pivot_new!L:L)</f>
        <v>10455.7197265625</v>
      </c>
      <c r="K10" s="344">
        <f>SUMIF(ALL_Pivot_new!B:B,C:C,ALL_Pivot_new!M:M)</f>
        <v>0</v>
      </c>
      <c r="L10" s="344">
        <f>SUMIF(ALL_Pivot_new!B:B,C:C,ALL_Pivot_new!N:N)</f>
        <v>0</v>
      </c>
      <c r="M10" s="345">
        <f t="shared" ref="M10:M13" si="2">J10/I10</f>
        <v>1</v>
      </c>
      <c r="N10" s="344">
        <f>SUMIF(ALL_Pivot_new!B:B,C:C,ALL_Pivot_new!O:O)</f>
        <v>10455.7197265625</v>
      </c>
      <c r="O10" s="346">
        <f t="shared" ref="O10:O13" si="3">N10/I10</f>
        <v>1</v>
      </c>
    </row>
    <row r="11" spans="1:15" s="388" customFormat="1">
      <c r="A11" s="341" t="str">
        <f>VLOOKUP(C:C,ALL_Pivot_new!B:D,2,FALSE)</f>
        <v>Russia DC</v>
      </c>
      <c r="B11" s="341" t="str">
        <f>VLOOKUP(C:C,ALL_Pivot_new!B:D,3,FALSE)</f>
        <v>Clariion</v>
      </c>
      <c r="C11" s="341" t="s">
        <v>209</v>
      </c>
      <c r="D11" s="341">
        <f>SUMIF(ALL_Pivot_new!B:B,C:C,ALL_Pivot_new!F:F)</f>
        <v>23002.583398437502</v>
      </c>
      <c r="E11" s="341">
        <f>SUMIF(ALL_Pivot_new!B:B,C:C,ALL_Pivot_new!G:G)</f>
        <v>20911.439453125</v>
      </c>
      <c r="F11" s="201">
        <f>SUMIF(ALL_Pivot_new!B:B,C:C,ALL_Pivot_new!H:H)</f>
        <v>2091.1439453125022</v>
      </c>
      <c r="G11" s="341">
        <f>SUMIF(ALL_Pivot_new!B:B,C:C,ALL_Pivot_new!I:I)</f>
        <v>20911.439453125</v>
      </c>
      <c r="H11" s="341">
        <f>SUMIF(ALL_Pivot_new!B:B,C:C,ALL_Pivot_new!J:J)</f>
        <v>10455.7197265625</v>
      </c>
      <c r="I11" s="341">
        <f>SUMIF(ALL_Pivot_new!B:B,C:C,ALL_Pivot_new!K:K)</f>
        <v>10455.7197265625</v>
      </c>
      <c r="J11" s="341">
        <f>SUMIF(ALL_Pivot_new!B:B,C:C,ALL_Pivot_new!L:L)</f>
        <v>10455.7197265625</v>
      </c>
      <c r="K11" s="341">
        <f>SUMIF(ALL_Pivot_new!B:B,C:C,ALL_Pivot_new!M:M)</f>
        <v>0</v>
      </c>
      <c r="L11" s="341">
        <f>SUMIF(ALL_Pivot_new!B:B,C:C,ALL_Pivot_new!N:N)</f>
        <v>0</v>
      </c>
      <c r="M11" s="211">
        <f t="shared" si="2"/>
        <v>1</v>
      </c>
      <c r="N11" s="341">
        <f>SUMIF(ALL_Pivot_new!B:B,C:C,ALL_Pivot_new!O:O)</f>
        <v>10455.7197265625</v>
      </c>
      <c r="O11" s="210">
        <f t="shared" si="3"/>
        <v>1</v>
      </c>
    </row>
    <row r="12" spans="1:15" s="388" customFormat="1">
      <c r="A12" s="344" t="str">
        <f>VLOOKUP(C:C,ALL_Pivot_new!B:D,2,FALSE)</f>
        <v>Russia DC</v>
      </c>
      <c r="B12" s="341" t="str">
        <f>VLOOKUP(C:C,ALL_Pivot_new!B:D,3,FALSE)</f>
        <v>Clariion</v>
      </c>
      <c r="C12" s="335" t="s">
        <v>211</v>
      </c>
      <c r="D12" s="344">
        <f>SUMIF(ALL_Pivot_new!B:B,C:C,ALL_Pivot_new!F:F)</f>
        <v>8847.1453125000007</v>
      </c>
      <c r="E12" s="344">
        <f>SUMIF(ALL_Pivot_new!B:B,C:C,ALL_Pivot_new!G:G)</f>
        <v>8042.859375</v>
      </c>
      <c r="F12" s="347">
        <f>SUMIF(ALL_Pivot_new!B:B,C:C,ALL_Pivot_new!H:H)</f>
        <v>804.28593750000073</v>
      </c>
      <c r="G12" s="344">
        <f>SUMIF(ALL_Pivot_new!B:B,C:C,ALL_Pivot_new!I:I)</f>
        <v>8042.859375</v>
      </c>
      <c r="H12" s="344">
        <f>SUMIF(ALL_Pivot_new!B:B,C:C,ALL_Pivot_new!J:J)</f>
        <v>4021.4296875</v>
      </c>
      <c r="I12" s="344">
        <f>SUMIF(ALL_Pivot_new!B:B,C:C,ALL_Pivot_new!K:K)</f>
        <v>4021.4296875</v>
      </c>
      <c r="J12" s="344">
        <f>SUMIF(ALL_Pivot_new!B:B,C:C,ALL_Pivot_new!L:L)</f>
        <v>4021.4296875</v>
      </c>
      <c r="K12" s="344">
        <f>SUMIF(ALL_Pivot_new!B:B,C:C,ALL_Pivot_new!M:M)</f>
        <v>0</v>
      </c>
      <c r="L12" s="344">
        <f>SUMIF(ALL_Pivot_new!B:B,C:C,ALL_Pivot_new!N:N)</f>
        <v>0</v>
      </c>
      <c r="M12" s="345">
        <f t="shared" si="2"/>
        <v>1</v>
      </c>
      <c r="N12" s="344">
        <f>SUMIF(ALL_Pivot_new!B:B,C:C,ALL_Pivot_new!O:O)</f>
        <v>4021.4296875</v>
      </c>
      <c r="O12" s="346">
        <f t="shared" si="3"/>
        <v>1</v>
      </c>
    </row>
    <row r="13" spans="1:15" s="388" customFormat="1">
      <c r="A13" s="341" t="str">
        <f>VLOOKUP(C:C,ALL_Pivot_new!B:D,2,FALSE)</f>
        <v>Russia DC</v>
      </c>
      <c r="B13" s="341" t="str">
        <f>VLOOKUP(C:C,ALL_Pivot_new!B:D,3,FALSE)</f>
        <v>Clariion</v>
      </c>
      <c r="C13" s="341" t="s">
        <v>283</v>
      </c>
      <c r="D13" s="341">
        <f>SUMIF(ALL_Pivot_new!B:B,C:C,ALL_Pivot_new!F:F)</f>
        <v>8847.1453125000007</v>
      </c>
      <c r="E13" s="341">
        <f>SUMIF(ALL_Pivot_new!B:B,C:C,ALL_Pivot_new!G:G)</f>
        <v>8042.859375</v>
      </c>
      <c r="F13" s="201">
        <f>SUMIF(ALL_Pivot_new!B:B,C:C,ALL_Pivot_new!H:H)</f>
        <v>804.28593750000073</v>
      </c>
      <c r="G13" s="341">
        <f>SUMIF(ALL_Pivot_new!B:B,C:C,ALL_Pivot_new!I:I)</f>
        <v>8042.859375</v>
      </c>
      <c r="H13" s="341">
        <f>SUMIF(ALL_Pivot_new!B:B,C:C,ALL_Pivot_new!J:J)</f>
        <v>4021.4296875</v>
      </c>
      <c r="I13" s="341">
        <f>SUMIF(ALL_Pivot_new!B:B,C:C,ALL_Pivot_new!K:K)</f>
        <v>4021.4296875</v>
      </c>
      <c r="J13" s="341">
        <f>SUMIF(ALL_Pivot_new!B:B,C:C,ALL_Pivot_new!L:L)</f>
        <v>4021.4296875</v>
      </c>
      <c r="K13" s="341">
        <f>SUMIF(ALL_Pivot_new!B:B,C:C,ALL_Pivot_new!M:M)</f>
        <v>0</v>
      </c>
      <c r="L13" s="341">
        <f>SUMIF(ALL_Pivot_new!B:B,C:C,ALL_Pivot_new!N:N)</f>
        <v>0</v>
      </c>
      <c r="M13" s="211">
        <f t="shared" si="2"/>
        <v>1</v>
      </c>
      <c r="N13" s="341">
        <f>SUMIF(ALL_Pivot_new!B:B,C:C,ALL_Pivot_new!O:O)</f>
        <v>4021.4296875</v>
      </c>
      <c r="O13" s="210">
        <f t="shared" si="3"/>
        <v>1</v>
      </c>
    </row>
    <row r="14" spans="1:15">
      <c r="A14" s="240" t="str">
        <f>VLOOKUP(C:C,ALL_Pivot_new!B:D,2,FALSE)</f>
        <v>RDC</v>
      </c>
      <c r="B14" s="235" t="str">
        <f>VLOOKUP(C:C,ALL_Pivot_new!B:D,3,FALSE)</f>
        <v>VNX</v>
      </c>
      <c r="C14" s="335" t="s">
        <v>250</v>
      </c>
      <c r="D14" s="240">
        <f>SUMIF(ALL_Pivot_new!B:B,C:C,ALL_Pivot_new!F:F)</f>
        <v>922300</v>
      </c>
      <c r="E14" s="240">
        <f>SUMIF(ALL_Pivot_new!B:B,C:C,ALL_Pivot_new!G:G)</f>
        <v>838454.76100000006</v>
      </c>
      <c r="F14" s="168">
        <f>SUMIF(ALL_Pivot_new!B:B,C:C,ALL_Pivot_new!H:H)</f>
        <v>83845.238999999943</v>
      </c>
      <c r="G14" s="240">
        <f>SUMIF(ALL_Pivot_new!B:B,C:C,ALL_Pivot_new!I:I)</f>
        <v>769905.99699999997</v>
      </c>
      <c r="H14" s="240">
        <f>SUMIF(ALL_Pivot_new!B:B,C:C,ALL_Pivot_new!J:J)</f>
        <v>322098.99699999997</v>
      </c>
      <c r="I14" s="240">
        <f>SUMIF(ALL_Pivot_new!B:B,C:C,ALL_Pivot_new!K:K)</f>
        <v>447807</v>
      </c>
      <c r="J14" s="240">
        <f>SUMIF(ALL_Pivot_new!B:B,C:C,ALL_Pivot_new!L:L)</f>
        <v>429728</v>
      </c>
      <c r="K14" s="240">
        <f>SUMIF(ALL_Pivot_new!B:B,C:C,ALL_Pivot_new!M:M)</f>
        <v>18079</v>
      </c>
      <c r="L14" s="240">
        <f>SUMIF(ALL_Pivot_new!B:B,C:C,ALL_Pivot_new!N:N)</f>
        <v>0</v>
      </c>
      <c r="M14" s="164">
        <f t="shared" si="0"/>
        <v>0.95962769675328885</v>
      </c>
      <c r="N14" s="240">
        <f>SUMIF(ALL_Pivot_new!B:B,C:C,ALL_Pivot_new!O:O)</f>
        <v>429728</v>
      </c>
      <c r="O14" s="165">
        <f t="shared" si="1"/>
        <v>0.95962769675328885</v>
      </c>
    </row>
    <row r="15" spans="1:15">
      <c r="A15" s="235" t="str">
        <f>VLOOKUP(C:C,ALL_Pivot_new!B:D,2,FALSE)</f>
        <v>RDC</v>
      </c>
      <c r="B15" s="235" t="str">
        <f>VLOOKUP(C:C,ALL_Pivot_new!B:D,3,FALSE)</f>
        <v>VNX</v>
      </c>
      <c r="C15" s="341" t="s">
        <v>253</v>
      </c>
      <c r="D15" s="235">
        <f>SUMIF(ALL_Pivot_new!B:B,C:C,ALL_Pivot_new!F:F)</f>
        <v>922300</v>
      </c>
      <c r="E15" s="235">
        <f>SUMIF(ALL_Pivot_new!B:B,C:C,ALL_Pivot_new!G:G)</f>
        <v>838454.76100000006</v>
      </c>
      <c r="F15" s="201">
        <f>SUMIF(ALL_Pivot_new!B:B,C:C,ALL_Pivot_new!H:H)</f>
        <v>83845.238999999943</v>
      </c>
      <c r="G15" s="235">
        <f>SUMIF(ALL_Pivot_new!B:B,C:C,ALL_Pivot_new!I:I)</f>
        <v>769905.99699999997</v>
      </c>
      <c r="H15" s="235">
        <f>SUMIF(ALL_Pivot_new!B:B,C:C,ALL_Pivot_new!J:J)</f>
        <v>322098.99699999997</v>
      </c>
      <c r="I15" s="235">
        <f>SUMIF(ALL_Pivot_new!B:B,C:C,ALL_Pivot_new!K:K)</f>
        <v>447807</v>
      </c>
      <c r="J15" s="235">
        <f>SUMIF(ALL_Pivot_new!B:B,C:C,ALL_Pivot_new!L:L)</f>
        <v>429728</v>
      </c>
      <c r="K15" s="235">
        <f>SUMIF(ALL_Pivot_new!B:B,C:C,ALL_Pivot_new!M:M)</f>
        <v>18079</v>
      </c>
      <c r="L15" s="235">
        <f>SUMIF(ALL_Pivot_new!B:B,C:C,ALL_Pivot_new!N:N)</f>
        <v>0</v>
      </c>
      <c r="M15" s="211">
        <f t="shared" si="0"/>
        <v>0.95962769675328885</v>
      </c>
      <c r="N15" s="235">
        <f>SUMIF(ALL_Pivot_new!B:B,C:C,ALL_Pivot_new!O:O)</f>
        <v>429728</v>
      </c>
      <c r="O15" s="210">
        <f t="shared" si="1"/>
        <v>0.95962769675328885</v>
      </c>
    </row>
    <row r="16" spans="1:15">
      <c r="A16" s="240" t="str">
        <f>VLOOKUP(C:C,ALL_Pivot_new!B:D,2,FALSE)</f>
        <v>FDC</v>
      </c>
      <c r="B16" s="235" t="str">
        <f>VLOOKUP(C:C,ALL_Pivot_new!B:D,3,FALSE)</f>
        <v>VNX</v>
      </c>
      <c r="C16" s="335" t="s">
        <v>255</v>
      </c>
      <c r="D16" s="240">
        <f>SUMIF(ALL_Pivot_new!B:B,C:C,ALL_Pivot_new!F:F)</f>
        <v>583722.19510000001</v>
      </c>
      <c r="E16" s="240">
        <f>SUMIF(ALL_Pivot_new!B:B,C:C,ALL_Pivot_new!G:G)</f>
        <v>530656.54099999997</v>
      </c>
      <c r="F16" s="168">
        <f>SUMIF(ALL_Pivot_new!B:B,C:C,ALL_Pivot_new!H:H)</f>
        <v>53065.654100000043</v>
      </c>
      <c r="G16" s="240">
        <f>SUMIF(ALL_Pivot_new!B:B,C:C,ALL_Pivot_new!I:I)</f>
        <v>436644.25099999999</v>
      </c>
      <c r="H16" s="240">
        <f>SUMIF(ALL_Pivot_new!B:B,C:C,ALL_Pivot_new!J:J)</f>
        <v>177936.25099999999</v>
      </c>
      <c r="I16" s="240">
        <f>SUMIF(ALL_Pivot_new!B:B,C:C,ALL_Pivot_new!K:K)</f>
        <v>258708</v>
      </c>
      <c r="J16" s="240">
        <f>SUMIF(ALL_Pivot_new!B:B,C:C,ALL_Pivot_new!L:L)</f>
        <v>226561</v>
      </c>
      <c r="K16" s="240">
        <f>SUMIF(ALL_Pivot_new!B:B,C:C,ALL_Pivot_new!M:M)</f>
        <v>32147</v>
      </c>
      <c r="L16" s="240">
        <f>SUMIF(ALL_Pivot_new!B:B,C:C,ALL_Pivot_new!N:N)</f>
        <v>0</v>
      </c>
      <c r="M16" s="164">
        <f t="shared" si="0"/>
        <v>0.87574021676948532</v>
      </c>
      <c r="N16" s="240">
        <f>SUMIF(ALL_Pivot_new!B:B,C:C,ALL_Pivot_new!O:O)</f>
        <v>226561</v>
      </c>
      <c r="O16" s="165">
        <f t="shared" si="1"/>
        <v>0.87574021676948532</v>
      </c>
    </row>
    <row r="17" spans="1:15">
      <c r="A17" s="235" t="str">
        <f>VLOOKUP(C:C,ALL_Pivot_new!B:D,2,FALSE)</f>
        <v>FDC</v>
      </c>
      <c r="B17" s="235" t="str">
        <f>VLOOKUP(C:C,ALL_Pivot_new!B:D,3,FALSE)</f>
        <v>VNX</v>
      </c>
      <c r="C17" s="341" t="s">
        <v>257</v>
      </c>
      <c r="D17" s="235">
        <f>SUMIF(ALL_Pivot_new!B:B,C:C,ALL_Pivot_new!F:F)</f>
        <v>472031.98460000003</v>
      </c>
      <c r="E17" s="235">
        <f>SUMIF(ALL_Pivot_new!B:B,C:C,ALL_Pivot_new!G:G)</f>
        <v>429119.98599999998</v>
      </c>
      <c r="F17" s="201">
        <f>SUMIF(ALL_Pivot_new!B:B,C:C,ALL_Pivot_new!H:H)</f>
        <v>42911.99860000005</v>
      </c>
      <c r="G17" s="235">
        <f>SUMIF(ALL_Pivot_new!B:B,C:C,ALL_Pivot_new!I:I)</f>
        <v>293078.13900000002</v>
      </c>
      <c r="H17" s="235">
        <f>SUMIF(ALL_Pivot_new!B:B,C:C,ALL_Pivot_new!J:J)</f>
        <v>80331.139000000025</v>
      </c>
      <c r="I17" s="235">
        <f>SUMIF(ALL_Pivot_new!B:B,C:C,ALL_Pivot_new!K:K)</f>
        <v>212747</v>
      </c>
      <c r="J17" s="235">
        <f>SUMIF(ALL_Pivot_new!B:B,C:C,ALL_Pivot_new!L:L)</f>
        <v>178168</v>
      </c>
      <c r="K17" s="235">
        <f>SUMIF(ALL_Pivot_new!B:B,C:C,ALL_Pivot_new!M:M)</f>
        <v>34579</v>
      </c>
      <c r="L17" s="235">
        <f>SUMIF(ALL_Pivot_new!B:B,C:C,ALL_Pivot_new!N:N)</f>
        <v>0</v>
      </c>
      <c r="M17" s="211">
        <f t="shared" si="0"/>
        <v>0.83746421806182936</v>
      </c>
      <c r="N17" s="235">
        <f>SUMIF(ALL_Pivot_new!B:B,C:C,ALL_Pivot_new!O:O)</f>
        <v>178168</v>
      </c>
      <c r="O17" s="210">
        <f t="shared" si="1"/>
        <v>0.83746421806182936</v>
      </c>
    </row>
    <row r="18" spans="1:15" s="226" customFormat="1">
      <c r="A18" s="191"/>
      <c r="B18" s="193" t="s">
        <v>267</v>
      </c>
      <c r="C18" s="232"/>
      <c r="D18" s="191">
        <f t="shared" ref="D18:L18" si="4">SUM(D2:D17)</f>
        <v>3028284.6936717103</v>
      </c>
      <c r="E18" s="191">
        <f t="shared" si="4"/>
        <v>2754595.0893671266</v>
      </c>
      <c r="F18" s="207">
        <f t="shared" si="4"/>
        <v>273689.60430458374</v>
      </c>
      <c r="G18" s="191">
        <f t="shared" si="4"/>
        <v>2385834.8512470094</v>
      </c>
      <c r="H18" s="191">
        <f t="shared" si="4"/>
        <v>959187.18285101303</v>
      </c>
      <c r="I18" s="191">
        <f t="shared" si="4"/>
        <v>1426647.6683959961</v>
      </c>
      <c r="J18" s="191">
        <f t="shared" si="4"/>
        <v>1322747.1907958984</v>
      </c>
      <c r="K18" s="191">
        <f t="shared" si="4"/>
        <v>103900.47760009766</v>
      </c>
      <c r="L18" s="191">
        <f t="shared" si="4"/>
        <v>2659.3695678710937</v>
      </c>
      <c r="M18" s="171">
        <f t="shared" si="0"/>
        <v>0.92717159260708382</v>
      </c>
      <c r="N18" s="191">
        <f>SUM(N2:N17)</f>
        <v>1322747.1907958984</v>
      </c>
      <c r="O18" s="176">
        <f t="shared" si="1"/>
        <v>0.92717159260708382</v>
      </c>
    </row>
    <row r="19" spans="1:15">
      <c r="A19" s="474"/>
      <c r="B19" s="349"/>
      <c r="C19" s="339"/>
      <c r="D19" s="475"/>
      <c r="E19" s="475"/>
      <c r="F19" s="476"/>
      <c r="G19" s="477">
        <f>G18/1024</f>
        <v>2329.9168469209076</v>
      </c>
      <c r="H19" s="475"/>
      <c r="I19" s="477">
        <f>I18/1024</f>
        <v>1393.2106136679649</v>
      </c>
      <c r="J19" s="475"/>
      <c r="K19" s="475"/>
      <c r="L19" s="475"/>
      <c r="M19" s="478"/>
      <c r="N19" s="475"/>
      <c r="O19" s="479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B1" workbookViewId="0">
      <selection activeCell="E22" sqref="E22"/>
    </sheetView>
  </sheetViews>
  <sheetFormatPr defaultRowHeight="15"/>
  <cols>
    <col min="3" max="3" width="15.42578125" bestFit="1" customWidth="1"/>
    <col min="4" max="4" width="17.85546875" customWidth="1"/>
    <col min="5" max="5" width="12.42578125" customWidth="1"/>
    <col min="6" max="6" width="13.140625" customWidth="1"/>
    <col min="7" max="7" width="14.85546875" customWidth="1"/>
    <col min="8" max="8" width="12.28515625" customWidth="1"/>
    <col min="9" max="9" width="13.7109375" customWidth="1"/>
    <col min="10" max="10" width="12.140625" customWidth="1"/>
    <col min="11" max="11" width="11.5703125" customWidth="1"/>
    <col min="13" max="13" width="9.28515625" customWidth="1"/>
    <col min="14" max="14" width="17.42578125" customWidth="1"/>
    <col min="15" max="15" width="13.140625" customWidth="1"/>
  </cols>
  <sheetData>
    <row r="1" spans="1:15" s="153" customFormat="1">
      <c r="A1" s="92" t="s">
        <v>326</v>
      </c>
      <c r="B1" s="93" t="s">
        <v>264</v>
      </c>
      <c r="C1" s="93" t="s">
        <v>10</v>
      </c>
      <c r="D1" s="94" t="s">
        <v>271</v>
      </c>
      <c r="E1" s="94" t="s">
        <v>243</v>
      </c>
      <c r="F1" s="94" t="s">
        <v>259</v>
      </c>
      <c r="G1" s="94" t="s">
        <v>261</v>
      </c>
      <c r="H1" s="94" t="s">
        <v>260</v>
      </c>
      <c r="I1" s="94" t="s">
        <v>17</v>
      </c>
      <c r="J1" s="94" t="s">
        <v>16</v>
      </c>
      <c r="K1" s="94" t="s">
        <v>18</v>
      </c>
      <c r="L1" s="94" t="s">
        <v>8</v>
      </c>
      <c r="M1" s="94" t="s">
        <v>294</v>
      </c>
      <c r="N1" s="94" t="s">
        <v>269</v>
      </c>
      <c r="O1" s="148" t="s">
        <v>295</v>
      </c>
    </row>
    <row r="2" spans="1:15">
      <c r="A2" s="172" t="e">
        <f>VLOOKUP(C:C,ALL_Pivot_new!B:D,2,FALSE)</f>
        <v>#N/A</v>
      </c>
      <c r="B2" s="136" t="e">
        <f>VLOOKUP(C:C,ALL_Pivot_new!B:D,3,FALSE)</f>
        <v>#N/A</v>
      </c>
      <c r="C2" s="163"/>
      <c r="D2" s="8">
        <f>SUMIF(ALL_Pivot_new!B:B,C:C,ALL_Pivot_new!F:F)</f>
        <v>0</v>
      </c>
      <c r="E2" s="8">
        <f>SUMIF(ALL_Pivot_new!B:B,C:C,ALL_Pivot_new!G:G)</f>
        <v>0</v>
      </c>
      <c r="F2" s="169">
        <f>SUMIF(ALL_Pivot_new!B:B,C:C,ALL_Pivot_new!H:H)</f>
        <v>0</v>
      </c>
      <c r="G2" s="8">
        <f>SUMIF(ALL_Pivot_new!B:B,C:C,ALL_Pivot_new!I:I)</f>
        <v>0</v>
      </c>
      <c r="H2" s="8">
        <f>SUMIF(ALL_Pivot_new!B:B,C:C,ALL_Pivot_new!J:J)</f>
        <v>0</v>
      </c>
      <c r="I2" s="8">
        <f>SUMIF(ALL_Pivot_new!B:B,C:C,ALL_Pivot_new!K:K)</f>
        <v>0</v>
      </c>
      <c r="J2" s="8">
        <f>SUMIF(ALL_Pivot_new!B:B,C:C,ALL_Pivot_new!L:L)</f>
        <v>0</v>
      </c>
      <c r="K2" s="8">
        <f>SUMIF(ALL_Pivot_new!B:B,C:C,ALL_Pivot_new!M:M)</f>
        <v>0</v>
      </c>
      <c r="L2" s="8">
        <f>SUMIF(ALL_Pivot_new!B:B,C:C,ALL_Pivot_new!N:N)</f>
        <v>0</v>
      </c>
      <c r="M2" s="116" t="e">
        <f>J2/I2</f>
        <v>#DIV/0!</v>
      </c>
      <c r="N2" s="8">
        <f>SUMIF(ALL_Pivot_new!B:B,C:C,ALL_Pivot_new!O:O)</f>
        <v>0</v>
      </c>
      <c r="O2" s="166" t="e">
        <f>N2/I2</f>
        <v>#DIV/0!</v>
      </c>
    </row>
    <row r="3" spans="1:15">
      <c r="A3" s="221" t="e">
        <f>VLOOKUP(C:C,ALL_Pivot_new!B:D,2,FALSE)</f>
        <v>#N/A</v>
      </c>
      <c r="B3" s="136" t="e">
        <f>VLOOKUP(C:C,ALL_Pivot_new!B:D,3,FALSE)</f>
        <v>#N/A</v>
      </c>
      <c r="C3" s="71"/>
      <c r="D3" s="8">
        <f>SUMIF(ALL_Pivot_new!B:B,C:C,ALL_Pivot_new!F:F)</f>
        <v>0</v>
      </c>
      <c r="E3" s="8">
        <f>SUMIF(ALL_Pivot_new!B:B,C:C,ALL_Pivot_new!G:G)</f>
        <v>0</v>
      </c>
      <c r="F3" s="169">
        <f>SUMIF(ALL_Pivot_new!B:B,C:C,ALL_Pivot_new!H:H)</f>
        <v>0</v>
      </c>
      <c r="G3" s="8">
        <f>SUMIF(ALL_Pivot_new!B:B,C:C,ALL_Pivot_new!I:I)</f>
        <v>0</v>
      </c>
      <c r="H3" s="8">
        <f>SUMIF(ALL_Pivot_new!B:B,C:C,ALL_Pivot_new!J:J)</f>
        <v>0</v>
      </c>
      <c r="I3" s="8">
        <f>SUMIF(ALL_Pivot_new!B:B,C:C,ALL_Pivot_new!K:K)</f>
        <v>0</v>
      </c>
      <c r="J3" s="8">
        <f>SUMIF(ALL_Pivot_new!B:B,C:C,ALL_Pivot_new!L:L)</f>
        <v>0</v>
      </c>
      <c r="K3" s="8">
        <f>SUMIF(ALL_Pivot_new!B:B,C:C,ALL_Pivot_new!M:M)</f>
        <v>0</v>
      </c>
      <c r="L3" s="8">
        <f>SUMIF(ALL_Pivot_new!B:B,C:C,ALL_Pivot_new!N:N)</f>
        <v>0</v>
      </c>
      <c r="M3" s="116" t="e">
        <f t="shared" ref="M3:M16" si="0">J3/I3</f>
        <v>#DIV/0!</v>
      </c>
      <c r="N3" s="8">
        <f>SUMIF(ALL_Pivot_new!B:B,C:C,ALL_Pivot_new!O:O)</f>
        <v>0</v>
      </c>
      <c r="O3" s="166" t="e">
        <f t="shared" ref="O3:O16" si="1">N3/I3</f>
        <v>#DIV/0!</v>
      </c>
    </row>
    <row r="4" spans="1:15">
      <c r="A4" s="172" t="e">
        <f>VLOOKUP(C:C,ALL_Pivot_new!B:D,2,FALSE)</f>
        <v>#N/A</v>
      </c>
      <c r="B4" s="221" t="e">
        <f>VLOOKUP(C:C,ALL_Pivot_new!B:D,3,FALSE)</f>
        <v>#N/A</v>
      </c>
      <c r="C4" s="163"/>
      <c r="D4" s="224">
        <f>SUMIF(ALL_Pivot_new!B:B,C:C,ALL_Pivot_new!F:F)</f>
        <v>0</v>
      </c>
      <c r="E4" s="224">
        <f>SUMIF(ALL_Pivot_new!B:B,C:C,ALL_Pivot_new!G:G)</f>
        <v>0</v>
      </c>
      <c r="F4" s="169">
        <f>SUMIF(ALL_Pivot_new!B:B,C:C,ALL_Pivot_new!H:H)</f>
        <v>0</v>
      </c>
      <c r="G4" s="224">
        <f>SUMIF(ALL_Pivot_new!B:B,C:C,ALL_Pivot_new!I:I)</f>
        <v>0</v>
      </c>
      <c r="H4" s="224">
        <f>SUMIF(ALL_Pivot_new!B:B,C:C,ALL_Pivot_new!J:J)</f>
        <v>0</v>
      </c>
      <c r="I4" s="224">
        <f>SUMIF(ALL_Pivot_new!B:B,C:C,ALL_Pivot_new!K:K)</f>
        <v>0</v>
      </c>
      <c r="J4" s="224">
        <f>SUMIF(ALL_Pivot_new!B:B,C:C,ALL_Pivot_new!L:L)</f>
        <v>0</v>
      </c>
      <c r="K4" s="224">
        <f>SUMIF(ALL_Pivot_new!B:B,C:C,ALL_Pivot_new!M:M)</f>
        <v>0</v>
      </c>
      <c r="L4" s="224">
        <f>SUMIF(ALL_Pivot_new!B:B,C:C,ALL_Pivot_new!N:N)</f>
        <v>0</v>
      </c>
      <c r="M4" s="236" t="e">
        <f t="shared" si="0"/>
        <v>#DIV/0!</v>
      </c>
      <c r="N4" s="224">
        <f>SUMIF(ALL_Pivot_new!B:B,C:C,ALL_Pivot_new!O:O)</f>
        <v>0</v>
      </c>
      <c r="O4" s="166" t="e">
        <f t="shared" si="1"/>
        <v>#DIV/0!</v>
      </c>
    </row>
    <row r="5" spans="1:15">
      <c r="A5" s="221" t="e">
        <f>VLOOKUP(C:C,ALL_Pivot_new!B:D,2,FALSE)</f>
        <v>#N/A</v>
      </c>
      <c r="B5" s="221" t="e">
        <f>VLOOKUP(C:C,ALL_Pivot_new!B:D,3,FALSE)</f>
        <v>#N/A</v>
      </c>
      <c r="C5" s="228"/>
      <c r="D5" s="224">
        <f>SUMIF(ALL_Pivot_new!B:B,C:C,ALL_Pivot_new!F:F)</f>
        <v>0</v>
      </c>
      <c r="E5" s="224">
        <f>SUMIF(ALL_Pivot_new!B:B,C:C,ALL_Pivot_new!G:G)</f>
        <v>0</v>
      </c>
      <c r="F5" s="169">
        <f>SUMIF(ALL_Pivot_new!B:B,C:C,ALL_Pivot_new!H:H)</f>
        <v>0</v>
      </c>
      <c r="G5" s="224">
        <f>SUMIF(ALL_Pivot_new!B:B,C:C,ALL_Pivot_new!I:I)</f>
        <v>0</v>
      </c>
      <c r="H5" s="224">
        <f>SUMIF(ALL_Pivot_new!B:B,C:C,ALL_Pivot_new!J:J)</f>
        <v>0</v>
      </c>
      <c r="I5" s="224">
        <f>SUMIF(ALL_Pivot_new!B:B,C:C,ALL_Pivot_new!K:K)</f>
        <v>0</v>
      </c>
      <c r="J5" s="224">
        <f>SUMIF(ALL_Pivot_new!B:B,C:C,ALL_Pivot_new!L:L)</f>
        <v>0</v>
      </c>
      <c r="K5" s="224">
        <f>SUMIF(ALL_Pivot_new!B:B,C:C,ALL_Pivot_new!M:M)</f>
        <v>0</v>
      </c>
      <c r="L5" s="224">
        <f>SUMIF(ALL_Pivot_new!B:B,C:C,ALL_Pivot_new!N:N)</f>
        <v>0</v>
      </c>
      <c r="M5" s="236" t="e">
        <f t="shared" si="0"/>
        <v>#DIV/0!</v>
      </c>
      <c r="N5" s="224">
        <f>SUMIF(ALL_Pivot_new!B:B,C:C,ALL_Pivot_new!O:O)</f>
        <v>0</v>
      </c>
      <c r="O5" s="166" t="e">
        <f t="shared" si="1"/>
        <v>#DIV/0!</v>
      </c>
    </row>
    <row r="6" spans="1:15">
      <c r="A6" s="172" t="e">
        <f>VLOOKUP(C:C,ALL_Pivot_new!B:D,2,FALSE)</f>
        <v>#N/A</v>
      </c>
      <c r="B6" s="221" t="e">
        <f>VLOOKUP(C:C,ALL_Pivot_new!B:D,3,FALSE)</f>
        <v>#N/A</v>
      </c>
      <c r="C6" s="163"/>
      <c r="D6" s="224">
        <f>SUMIF(ALL_Pivot_new!B:B,C:C,ALL_Pivot_new!F:F)</f>
        <v>0</v>
      </c>
      <c r="E6" s="224">
        <f>SUMIF(ALL_Pivot_new!B:B,C:C,ALL_Pivot_new!G:G)</f>
        <v>0</v>
      </c>
      <c r="F6" s="169">
        <f>SUMIF(ALL_Pivot_new!B:B,C:C,ALL_Pivot_new!H:H)</f>
        <v>0</v>
      </c>
      <c r="G6" s="224">
        <f>SUMIF(ALL_Pivot_new!B:B,C:C,ALL_Pivot_new!I:I)</f>
        <v>0</v>
      </c>
      <c r="H6" s="224">
        <f>SUMIF(ALL_Pivot_new!B:B,C:C,ALL_Pivot_new!J:J)</f>
        <v>0</v>
      </c>
      <c r="I6" s="224">
        <f>SUMIF(ALL_Pivot_new!B:B,C:C,ALL_Pivot_new!K:K)</f>
        <v>0</v>
      </c>
      <c r="J6" s="224">
        <f>SUMIF(ALL_Pivot_new!B:B,C:C,ALL_Pivot_new!L:L)</f>
        <v>0</v>
      </c>
      <c r="K6" s="224">
        <f>SUMIF(ALL_Pivot_new!B:B,C:C,ALL_Pivot_new!M:M)</f>
        <v>0</v>
      </c>
      <c r="L6" s="224">
        <f>SUMIF(ALL_Pivot_new!B:B,C:C,ALL_Pivot_new!N:N)</f>
        <v>0</v>
      </c>
      <c r="M6" s="236" t="e">
        <f t="shared" si="0"/>
        <v>#DIV/0!</v>
      </c>
      <c r="N6" s="224">
        <f>SUMIF(ALL_Pivot_new!B:B,C:C,ALL_Pivot_new!O:O)</f>
        <v>0</v>
      </c>
      <c r="O6" s="166" t="e">
        <f t="shared" si="1"/>
        <v>#DIV/0!</v>
      </c>
    </row>
    <row r="7" spans="1:15">
      <c r="A7" s="221" t="e">
        <f>VLOOKUP(C:C,ALL_Pivot_new!B:D,2,FALSE)</f>
        <v>#N/A</v>
      </c>
      <c r="B7" s="221" t="e">
        <f>VLOOKUP(C:C,ALL_Pivot_new!B:D,3,FALSE)</f>
        <v>#N/A</v>
      </c>
      <c r="C7" s="228"/>
      <c r="D7" s="224">
        <f>SUMIF(ALL_Pivot_new!B:B,C:C,ALL_Pivot_new!F:F)</f>
        <v>0</v>
      </c>
      <c r="E7" s="224">
        <f>SUMIF(ALL_Pivot_new!B:B,C:C,ALL_Pivot_new!G:G)</f>
        <v>0</v>
      </c>
      <c r="F7" s="169">
        <f>SUMIF(ALL_Pivot_new!B:B,C:C,ALL_Pivot_new!H:H)</f>
        <v>0</v>
      </c>
      <c r="G7" s="224">
        <f>SUMIF(ALL_Pivot_new!B:B,C:C,ALL_Pivot_new!I:I)</f>
        <v>0</v>
      </c>
      <c r="H7" s="224">
        <f>SUMIF(ALL_Pivot_new!B:B,C:C,ALL_Pivot_new!J:J)</f>
        <v>0</v>
      </c>
      <c r="I7" s="224">
        <f>SUMIF(ALL_Pivot_new!B:B,C:C,ALL_Pivot_new!K:K)</f>
        <v>0</v>
      </c>
      <c r="J7" s="224">
        <f>SUMIF(ALL_Pivot_new!B:B,C:C,ALL_Pivot_new!L:L)</f>
        <v>0</v>
      </c>
      <c r="K7" s="224">
        <f>SUMIF(ALL_Pivot_new!B:B,C:C,ALL_Pivot_new!M:M)</f>
        <v>0</v>
      </c>
      <c r="L7" s="224">
        <f>SUMIF(ALL_Pivot_new!B:B,C:C,ALL_Pivot_new!N:N)</f>
        <v>0</v>
      </c>
      <c r="M7" s="236" t="e">
        <f t="shared" si="0"/>
        <v>#DIV/0!</v>
      </c>
      <c r="N7" s="224">
        <f>SUMIF(ALL_Pivot_new!B:B,C:C,ALL_Pivot_new!O:O)</f>
        <v>0</v>
      </c>
      <c r="O7" s="166" t="e">
        <f t="shared" si="1"/>
        <v>#DIV/0!</v>
      </c>
    </row>
    <row r="8" spans="1:15">
      <c r="A8" s="172" t="e">
        <f>VLOOKUP(C:C,ALL_Pivot_new!B:D,2,FALSE)</f>
        <v>#N/A</v>
      </c>
      <c r="B8" s="221" t="e">
        <f>VLOOKUP(C:C,ALL_Pivot_new!B:D,3,FALSE)</f>
        <v>#N/A</v>
      </c>
      <c r="C8" s="163"/>
      <c r="D8" s="224">
        <f>SUMIF(ALL_Pivot_new!B:B,C:C,ALL_Pivot_new!F:F)</f>
        <v>0</v>
      </c>
      <c r="E8" s="224">
        <f>SUMIF(ALL_Pivot_new!B:B,C:C,ALL_Pivot_new!G:G)</f>
        <v>0</v>
      </c>
      <c r="F8" s="169">
        <f>SUMIF(ALL_Pivot_new!B:B,C:C,ALL_Pivot_new!H:H)</f>
        <v>0</v>
      </c>
      <c r="G8" s="224">
        <f>SUMIF(ALL_Pivot_new!B:B,C:C,ALL_Pivot_new!I:I)</f>
        <v>0</v>
      </c>
      <c r="H8" s="224">
        <f>SUMIF(ALL_Pivot_new!B:B,C:C,ALL_Pivot_new!J:J)</f>
        <v>0</v>
      </c>
      <c r="I8" s="224">
        <f>SUMIF(ALL_Pivot_new!B:B,C:C,ALL_Pivot_new!K:K)</f>
        <v>0</v>
      </c>
      <c r="J8" s="224">
        <f>SUMIF(ALL_Pivot_new!B:B,C:C,ALL_Pivot_new!L:L)</f>
        <v>0</v>
      </c>
      <c r="K8" s="224">
        <f>SUMIF(ALL_Pivot_new!B:B,C:C,ALL_Pivot_new!M:M)</f>
        <v>0</v>
      </c>
      <c r="L8" s="224">
        <f>SUMIF(ALL_Pivot_new!B:B,C:C,ALL_Pivot_new!N:N)</f>
        <v>0</v>
      </c>
      <c r="M8" s="236" t="e">
        <f t="shared" si="0"/>
        <v>#DIV/0!</v>
      </c>
      <c r="N8" s="224">
        <f>SUMIF(ALL_Pivot_new!B:B,C:C,ALL_Pivot_new!O:O)</f>
        <v>0</v>
      </c>
      <c r="O8" s="166" t="e">
        <f t="shared" si="1"/>
        <v>#DIV/0!</v>
      </c>
    </row>
    <row r="9" spans="1:15">
      <c r="A9" s="221" t="e">
        <f>VLOOKUP(C:C,ALL_Pivot_new!B:D,2,FALSE)</f>
        <v>#N/A</v>
      </c>
      <c r="B9" s="221" t="e">
        <f>VLOOKUP(C:C,ALL_Pivot_new!B:D,3,FALSE)</f>
        <v>#N/A</v>
      </c>
      <c r="C9" s="228"/>
      <c r="D9" s="224">
        <f>SUMIF(ALL_Pivot_new!B:B,C:C,ALL_Pivot_new!F:F)</f>
        <v>0</v>
      </c>
      <c r="E9" s="224">
        <f>SUMIF(ALL_Pivot_new!B:B,C:C,ALL_Pivot_new!G:G)</f>
        <v>0</v>
      </c>
      <c r="F9" s="169">
        <f>SUMIF(ALL_Pivot_new!B:B,C:C,ALL_Pivot_new!H:H)</f>
        <v>0</v>
      </c>
      <c r="G9" s="224">
        <f>SUMIF(ALL_Pivot_new!B:B,C:C,ALL_Pivot_new!I:I)</f>
        <v>0</v>
      </c>
      <c r="H9" s="224">
        <f>SUMIF(ALL_Pivot_new!B:B,C:C,ALL_Pivot_new!J:J)</f>
        <v>0</v>
      </c>
      <c r="I9" s="224">
        <f>SUMIF(ALL_Pivot_new!B:B,C:C,ALL_Pivot_new!K:K)</f>
        <v>0</v>
      </c>
      <c r="J9" s="224">
        <f>SUMIF(ALL_Pivot_new!B:B,C:C,ALL_Pivot_new!L:L)</f>
        <v>0</v>
      </c>
      <c r="K9" s="224">
        <f>SUMIF(ALL_Pivot_new!B:B,C:C,ALL_Pivot_new!M:M)</f>
        <v>0</v>
      </c>
      <c r="L9" s="224">
        <f>SUMIF(ALL_Pivot_new!B:B,C:C,ALL_Pivot_new!N:N)</f>
        <v>0</v>
      </c>
      <c r="M9" s="236" t="e">
        <f t="shared" si="0"/>
        <v>#DIV/0!</v>
      </c>
      <c r="N9" s="224">
        <f>SUMIF(ALL_Pivot_new!B:B,C:C,ALL_Pivot_new!O:O)</f>
        <v>0</v>
      </c>
      <c r="O9" s="166" t="e">
        <f t="shared" si="1"/>
        <v>#DIV/0!</v>
      </c>
    </row>
    <row r="10" spans="1:15">
      <c r="A10" s="172" t="e">
        <f>VLOOKUP(C:C,ALL_Pivot_new!B:D,2,FALSE)</f>
        <v>#N/A</v>
      </c>
      <c r="B10" s="221" t="e">
        <f>VLOOKUP(C:C,ALL_Pivot_new!B:D,3,FALSE)</f>
        <v>#N/A</v>
      </c>
      <c r="C10" s="163"/>
      <c r="D10" s="224">
        <f>SUMIF(ALL_Pivot_new!B:B,C:C,ALL_Pivot_new!F:F)</f>
        <v>0</v>
      </c>
      <c r="E10" s="224">
        <f>SUMIF(ALL_Pivot_new!B:B,C:C,ALL_Pivot_new!G:G)</f>
        <v>0</v>
      </c>
      <c r="F10" s="169">
        <f>SUMIF(ALL_Pivot_new!B:B,C:C,ALL_Pivot_new!H:H)</f>
        <v>0</v>
      </c>
      <c r="G10" s="224">
        <f>SUMIF(ALL_Pivot_new!B:B,C:C,ALL_Pivot_new!I:I)</f>
        <v>0</v>
      </c>
      <c r="H10" s="224">
        <f>SUMIF(ALL_Pivot_new!B:B,C:C,ALL_Pivot_new!J:J)</f>
        <v>0</v>
      </c>
      <c r="I10" s="224">
        <f>SUMIF(ALL_Pivot_new!B:B,C:C,ALL_Pivot_new!K:K)</f>
        <v>0</v>
      </c>
      <c r="J10" s="224">
        <f>SUMIF(ALL_Pivot_new!B:B,C:C,ALL_Pivot_new!L:L)</f>
        <v>0</v>
      </c>
      <c r="K10" s="224">
        <f>SUMIF(ALL_Pivot_new!B:B,C:C,ALL_Pivot_new!M:M)</f>
        <v>0</v>
      </c>
      <c r="L10" s="224">
        <f>SUMIF(ALL_Pivot_new!B:B,C:C,ALL_Pivot_new!N:N)</f>
        <v>0</v>
      </c>
      <c r="M10" s="236" t="e">
        <f t="shared" si="0"/>
        <v>#DIV/0!</v>
      </c>
      <c r="N10" s="224">
        <f>SUMIF(ALL_Pivot_new!B:B,C:C,ALL_Pivot_new!O:O)</f>
        <v>0</v>
      </c>
      <c r="O10" s="166" t="e">
        <f t="shared" si="1"/>
        <v>#DIV/0!</v>
      </c>
    </row>
    <row r="11" spans="1:15">
      <c r="A11" s="221" t="e">
        <f>VLOOKUP(C:C,ALL_Pivot_new!B:D,2,FALSE)</f>
        <v>#N/A</v>
      </c>
      <c r="B11" s="221" t="e">
        <f>VLOOKUP(C:C,ALL_Pivot_new!B:D,3,FALSE)</f>
        <v>#N/A</v>
      </c>
      <c r="C11" s="228"/>
      <c r="D11" s="224">
        <f>SUMIF(ALL_Pivot_new!B:B,C:C,ALL_Pivot_new!F:F)</f>
        <v>0</v>
      </c>
      <c r="E11" s="224">
        <f>SUMIF(ALL_Pivot_new!B:B,C:C,ALL_Pivot_new!G:G)</f>
        <v>0</v>
      </c>
      <c r="F11" s="169">
        <f>SUMIF(ALL_Pivot_new!B:B,C:C,ALL_Pivot_new!H:H)</f>
        <v>0</v>
      </c>
      <c r="G11" s="224">
        <f>SUMIF(ALL_Pivot_new!B:B,C:C,ALL_Pivot_new!I:I)</f>
        <v>0</v>
      </c>
      <c r="H11" s="224">
        <f>SUMIF(ALL_Pivot_new!B:B,C:C,ALL_Pivot_new!J:J)</f>
        <v>0</v>
      </c>
      <c r="I11" s="224">
        <f>SUMIF(ALL_Pivot_new!B:B,C:C,ALL_Pivot_new!K:K)</f>
        <v>0</v>
      </c>
      <c r="J11" s="224">
        <f>SUMIF(ALL_Pivot_new!B:B,C:C,ALL_Pivot_new!L:L)</f>
        <v>0</v>
      </c>
      <c r="K11" s="224">
        <f>SUMIF(ALL_Pivot_new!B:B,C:C,ALL_Pivot_new!M:M)</f>
        <v>0</v>
      </c>
      <c r="L11" s="224">
        <f>SUMIF(ALL_Pivot_new!B:B,C:C,ALL_Pivot_new!N:N)</f>
        <v>0</v>
      </c>
      <c r="M11" s="236" t="e">
        <f t="shared" si="0"/>
        <v>#DIV/0!</v>
      </c>
      <c r="N11" s="224">
        <f>SUMIF(ALL_Pivot_new!B:B,C:C,ALL_Pivot_new!O:O)</f>
        <v>0</v>
      </c>
      <c r="O11" s="166" t="e">
        <f t="shared" si="1"/>
        <v>#DIV/0!</v>
      </c>
    </row>
    <row r="12" spans="1:15">
      <c r="A12" s="172" t="e">
        <f>VLOOKUP(C:C,ALL_Pivot_new!B:D,2,FALSE)</f>
        <v>#N/A</v>
      </c>
      <c r="B12" s="221" t="e">
        <f>VLOOKUP(C:C,ALL_Pivot_new!B:D,3,FALSE)</f>
        <v>#N/A</v>
      </c>
      <c r="C12" s="163"/>
      <c r="D12" s="224">
        <f>SUMIF(ALL_Pivot_new!B:B,C:C,ALL_Pivot_new!F:F)</f>
        <v>0</v>
      </c>
      <c r="E12" s="224">
        <f>SUMIF(ALL_Pivot_new!B:B,C:C,ALL_Pivot_new!G:G)</f>
        <v>0</v>
      </c>
      <c r="F12" s="169">
        <f>SUMIF(ALL_Pivot_new!B:B,C:C,ALL_Pivot_new!H:H)</f>
        <v>0</v>
      </c>
      <c r="G12" s="224">
        <f>SUMIF(ALL_Pivot_new!B:B,C:C,ALL_Pivot_new!I:I)</f>
        <v>0</v>
      </c>
      <c r="H12" s="224">
        <f>SUMIF(ALL_Pivot_new!B:B,C:C,ALL_Pivot_new!J:J)</f>
        <v>0</v>
      </c>
      <c r="I12" s="224">
        <f>SUMIF(ALL_Pivot_new!B:B,C:C,ALL_Pivot_new!K:K)</f>
        <v>0</v>
      </c>
      <c r="J12" s="224">
        <f>SUMIF(ALL_Pivot_new!B:B,C:C,ALL_Pivot_new!L:L)</f>
        <v>0</v>
      </c>
      <c r="K12" s="224">
        <f>SUMIF(ALL_Pivot_new!B:B,C:C,ALL_Pivot_new!M:M)</f>
        <v>0</v>
      </c>
      <c r="L12" s="224">
        <f>SUMIF(ALL_Pivot_new!B:B,C:C,ALL_Pivot_new!N:N)</f>
        <v>0</v>
      </c>
      <c r="M12" s="236" t="e">
        <f t="shared" si="0"/>
        <v>#DIV/0!</v>
      </c>
      <c r="N12" s="224">
        <f>SUMIF(ALL_Pivot_new!B:B,C:C,ALL_Pivot_new!O:O)</f>
        <v>0</v>
      </c>
      <c r="O12" s="166" t="e">
        <f t="shared" si="1"/>
        <v>#DIV/0!</v>
      </c>
    </row>
    <row r="13" spans="1:15">
      <c r="A13" s="221" t="e">
        <f>VLOOKUP(C:C,ALL_Pivot_new!B:D,2,FALSE)</f>
        <v>#N/A</v>
      </c>
      <c r="B13" s="221" t="e">
        <f>VLOOKUP(C:C,ALL_Pivot_new!B:D,3,FALSE)</f>
        <v>#N/A</v>
      </c>
      <c r="C13" s="228"/>
      <c r="D13" s="224">
        <f>SUMIF(ALL_Pivot_new!B:B,C:C,ALL_Pivot_new!F:F)</f>
        <v>0</v>
      </c>
      <c r="E13" s="224">
        <f>SUMIF(ALL_Pivot_new!B:B,C:C,ALL_Pivot_new!G:G)</f>
        <v>0</v>
      </c>
      <c r="F13" s="169">
        <f>SUMIF(ALL_Pivot_new!B:B,C:C,ALL_Pivot_new!H:H)</f>
        <v>0</v>
      </c>
      <c r="G13" s="224">
        <f>SUMIF(ALL_Pivot_new!B:B,C:C,ALL_Pivot_new!I:I)</f>
        <v>0</v>
      </c>
      <c r="H13" s="224">
        <f>SUMIF(ALL_Pivot_new!B:B,C:C,ALL_Pivot_new!J:J)</f>
        <v>0</v>
      </c>
      <c r="I13" s="224">
        <f>SUMIF(ALL_Pivot_new!B:B,C:C,ALL_Pivot_new!K:K)</f>
        <v>0</v>
      </c>
      <c r="J13" s="224">
        <f>SUMIF(ALL_Pivot_new!B:B,C:C,ALL_Pivot_new!L:L)</f>
        <v>0</v>
      </c>
      <c r="K13" s="224">
        <f>SUMIF(ALL_Pivot_new!B:B,C:C,ALL_Pivot_new!M:M)</f>
        <v>0</v>
      </c>
      <c r="L13" s="224">
        <f>SUMIF(ALL_Pivot_new!B:B,C:C,ALL_Pivot_new!N:N)</f>
        <v>0</v>
      </c>
      <c r="M13" s="236" t="e">
        <f t="shared" si="0"/>
        <v>#DIV/0!</v>
      </c>
      <c r="N13" s="224">
        <f>SUMIF(ALL_Pivot_new!B:B,C:C,ALL_Pivot_new!O:O)</f>
        <v>0</v>
      </c>
      <c r="O13" s="166" t="e">
        <f t="shared" si="1"/>
        <v>#DIV/0!</v>
      </c>
    </row>
    <row r="14" spans="1:15">
      <c r="A14" s="172" t="e">
        <f>VLOOKUP(C:C,ALL_Pivot_new!B:D,2,FALSE)</f>
        <v>#N/A</v>
      </c>
      <c r="B14" s="221" t="e">
        <f>VLOOKUP(C:C,ALL_Pivot_new!B:D,3,FALSE)</f>
        <v>#N/A</v>
      </c>
      <c r="C14" s="163"/>
      <c r="D14" s="224">
        <f>SUMIF(ALL_Pivot_new!B:B,C:C,ALL_Pivot_new!F:F)</f>
        <v>0</v>
      </c>
      <c r="E14" s="224">
        <f>SUMIF(ALL_Pivot_new!B:B,C:C,ALL_Pivot_new!G:G)</f>
        <v>0</v>
      </c>
      <c r="F14" s="169">
        <f>SUMIF(ALL_Pivot_new!B:B,C:C,ALL_Pivot_new!H:H)</f>
        <v>0</v>
      </c>
      <c r="G14" s="224">
        <f>SUMIF(ALL_Pivot_new!B:B,C:C,ALL_Pivot_new!I:I)</f>
        <v>0</v>
      </c>
      <c r="H14" s="224">
        <f>SUMIF(ALL_Pivot_new!B:B,C:C,ALL_Pivot_new!J:J)</f>
        <v>0</v>
      </c>
      <c r="I14" s="224">
        <f>SUMIF(ALL_Pivot_new!B:B,C:C,ALL_Pivot_new!K:K)</f>
        <v>0</v>
      </c>
      <c r="J14" s="224">
        <f>SUMIF(ALL_Pivot_new!B:B,C:C,ALL_Pivot_new!L:L)</f>
        <v>0</v>
      </c>
      <c r="K14" s="224">
        <f>SUMIF(ALL_Pivot_new!B:B,C:C,ALL_Pivot_new!M:M)</f>
        <v>0</v>
      </c>
      <c r="L14" s="224">
        <f>SUMIF(ALL_Pivot_new!B:B,C:C,ALL_Pivot_new!N:N)</f>
        <v>0</v>
      </c>
      <c r="M14" s="236" t="e">
        <f t="shared" si="0"/>
        <v>#DIV/0!</v>
      </c>
      <c r="N14" s="224">
        <f>SUMIF(ALL_Pivot_new!B:B,C:C,ALL_Pivot_new!O:O)</f>
        <v>0</v>
      </c>
      <c r="O14" s="166" t="e">
        <f t="shared" si="1"/>
        <v>#DIV/0!</v>
      </c>
    </row>
    <row r="15" spans="1:15">
      <c r="A15" s="221" t="e">
        <f>VLOOKUP(C:C,ALL_Pivot_new!B:D,2,FALSE)</f>
        <v>#N/A</v>
      </c>
      <c r="B15" s="221" t="e">
        <f>VLOOKUP(C:C,ALL_Pivot_new!B:D,3,FALSE)</f>
        <v>#N/A</v>
      </c>
      <c r="C15" s="228"/>
      <c r="D15" s="224">
        <f>SUMIF(ALL_Pivot_new!B:B,C:C,ALL_Pivot_new!F:F)</f>
        <v>0</v>
      </c>
      <c r="E15" s="224">
        <f>SUMIF(ALL_Pivot_new!B:B,C:C,ALL_Pivot_new!G:G)</f>
        <v>0</v>
      </c>
      <c r="F15" s="169">
        <f>SUMIF(ALL_Pivot_new!B:B,C:C,ALL_Pivot_new!H:H)</f>
        <v>0</v>
      </c>
      <c r="G15" s="224">
        <f>SUMIF(ALL_Pivot_new!B:B,C:C,ALL_Pivot_new!I:I)</f>
        <v>0</v>
      </c>
      <c r="H15" s="224">
        <f>SUMIF(ALL_Pivot_new!B:B,C:C,ALL_Pivot_new!J:J)</f>
        <v>0</v>
      </c>
      <c r="I15" s="224">
        <f>SUMIF(ALL_Pivot_new!B:B,C:C,ALL_Pivot_new!K:K)</f>
        <v>0</v>
      </c>
      <c r="J15" s="224">
        <f>SUMIF(ALL_Pivot_new!B:B,C:C,ALL_Pivot_new!L:L)</f>
        <v>0</v>
      </c>
      <c r="K15" s="224">
        <f>SUMIF(ALL_Pivot_new!B:B,C:C,ALL_Pivot_new!M:M)</f>
        <v>0</v>
      </c>
      <c r="L15" s="224">
        <f>SUMIF(ALL_Pivot_new!B:B,C:C,ALL_Pivot_new!N:N)</f>
        <v>0</v>
      </c>
      <c r="M15" s="236" t="e">
        <f t="shared" si="0"/>
        <v>#DIV/0!</v>
      </c>
      <c r="N15" s="224">
        <f>SUMIF(ALL_Pivot_new!B:B,C:C,ALL_Pivot_new!O:O)</f>
        <v>0</v>
      </c>
      <c r="O15" s="166" t="e">
        <f t="shared" si="1"/>
        <v>#DIV/0!</v>
      </c>
    </row>
    <row r="16" spans="1:15" s="226" customFormat="1">
      <c r="A16" s="209"/>
      <c r="B16" s="233" t="s">
        <v>267</v>
      </c>
      <c r="C16" s="192"/>
      <c r="D16" s="233">
        <f t="shared" ref="D16:L16" si="2">SUM(D2:D15)</f>
        <v>0</v>
      </c>
      <c r="E16" s="233">
        <f t="shared" si="2"/>
        <v>0</v>
      </c>
      <c r="F16" s="233">
        <f t="shared" si="2"/>
        <v>0</v>
      </c>
      <c r="G16" s="233">
        <f t="shared" si="2"/>
        <v>0</v>
      </c>
      <c r="H16" s="233">
        <f t="shared" si="2"/>
        <v>0</v>
      </c>
      <c r="I16" s="233">
        <f t="shared" si="2"/>
        <v>0</v>
      </c>
      <c r="J16" s="233">
        <f t="shared" si="2"/>
        <v>0</v>
      </c>
      <c r="K16" s="233">
        <f t="shared" si="2"/>
        <v>0</v>
      </c>
      <c r="L16" s="233">
        <f t="shared" si="2"/>
        <v>0</v>
      </c>
      <c r="M16" s="170" t="e">
        <f t="shared" si="0"/>
        <v>#DIV/0!</v>
      </c>
      <c r="N16" s="233">
        <f>SUM(N2:N15)</f>
        <v>0</v>
      </c>
      <c r="O16" s="194" t="e">
        <f t="shared" si="1"/>
        <v>#DIV/0!</v>
      </c>
    </row>
    <row r="17" spans="1:15">
      <c r="A17" s="200"/>
      <c r="B17" s="229"/>
      <c r="C17" s="230"/>
      <c r="D17" s="205"/>
      <c r="E17" s="205"/>
      <c r="F17" s="204"/>
      <c r="G17" s="199">
        <f>G16/1024</f>
        <v>0</v>
      </c>
      <c r="H17" s="205"/>
      <c r="I17" s="199">
        <f>I16/1024</f>
        <v>0</v>
      </c>
      <c r="J17" s="205"/>
      <c r="K17" s="205"/>
      <c r="L17" s="205"/>
      <c r="M17" s="203"/>
      <c r="N17" s="205"/>
      <c r="O17" s="202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B7" sqref="B7:H7"/>
    </sheetView>
  </sheetViews>
  <sheetFormatPr defaultRowHeight="15"/>
  <cols>
    <col min="1" max="1" width="8.42578125" customWidth="1"/>
    <col min="2" max="3" width="11.42578125" style="11" customWidth="1"/>
    <col min="4" max="4" width="11.140625" style="11" customWidth="1"/>
    <col min="5" max="5" width="12.28515625" style="11" customWidth="1"/>
    <col min="6" max="6" width="15.28515625" customWidth="1"/>
    <col min="7" max="7" width="15.5703125" customWidth="1"/>
    <col min="8" max="8" width="12.42578125" customWidth="1"/>
  </cols>
  <sheetData>
    <row r="1" spans="1:9" s="96" customFormat="1" ht="33.75">
      <c r="A1" s="95" t="s">
        <v>273</v>
      </c>
      <c r="B1" s="97" t="s">
        <v>284</v>
      </c>
      <c r="C1" s="97" t="s">
        <v>285</v>
      </c>
      <c r="D1" s="97" t="s">
        <v>288</v>
      </c>
      <c r="E1" s="97" t="s">
        <v>289</v>
      </c>
      <c r="F1" s="95" t="s">
        <v>286</v>
      </c>
      <c r="G1" s="95" t="s">
        <v>287</v>
      </c>
      <c r="H1" s="95" t="s">
        <v>317</v>
      </c>
    </row>
    <row r="2" spans="1:9">
      <c r="A2" s="130" t="s">
        <v>200</v>
      </c>
      <c r="B2" s="136">
        <f>SUMIF('Final MOR'!A:A,A2:A6,'Final MOR'!G:G)/1024</f>
        <v>153.57765066964285</v>
      </c>
      <c r="C2" s="136">
        <f>SUMIF('Final MOR'!A:A,A2:A6,'Final MOR'!I:I)/1024</f>
        <v>90.638085937499994</v>
      </c>
      <c r="D2" s="136">
        <f>SUMIF('Final MOR'!A:A,A2:A6,'Final MOR'!J:J)/1024</f>
        <v>33.547949218750006</v>
      </c>
      <c r="E2" s="136">
        <f>SUMIF('Final MOR'!A:A,A2:A6,'Final MOR'!N:N)/1024</f>
        <v>101.71025390624999</v>
      </c>
      <c r="F2" s="138">
        <f t="shared" ref="F2:F7" si="0">E2/C2</f>
        <v>1.1221580073566964</v>
      </c>
      <c r="G2" s="138">
        <f t="shared" ref="G2:G7" si="1">D2/C2</f>
        <v>0.37013082162704963</v>
      </c>
      <c r="H2" s="136">
        <f>COUNTIF('Final MOR'!A:A,A:A)</f>
        <v>2</v>
      </c>
      <c r="I2" s="394">
        <f>COUNTIF('Final MOR'!A1:A46,A1:A7)</f>
        <v>2</v>
      </c>
    </row>
    <row r="3" spans="1:9">
      <c r="A3" s="130" t="s">
        <v>84</v>
      </c>
      <c r="B3" s="221">
        <f>SUMIF('Final MOR'!A:A,A3:A7,'Final MOR'!G:G)/1024</f>
        <v>4740.7362276785716</v>
      </c>
      <c r="C3" s="221">
        <f>SUMIF('Final MOR'!A:A,A3:A7,'Final MOR'!I:I)/1024</f>
        <v>3008.556640625</v>
      </c>
      <c r="D3" s="221">
        <f>SUMIF('Final MOR'!A:A,A3:A7,'Final MOR'!J:J)/1024</f>
        <v>1484.7924571609499</v>
      </c>
      <c r="E3" s="221">
        <f>SUMIF('Final MOR'!A:A,A3:A7,'Final MOR'!N:N)/1024</f>
        <v>2653.7850705718993</v>
      </c>
      <c r="F3" s="138">
        <f t="shared" si="0"/>
        <v>0.88207914544051924</v>
      </c>
      <c r="G3" s="138">
        <f t="shared" si="1"/>
        <v>0.49352318554072422</v>
      </c>
      <c r="H3" s="136">
        <f>COUNTIF('Final MOR'!A:A,A:A)</f>
        <v>20</v>
      </c>
      <c r="I3" s="394">
        <f>COUNTIF('Final MOR'!A1:A46,A1:A7)</f>
        <v>20</v>
      </c>
    </row>
    <row r="4" spans="1:9">
      <c r="A4" s="130" t="s">
        <v>104</v>
      </c>
      <c r="B4" s="221">
        <f>SUMIF('Final MOR'!A:A,A4:A8,'Final MOR'!G:G)/1024</f>
        <v>4731.3938374255949</v>
      </c>
      <c r="C4" s="221">
        <f>SUMIF('Final MOR'!A:A,A4:A8,'Final MOR'!I:I)/1024</f>
        <v>2929.78318359375</v>
      </c>
      <c r="D4" s="221">
        <f>SUMIF('Final MOR'!A:A,A4:A8,'Final MOR'!J:J)/1024</f>
        <v>1642.8027195358277</v>
      </c>
      <c r="E4" s="221">
        <f>SUMIF('Final MOR'!A:A,A4:A8,'Final MOR'!N:N)/1024</f>
        <v>2659.1006687545778</v>
      </c>
      <c r="F4" s="138">
        <f t="shared" si="0"/>
        <v>0.90761005239058479</v>
      </c>
      <c r="G4" s="138">
        <f t="shared" si="1"/>
        <v>0.56072501498923966</v>
      </c>
      <c r="H4" s="136">
        <f>COUNTIF('Final MOR'!A:A,A:A)</f>
        <v>18</v>
      </c>
      <c r="I4" s="394">
        <f>COUNTIF('Final MOR'!A1:A46,A1:A7)</f>
        <v>18</v>
      </c>
    </row>
    <row r="5" spans="1:9" s="388" customFormat="1">
      <c r="A5" s="130" t="s">
        <v>272</v>
      </c>
      <c r="B5" s="334">
        <f>SUMIF('Final MOR'!A:A,A5:A8,'Final MOR'!G:G)/1024</f>
        <v>734.46712797619045</v>
      </c>
      <c r="C5" s="334">
        <f>SUMIF('Final MOR'!A:A,A5:A8,'Final MOR'!I:I)/1024</f>
        <v>444.39753906249996</v>
      </c>
      <c r="D5" s="334">
        <f>SUMIF('Final MOR'!A:A,A5:A8,'Final MOR'!J:J)/1024</f>
        <v>220.67695312499998</v>
      </c>
      <c r="E5" s="334">
        <f>SUMIF('Final MOR'!A:A,A5:A8,'Final MOR'!N:N)/1024</f>
        <v>320.0947265625</v>
      </c>
      <c r="F5" s="223">
        <f t="shared" si="0"/>
        <v>0.72028915200064136</v>
      </c>
      <c r="G5" s="223">
        <f t="shared" si="1"/>
        <v>0.49657555167956058</v>
      </c>
      <c r="H5" s="334">
        <f>COUNTIF('Final MOR'!A:A,A:A)</f>
        <v>4</v>
      </c>
      <c r="I5" s="394">
        <f>COUNTIF('Final MOR'!A1:A46,A1:A7)</f>
        <v>4</v>
      </c>
    </row>
    <row r="6" spans="1:9">
      <c r="A6" s="130" t="s">
        <v>569</v>
      </c>
      <c r="B6" s="221">
        <f>SUMIF('Final MOR'!A:A,A6:A9,'Final MOR'!G:G)/1024</f>
        <v>5.2734375</v>
      </c>
      <c r="C6" s="221">
        <f>SUMIF('Final MOR'!A:A,A6:A9,'Final MOR'!I:I)/1024</f>
        <v>4.6142578125</v>
      </c>
      <c r="D6" s="221">
        <f>SUMIF('Final MOR'!A:A,A6:A9,'Final MOR'!J:J)/1024</f>
        <v>4.181640625</v>
      </c>
      <c r="E6" s="221">
        <f>SUMIF('Final MOR'!A:A,A6:A9,'Final MOR'!N:N)/1024</f>
        <v>4.181640625</v>
      </c>
      <c r="F6" s="138">
        <f t="shared" si="0"/>
        <v>0.9062433862433863</v>
      </c>
      <c r="G6" s="138">
        <f t="shared" si="1"/>
        <v>0.9062433862433863</v>
      </c>
      <c r="H6" s="136">
        <f>COUNTIF('Final MOR'!A:A,A:A)</f>
        <v>1</v>
      </c>
      <c r="I6" s="394">
        <f>COUNTIF('Final MOR'!A1:A46,A1:A7)</f>
        <v>1</v>
      </c>
    </row>
    <row r="7" spans="1:9" s="13" customFormat="1">
      <c r="A7" s="135" t="s">
        <v>267</v>
      </c>
      <c r="B7" s="131">
        <f>SUM(B2:B6)</f>
        <v>10365.448281249999</v>
      </c>
      <c r="C7" s="131">
        <f>SUM(C2:C6)</f>
        <v>6477.98970703125</v>
      </c>
      <c r="D7" s="131">
        <f>SUM(D2:D6)</f>
        <v>3386.0017196655281</v>
      </c>
      <c r="E7" s="131">
        <f>SUM(E2:E6)</f>
        <v>5738.8723604202269</v>
      </c>
      <c r="F7" s="88">
        <f t="shared" si="0"/>
        <v>0.88590328480936287</v>
      </c>
      <c r="G7" s="88">
        <f t="shared" si="1"/>
        <v>0.52269328492299716</v>
      </c>
      <c r="H7" s="136">
        <f>SUM(H2:H6)</f>
        <v>45</v>
      </c>
      <c r="I7" s="395">
        <f>SUM(I2:I6)</f>
        <v>45</v>
      </c>
    </row>
    <row r="10" spans="1:9" ht="33.75">
      <c r="A10" s="95" t="s">
        <v>273</v>
      </c>
      <c r="B10" s="97" t="s">
        <v>284</v>
      </c>
      <c r="C10" s="97" t="s">
        <v>285</v>
      </c>
      <c r="D10" s="97" t="s">
        <v>288</v>
      </c>
      <c r="E10" s="97" t="s">
        <v>289</v>
      </c>
      <c r="F10" s="95" t="s">
        <v>286</v>
      </c>
      <c r="G10" s="95" t="s">
        <v>287</v>
      </c>
      <c r="H10" s="95" t="s">
        <v>317</v>
      </c>
    </row>
    <row r="11" spans="1:9">
      <c r="A11" s="130" t="s">
        <v>270</v>
      </c>
      <c r="B11" s="136">
        <f>SUMIF('Final MOR'!B:B,A:A,'Final MOR'!G:G)/1024</f>
        <v>8302.6437406994046</v>
      </c>
      <c r="C11" s="136">
        <f>SUMIF('Final MOR'!B:B,A:A,'Final MOR'!I:I)/1024</f>
        <v>5040.3846679687495</v>
      </c>
      <c r="D11" s="136">
        <f>SUMIF('Final MOR'!B:B,A:A,'Final MOR'!J:J)/1024</f>
        <v>2552.0303710937496</v>
      </c>
      <c r="E11" s="136">
        <f>SUMIF('Final MOR'!B:B,A:A,'Final MOR'!N:N)/1024</f>
        <v>4903.0035156249987</v>
      </c>
      <c r="F11" s="138">
        <f>E11/C11</f>
        <v>0.97274391511886038</v>
      </c>
      <c r="G11" s="138">
        <f>D11/C11</f>
        <v>0.50631658875397012</v>
      </c>
      <c r="H11" s="136">
        <f>COUNTIF('Final MOR'!B:B,A:A)</f>
        <v>34</v>
      </c>
    </row>
    <row r="12" spans="1:9" s="388" customFormat="1">
      <c r="A12" s="130" t="s">
        <v>121</v>
      </c>
      <c r="B12" s="334">
        <f>SUMIF('Final MOR'!B:B,A:A,'Final MOR'!G:G)/1024</f>
        <v>1116.7578608630954</v>
      </c>
      <c r="C12" s="334">
        <f>SUMIF('Final MOR'!B:B,A:A,'Final MOR'!I:I)/1024</f>
        <v>964.58169921875003</v>
      </c>
      <c r="D12" s="334">
        <f>SUMIF('Final MOR'!B:B,A:A,'Final MOR'!J:J)/1024</f>
        <v>590.72032226562499</v>
      </c>
      <c r="E12" s="334">
        <f>SUMIF('Final MOR'!B:B,A:A,'Final MOR'!N:N)/1024</f>
        <v>590.72032226562499</v>
      </c>
      <c r="F12" s="223">
        <f>E12/C12</f>
        <v>0.61241087483213807</v>
      </c>
      <c r="G12" s="223">
        <f>D12/C12</f>
        <v>0.61241087483213807</v>
      </c>
      <c r="H12" s="334">
        <f>COUNTIF('Final MOR'!B:B,A:A)</f>
        <v>7</v>
      </c>
    </row>
    <row r="13" spans="1:9" s="388" customFormat="1">
      <c r="A13" s="130" t="s">
        <v>251</v>
      </c>
      <c r="B13" s="334">
        <f>SUMIF('Final MOR'!B:B,A:A,'Final MOR'!G:G)/1024</f>
        <v>0</v>
      </c>
      <c r="C13" s="334">
        <f>SUMIF('Final MOR'!B:B,A:A,'Final MOR'!I:I)/1024</f>
        <v>0</v>
      </c>
      <c r="D13" s="334">
        <f>SUMIF('Final MOR'!B:B,A:A,'Final MOR'!J:J)/1024</f>
        <v>0</v>
      </c>
      <c r="E13" s="334">
        <f>SUMIF('Final MOR'!B:B,A:A,'Final MOR'!N:N)/1024</f>
        <v>0</v>
      </c>
      <c r="F13" s="223" t="e">
        <f>E13/C13</f>
        <v>#DIV/0!</v>
      </c>
      <c r="G13" s="223" t="e">
        <f>D13/C13</f>
        <v>#DIV/0!</v>
      </c>
      <c r="H13" s="334">
        <f>COUNTIF('Final MOR'!B:B,A:A)</f>
        <v>0</v>
      </c>
    </row>
    <row r="14" spans="1:9">
      <c r="A14" s="130" t="s">
        <v>340</v>
      </c>
      <c r="B14" s="136">
        <f>SUMIF('Final MOR'!B:B,A:A,'Final MOR'!G:G)/1024</f>
        <v>946.04667968750005</v>
      </c>
      <c r="C14" s="136">
        <f>SUMIF('Final MOR'!B:B,A:A,'Final MOR'!I:I)/1024</f>
        <v>473.02333984375002</v>
      </c>
      <c r="D14" s="136">
        <f>SUMIF('Final MOR'!B:B,A:A,'Final MOR'!J:J)/1024</f>
        <v>231.57015625</v>
      </c>
      <c r="E14" s="136">
        <f>SUMIF('Final MOR'!B:B,A:A,'Final MOR'!N:N)/1024</f>
        <v>231.57015625</v>
      </c>
      <c r="F14" s="138">
        <f>E14/C14</f>
        <v>0.48955334070088952</v>
      </c>
      <c r="G14" s="138">
        <f>D14/C14</f>
        <v>0.48955334070088952</v>
      </c>
      <c r="H14" s="136">
        <f>COUNTIF('Final MOR'!B:B,A:A)</f>
        <v>2</v>
      </c>
    </row>
    <row r="15" spans="1:9" s="13" customFormat="1">
      <c r="A15" s="135" t="s">
        <v>267</v>
      </c>
      <c r="B15" s="131">
        <f>SUM(B11:B14)</f>
        <v>10365.448281250001</v>
      </c>
      <c r="C15" s="131">
        <f>SUM(C11:C14)</f>
        <v>6477.98970703125</v>
      </c>
      <c r="D15" s="131">
        <f>SUM(D11:D14)</f>
        <v>3374.3208496093744</v>
      </c>
      <c r="E15" s="131">
        <f>SUM(E11:E14)</f>
        <v>5725.2939941406239</v>
      </c>
      <c r="F15" s="88">
        <f>E15/C15</f>
        <v>0.88380720764751364</v>
      </c>
      <c r="G15" s="88">
        <f>D15/C15</f>
        <v>0.52089012212335961</v>
      </c>
      <c r="H15" s="136">
        <f>SUM(H11:H14)</f>
        <v>43</v>
      </c>
    </row>
    <row r="21" spans="12:12">
      <c r="L21" t="s">
        <v>570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10" workbookViewId="0">
      <selection activeCell="D31" sqref="D31"/>
    </sheetView>
  </sheetViews>
  <sheetFormatPr defaultRowHeight="15"/>
  <cols>
    <col min="1" max="1" width="15.5703125" customWidth="1"/>
    <col min="2" max="2" width="20.42578125" style="255" bestFit="1" customWidth="1"/>
    <col min="3" max="3" width="19.42578125" style="255" customWidth="1"/>
    <col min="4" max="4" width="22.5703125" style="255" customWidth="1"/>
    <col min="5" max="5" width="11.5703125" style="255" customWidth="1"/>
    <col min="6" max="6" width="10" style="255" customWidth="1"/>
    <col min="7" max="7" width="9.140625" style="255" customWidth="1"/>
    <col min="8" max="8" width="14" style="255" customWidth="1"/>
    <col min="9" max="9" width="11.42578125" bestFit="1" customWidth="1"/>
    <col min="10" max="10" width="7.5703125" bestFit="1" customWidth="1"/>
  </cols>
  <sheetData>
    <row r="1" spans="1:11" ht="15.75" thickBot="1">
      <c r="B1"/>
    </row>
    <row r="2" spans="1:11" ht="15.75" thickBot="1">
      <c r="A2" s="287" t="s">
        <v>326</v>
      </c>
      <c r="B2" s="294" t="s">
        <v>325</v>
      </c>
    </row>
    <row r="3" spans="1:11" ht="15.75" thickBot="1"/>
    <row r="4" spans="1:11" ht="15.75" thickBot="1">
      <c r="A4" s="287" t="s">
        <v>392</v>
      </c>
      <c r="B4" s="288" t="s">
        <v>477</v>
      </c>
      <c r="C4" s="288" t="s">
        <v>465</v>
      </c>
      <c r="D4" s="288" t="s">
        <v>466</v>
      </c>
      <c r="E4" s="288" t="s">
        <v>467</v>
      </c>
      <c r="F4" s="288" t="s">
        <v>468</v>
      </c>
      <c r="G4" s="288" t="s">
        <v>469</v>
      </c>
      <c r="H4" s="294" t="s">
        <v>470</v>
      </c>
      <c r="I4" s="289" t="s">
        <v>478</v>
      </c>
      <c r="J4" s="290" t="s">
        <v>479</v>
      </c>
    </row>
    <row r="5" spans="1:11">
      <c r="A5" s="278" t="s">
        <v>167</v>
      </c>
      <c r="B5" s="334">
        <v>1275146.4000000001</v>
      </c>
      <c r="C5" s="334">
        <v>1159224</v>
      </c>
      <c r="D5" s="334">
        <v>816287.99999999988</v>
      </c>
      <c r="E5" s="334">
        <v>714252</v>
      </c>
      <c r="F5" s="334">
        <v>714252</v>
      </c>
      <c r="G5" s="334">
        <v>0</v>
      </c>
      <c r="H5" s="295">
        <v>714252</v>
      </c>
      <c r="I5" s="60">
        <f>H5/E5</f>
        <v>1</v>
      </c>
      <c r="J5" s="286">
        <f>F5/E5</f>
        <v>1</v>
      </c>
    </row>
    <row r="6" spans="1:11">
      <c r="A6" s="278" t="s">
        <v>144</v>
      </c>
      <c r="B6" s="334">
        <v>127930.51397171023</v>
      </c>
      <c r="C6" s="334">
        <v>117909.04036712646</v>
      </c>
      <c r="D6" s="334">
        <v>116300.46724700928</v>
      </c>
      <c r="E6" s="334">
        <v>59578.668395996094</v>
      </c>
      <c r="F6" s="334">
        <v>58562.190795898438</v>
      </c>
      <c r="G6" s="334">
        <v>1016.4776000976562</v>
      </c>
      <c r="H6" s="295">
        <v>58562.190795898438</v>
      </c>
      <c r="I6" s="223">
        <f t="shared" ref="I6:I11" si="0">H6/E6</f>
        <v>0.98293890032349285</v>
      </c>
      <c r="J6" s="279">
        <f t="shared" ref="J6:J11" si="1">F6/E6</f>
        <v>0.98293890032349285</v>
      </c>
    </row>
    <row r="7" spans="1:11">
      <c r="A7" s="278" t="s">
        <v>463</v>
      </c>
      <c r="B7" s="334">
        <v>7293160</v>
      </c>
      <c r="C7" s="334">
        <v>6619446.88671875</v>
      </c>
      <c r="D7" s="334">
        <v>6068118.040000001</v>
      </c>
      <c r="E7" s="334">
        <v>4402307.7599999988</v>
      </c>
      <c r="F7" s="334">
        <v>1962149.5100000002</v>
      </c>
      <c r="G7" s="334">
        <v>2440158.2499999995</v>
      </c>
      <c r="H7" s="295">
        <v>3346703.8100000005</v>
      </c>
      <c r="I7" s="223">
        <f t="shared" si="0"/>
        <v>0.76021577600926327</v>
      </c>
      <c r="J7" s="279">
        <f t="shared" si="1"/>
        <v>0.44570929997860959</v>
      </c>
    </row>
    <row r="8" spans="1:11">
      <c r="A8" s="278" t="s">
        <v>462</v>
      </c>
      <c r="B8" s="334">
        <v>5689043.9703125004</v>
      </c>
      <c r="C8" s="334">
        <v>5171001.6332031246</v>
      </c>
      <c r="D8" s="334">
        <v>4880225.3595089288</v>
      </c>
      <c r="E8" s="334">
        <v>2885757.7145703132</v>
      </c>
      <c r="F8" s="334">
        <v>1263706.4109375</v>
      </c>
      <c r="G8" s="334">
        <v>1622051.3036328128</v>
      </c>
      <c r="H8" s="295">
        <v>2288491.6470703124</v>
      </c>
      <c r="I8" s="223">
        <f t="shared" si="0"/>
        <v>0.79302972509286584</v>
      </c>
      <c r="J8" s="279">
        <f t="shared" si="1"/>
        <v>0.43791147280209725</v>
      </c>
    </row>
    <row r="9" spans="1:11">
      <c r="A9" s="278" t="s">
        <v>251</v>
      </c>
      <c r="B9" s="334">
        <v>2900354.1797000002</v>
      </c>
      <c r="C9" s="334">
        <v>2636686.0490000001</v>
      </c>
      <c r="D9" s="334">
        <v>2269534.3840000001</v>
      </c>
      <c r="E9" s="334">
        <v>1367069</v>
      </c>
      <c r="F9" s="334">
        <v>1264185</v>
      </c>
      <c r="G9" s="334">
        <v>102884</v>
      </c>
      <c r="H9" s="295">
        <v>1264185</v>
      </c>
      <c r="I9" s="223">
        <f t="shared" si="0"/>
        <v>0.92474117985266291</v>
      </c>
      <c r="J9" s="279">
        <f t="shared" si="1"/>
        <v>0.92474117985266291</v>
      </c>
    </row>
    <row r="10" spans="1:11">
      <c r="A10" s="278" t="s">
        <v>340</v>
      </c>
      <c r="B10" s="334">
        <v>1080000</v>
      </c>
      <c r="C10" s="334">
        <v>1069230</v>
      </c>
      <c r="D10" s="334">
        <v>968751.8</v>
      </c>
      <c r="E10" s="334">
        <v>484375.9</v>
      </c>
      <c r="F10" s="334">
        <v>237127.84</v>
      </c>
      <c r="G10" s="334">
        <v>247248.06</v>
      </c>
      <c r="H10" s="295">
        <v>237127.84</v>
      </c>
      <c r="I10" s="223">
        <f t="shared" si="0"/>
        <v>0.48955334070088952</v>
      </c>
      <c r="J10" s="279">
        <f t="shared" si="1"/>
        <v>0.48955334070088952</v>
      </c>
    </row>
    <row r="11" spans="1:11" ht="15.75" thickBot="1">
      <c r="A11" s="280" t="s">
        <v>2</v>
      </c>
      <c r="B11" s="281">
        <v>18365635.063984212</v>
      </c>
      <c r="C11" s="281">
        <v>16773497.609289002</v>
      </c>
      <c r="D11" s="281">
        <v>15119218.05075594</v>
      </c>
      <c r="E11" s="281">
        <v>9913341.0429663081</v>
      </c>
      <c r="F11" s="281">
        <v>5499982.9517333983</v>
      </c>
      <c r="G11" s="281">
        <v>4413358.0912329098</v>
      </c>
      <c r="H11" s="296">
        <v>7909322.4878662117</v>
      </c>
      <c r="I11" s="283">
        <f t="shared" si="0"/>
        <v>0.79784630162381198</v>
      </c>
      <c r="J11" s="283">
        <f t="shared" si="1"/>
        <v>0.55480618773180757</v>
      </c>
      <c r="K11" s="254"/>
    </row>
    <row r="12" spans="1:11">
      <c r="B12"/>
      <c r="C12"/>
      <c r="D12"/>
      <c r="E12"/>
      <c r="F12"/>
      <c r="G12"/>
      <c r="H12"/>
      <c r="I12" s="368"/>
      <c r="J12" s="368"/>
      <c r="K12" s="254"/>
    </row>
    <row r="13" spans="1:11">
      <c r="B13"/>
      <c r="C13"/>
      <c r="D13"/>
      <c r="E13"/>
      <c r="F13"/>
      <c r="G13"/>
      <c r="H13"/>
      <c r="K13" s="254"/>
    </row>
    <row r="14" spans="1:11" ht="15.75" thickBot="1"/>
    <row r="15" spans="1:11" ht="15.75" thickBot="1">
      <c r="A15" s="293" t="s">
        <v>392</v>
      </c>
      <c r="B15" s="289" t="s">
        <v>476</v>
      </c>
      <c r="C15" s="289" t="s">
        <v>471</v>
      </c>
      <c r="D15" s="289" t="s">
        <v>472</v>
      </c>
      <c r="E15" s="289" t="s">
        <v>473</v>
      </c>
      <c r="F15" s="289" t="s">
        <v>474</v>
      </c>
      <c r="G15" s="289" t="s">
        <v>475</v>
      </c>
      <c r="H15" s="289" t="s">
        <v>289</v>
      </c>
      <c r="I15" s="289" t="s">
        <v>478</v>
      </c>
      <c r="J15" s="290" t="s">
        <v>479</v>
      </c>
    </row>
    <row r="16" spans="1:11">
      <c r="A16" s="285" t="s">
        <v>167</v>
      </c>
      <c r="B16" s="239">
        <f t="shared" ref="B16:H22" si="2">B5/1024</f>
        <v>1245.2601562500001</v>
      </c>
      <c r="C16" s="239">
        <f t="shared" si="2"/>
        <v>1132.0546875</v>
      </c>
      <c r="D16" s="239">
        <f t="shared" si="2"/>
        <v>797.15624999999989</v>
      </c>
      <c r="E16" s="239">
        <f t="shared" si="2"/>
        <v>697.51171875</v>
      </c>
      <c r="F16" s="239">
        <f t="shared" si="2"/>
        <v>697.51171875</v>
      </c>
      <c r="G16" s="239">
        <f t="shared" si="2"/>
        <v>0</v>
      </c>
      <c r="H16" s="239">
        <f t="shared" si="2"/>
        <v>697.51171875</v>
      </c>
      <c r="I16" s="60">
        <f>H16/E16</f>
        <v>1</v>
      </c>
      <c r="J16" s="286">
        <f>F16/E16</f>
        <v>1</v>
      </c>
    </row>
    <row r="17" spans="1:10">
      <c r="A17" s="278" t="s">
        <v>144</v>
      </c>
      <c r="B17" s="263">
        <f t="shared" si="2"/>
        <v>124.93214255049827</v>
      </c>
      <c r="C17" s="263">
        <f t="shared" si="2"/>
        <v>115.14554723352194</v>
      </c>
      <c r="D17" s="263">
        <f t="shared" si="2"/>
        <v>113.5746750459075</v>
      </c>
      <c r="E17" s="263">
        <f t="shared" si="2"/>
        <v>58.182293355464935</v>
      </c>
      <c r="F17" s="263">
        <f t="shared" si="2"/>
        <v>57.189639449119568</v>
      </c>
      <c r="G17" s="263">
        <f t="shared" si="2"/>
        <v>0.99265390634536743</v>
      </c>
      <c r="H17" s="263">
        <f t="shared" si="2"/>
        <v>57.189639449119568</v>
      </c>
      <c r="I17" s="223">
        <f t="shared" ref="I17:I22" si="3">H17/E17</f>
        <v>0.98293890032349285</v>
      </c>
      <c r="J17" s="279">
        <f t="shared" ref="J17:J22" si="4">F17/E17</f>
        <v>0.98293890032349285</v>
      </c>
    </row>
    <row r="18" spans="1:10">
      <c r="A18" s="278" t="s">
        <v>463</v>
      </c>
      <c r="B18" s="263">
        <f t="shared" si="2"/>
        <v>7122.2265625</v>
      </c>
      <c r="C18" s="263">
        <f t="shared" si="2"/>
        <v>6464.3036003112793</v>
      </c>
      <c r="D18" s="263">
        <f t="shared" si="2"/>
        <v>5925.8965234375009</v>
      </c>
      <c r="E18" s="263">
        <f t="shared" si="2"/>
        <v>4299.1286718749989</v>
      </c>
      <c r="F18" s="263">
        <f t="shared" si="2"/>
        <v>1916.1616308593752</v>
      </c>
      <c r="G18" s="263">
        <f t="shared" si="2"/>
        <v>2382.9670410156245</v>
      </c>
      <c r="H18" s="263">
        <f t="shared" si="2"/>
        <v>3268.2654394531255</v>
      </c>
      <c r="I18" s="223">
        <f t="shared" si="3"/>
        <v>0.76021577600926327</v>
      </c>
      <c r="J18" s="279">
        <f t="shared" si="4"/>
        <v>0.44570929997860959</v>
      </c>
    </row>
    <row r="19" spans="1:10">
      <c r="A19" s="278" t="s">
        <v>462</v>
      </c>
      <c r="B19" s="263">
        <f t="shared" si="2"/>
        <v>5555.7070022583011</v>
      </c>
      <c r="C19" s="263">
        <f t="shared" si="2"/>
        <v>5049.8062824249264</v>
      </c>
      <c r="D19" s="263">
        <f t="shared" si="2"/>
        <v>4765.8450776454383</v>
      </c>
      <c r="E19" s="263">
        <f t="shared" si="2"/>
        <v>2818.1227681350715</v>
      </c>
      <c r="F19" s="263">
        <f t="shared" si="2"/>
        <v>1234.0882919311523</v>
      </c>
      <c r="G19" s="263">
        <f t="shared" si="2"/>
        <v>1584.0344762039188</v>
      </c>
      <c r="H19" s="263">
        <f t="shared" si="2"/>
        <v>2234.855124092102</v>
      </c>
      <c r="I19" s="223">
        <f t="shared" si="3"/>
        <v>0.79302972509286584</v>
      </c>
      <c r="J19" s="279">
        <f t="shared" si="4"/>
        <v>0.43791147280209725</v>
      </c>
    </row>
    <row r="20" spans="1:10">
      <c r="A20" s="278" t="s">
        <v>251</v>
      </c>
      <c r="B20" s="263">
        <f t="shared" si="2"/>
        <v>2832.3771286132815</v>
      </c>
      <c r="C20" s="263">
        <f t="shared" si="2"/>
        <v>2574.8887197265626</v>
      </c>
      <c r="D20" s="263">
        <f t="shared" si="2"/>
        <v>2216.3421718750001</v>
      </c>
      <c r="E20" s="263">
        <f t="shared" si="2"/>
        <v>1335.0283203125</v>
      </c>
      <c r="F20" s="263">
        <f t="shared" si="2"/>
        <v>1234.5556640625</v>
      </c>
      <c r="G20" s="263">
        <f t="shared" si="2"/>
        <v>100.47265625</v>
      </c>
      <c r="H20" s="263">
        <f t="shared" si="2"/>
        <v>1234.5556640625</v>
      </c>
      <c r="I20" s="223">
        <f t="shared" si="3"/>
        <v>0.92474117985266291</v>
      </c>
      <c r="J20" s="279">
        <f t="shared" si="4"/>
        <v>0.92474117985266291</v>
      </c>
    </row>
    <row r="21" spans="1:10">
      <c r="A21" s="278" t="s">
        <v>340</v>
      </c>
      <c r="B21" s="263">
        <f t="shared" si="2"/>
        <v>1054.6875</v>
      </c>
      <c r="C21" s="263">
        <f t="shared" si="2"/>
        <v>1044.169921875</v>
      </c>
      <c r="D21" s="263">
        <f t="shared" si="2"/>
        <v>946.04667968750005</v>
      </c>
      <c r="E21" s="263">
        <f t="shared" si="2"/>
        <v>473.02333984375002</v>
      </c>
      <c r="F21" s="263">
        <f t="shared" si="2"/>
        <v>231.57015625</v>
      </c>
      <c r="G21" s="263">
        <f t="shared" si="2"/>
        <v>241.45318359375</v>
      </c>
      <c r="H21" s="263">
        <f t="shared" si="2"/>
        <v>231.57015625</v>
      </c>
      <c r="I21" s="223">
        <f t="shared" si="3"/>
        <v>0.48955334070088952</v>
      </c>
      <c r="J21" s="279">
        <f t="shared" si="4"/>
        <v>0.48955334070088952</v>
      </c>
    </row>
    <row r="22" spans="1:10" ht="15.75" thickBot="1">
      <c r="A22" s="284" t="s">
        <v>2</v>
      </c>
      <c r="B22" s="359">
        <f t="shared" si="2"/>
        <v>17935.190492172082</v>
      </c>
      <c r="C22" s="359">
        <f t="shared" si="2"/>
        <v>16380.368759071291</v>
      </c>
      <c r="D22" s="359">
        <f t="shared" si="2"/>
        <v>14764.861377691348</v>
      </c>
      <c r="E22" s="359">
        <f t="shared" si="2"/>
        <v>9680.9971122717852</v>
      </c>
      <c r="F22" s="359">
        <f t="shared" si="2"/>
        <v>5371.0771013021467</v>
      </c>
      <c r="G22" s="359">
        <f t="shared" si="2"/>
        <v>4309.9200109696385</v>
      </c>
      <c r="H22" s="359">
        <f t="shared" si="2"/>
        <v>7723.9477420568473</v>
      </c>
      <c r="I22" s="360">
        <f t="shared" si="3"/>
        <v>0.79784630162381198</v>
      </c>
      <c r="J22" s="360">
        <f t="shared" si="4"/>
        <v>0.55480618773180757</v>
      </c>
    </row>
    <row r="23" spans="1:10" s="254" customFormat="1"/>
    <row r="24" spans="1:10" s="254" customFormat="1" ht="15.75" thickBot="1">
      <c r="A24"/>
    </row>
    <row r="25" spans="1:10" ht="15.75" thickBot="1">
      <c r="A25" s="293" t="s">
        <v>392</v>
      </c>
      <c r="B25" s="289" t="s">
        <v>476</v>
      </c>
      <c r="C25" s="289" t="s">
        <v>471</v>
      </c>
      <c r="D25" s="289" t="s">
        <v>472</v>
      </c>
      <c r="E25" s="289" t="s">
        <v>473</v>
      </c>
      <c r="F25" s="289" t="s">
        <v>474</v>
      </c>
      <c r="G25" s="289" t="s">
        <v>475</v>
      </c>
      <c r="H25" s="289" t="s">
        <v>289</v>
      </c>
      <c r="I25" s="289" t="s">
        <v>478</v>
      </c>
      <c r="J25" s="290" t="s">
        <v>479</v>
      </c>
    </row>
    <row r="26" spans="1:10">
      <c r="A26" s="292" t="s">
        <v>462</v>
      </c>
      <c r="B26" s="365">
        <f>B19</f>
        <v>5555.7070022583011</v>
      </c>
      <c r="C26" s="365">
        <f t="shared" ref="C26:H26" si="5">C19</f>
        <v>5049.8062824249264</v>
      </c>
      <c r="D26" s="365">
        <f t="shared" si="5"/>
        <v>4765.8450776454383</v>
      </c>
      <c r="E26" s="365">
        <f t="shared" si="5"/>
        <v>2818.1227681350715</v>
      </c>
      <c r="F26" s="365">
        <f t="shared" si="5"/>
        <v>1234.0882919311523</v>
      </c>
      <c r="G26" s="365">
        <f t="shared" si="5"/>
        <v>1584.0344762039188</v>
      </c>
      <c r="H26" s="365">
        <f t="shared" si="5"/>
        <v>2234.855124092102</v>
      </c>
      <c r="I26" s="60">
        <f>H26/E26</f>
        <v>0.79302972509286584</v>
      </c>
      <c r="J26" s="286">
        <f>F26/E26</f>
        <v>0.43791147280209725</v>
      </c>
    </row>
    <row r="27" spans="1:10">
      <c r="A27" s="291" t="s">
        <v>463</v>
      </c>
      <c r="B27" s="364">
        <f>B16+B17+B18+B20+B21</f>
        <v>12379.48348991378</v>
      </c>
      <c r="C27" s="364">
        <f t="shared" ref="C27:H27" si="6">C16+C17+C18+C20+C21</f>
        <v>11330.562476646364</v>
      </c>
      <c r="D27" s="364">
        <f t="shared" si="6"/>
        <v>9999.0163000459088</v>
      </c>
      <c r="E27" s="364">
        <f t="shared" si="6"/>
        <v>6862.8743441367142</v>
      </c>
      <c r="F27" s="364">
        <f t="shared" si="6"/>
        <v>4136.9888093709951</v>
      </c>
      <c r="G27" s="364">
        <f t="shared" si="6"/>
        <v>2725.88553476572</v>
      </c>
      <c r="H27" s="364">
        <f t="shared" si="6"/>
        <v>5489.0926179647449</v>
      </c>
      <c r="I27" s="223">
        <f>H27/E27</f>
        <v>0.79982414695590964</v>
      </c>
      <c r="J27" s="279">
        <f>F27/E27</f>
        <v>0.60280701669926751</v>
      </c>
    </row>
    <row r="28" spans="1:10" ht="15.75" thickBot="1">
      <c r="A28" s="284" t="s">
        <v>2</v>
      </c>
      <c r="B28" s="361">
        <f>SUM(B26:B27)</f>
        <v>17935.190492172082</v>
      </c>
      <c r="C28" s="361">
        <f t="shared" ref="C28:H28" si="7">SUM(C26:C27)</f>
        <v>16380.368759071291</v>
      </c>
      <c r="D28" s="361">
        <f t="shared" si="7"/>
        <v>14764.861377691348</v>
      </c>
      <c r="E28" s="361">
        <f t="shared" si="7"/>
        <v>9680.9971122717852</v>
      </c>
      <c r="F28" s="361">
        <f t="shared" si="7"/>
        <v>5371.0771013021476</v>
      </c>
      <c r="G28" s="361">
        <f t="shared" si="7"/>
        <v>4309.9200109696385</v>
      </c>
      <c r="H28" s="361">
        <f t="shared" si="7"/>
        <v>7723.9477420568473</v>
      </c>
      <c r="I28" s="282">
        <f>H28/E28</f>
        <v>0.79784630162381198</v>
      </c>
      <c r="J28" s="283">
        <f>F28/E28</f>
        <v>0.55480618773180768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6"/>
  <sheetViews>
    <sheetView zoomScale="85" zoomScaleNormal="85" workbookViewId="0">
      <pane xSplit="5" ySplit="4" topLeftCell="F63" activePane="bottomRight" state="frozen"/>
      <selection pane="topRight" activeCell="B1" sqref="B1"/>
      <selection pane="bottomLeft" activeCell="A5" sqref="A5"/>
      <selection pane="bottomRight" activeCell="C83" sqref="C83"/>
    </sheetView>
  </sheetViews>
  <sheetFormatPr defaultRowHeight="15"/>
  <cols>
    <col min="1" max="1" width="17.7109375" style="140" bestFit="1" customWidth="1"/>
    <col min="2" max="2" width="19.85546875" style="140" bestFit="1" customWidth="1"/>
    <col min="3" max="3" width="19.5703125" style="150" customWidth="1"/>
    <col min="4" max="4" width="9.140625" style="150"/>
    <col min="5" max="5" width="17.85546875" customWidth="1"/>
    <col min="6" max="6" width="18.85546875" style="139" customWidth="1"/>
    <col min="7" max="7" width="17" style="139" customWidth="1"/>
    <col min="8" max="8" width="12.85546875" style="139" customWidth="1"/>
    <col min="9" max="9" width="20.140625" style="139" customWidth="1"/>
    <col min="10" max="10" width="12.42578125" style="139" customWidth="1"/>
    <col min="11" max="11" width="9.42578125" style="139" customWidth="1"/>
    <col min="12" max="13" width="9.28515625" style="139" customWidth="1"/>
    <col min="14" max="14" width="17.5703125" style="139" customWidth="1"/>
    <col min="15" max="15" width="11.5703125" style="139" customWidth="1"/>
    <col min="16" max="16" width="13" style="139" customWidth="1"/>
    <col min="17" max="17" width="7.85546875" style="225" customWidth="1"/>
    <col min="18" max="18" width="9.140625" style="139" customWidth="1"/>
    <col min="19" max="19" width="10.7109375" customWidth="1"/>
    <col min="20" max="22" width="9.140625" customWidth="1"/>
    <col min="23" max="23" width="13.28515625" customWidth="1"/>
    <col min="24" max="24" width="8.5703125" style="255" customWidth="1"/>
    <col min="25" max="25" width="8.140625" customWidth="1"/>
    <col min="26" max="26" width="16.28515625" bestFit="1" customWidth="1"/>
  </cols>
  <sheetData>
    <row r="1" spans="1:28">
      <c r="E1" s="351" t="s">
        <v>326</v>
      </c>
      <c r="F1" s="375" t="s">
        <v>325</v>
      </c>
    </row>
    <row r="2" spans="1:28">
      <c r="E2" s="351" t="s">
        <v>264</v>
      </c>
      <c r="F2" s="375" t="s">
        <v>327</v>
      </c>
    </row>
    <row r="4" spans="1:28">
      <c r="A4" s="144" t="s">
        <v>328</v>
      </c>
      <c r="B4" s="144" t="s">
        <v>329</v>
      </c>
      <c r="C4" s="144" t="s">
        <v>326</v>
      </c>
      <c r="D4" s="144" t="s">
        <v>264</v>
      </c>
      <c r="E4" s="351" t="s">
        <v>10</v>
      </c>
      <c r="F4" s="334" t="s">
        <v>258</v>
      </c>
      <c r="G4" s="375" t="s">
        <v>313</v>
      </c>
      <c r="H4" s="375" t="s">
        <v>314</v>
      </c>
      <c r="I4" s="334" t="s">
        <v>308</v>
      </c>
      <c r="J4" s="342" t="s">
        <v>260</v>
      </c>
      <c r="K4" s="342" t="s">
        <v>241</v>
      </c>
      <c r="L4" s="334" t="s">
        <v>242</v>
      </c>
      <c r="M4" s="375" t="s">
        <v>309</v>
      </c>
      <c r="N4" s="350" t="s">
        <v>312</v>
      </c>
      <c r="O4" s="375" t="s">
        <v>310</v>
      </c>
      <c r="P4" s="350" t="s">
        <v>316</v>
      </c>
      <c r="Q4" s="375" t="s">
        <v>449</v>
      </c>
      <c r="R4" s="144" t="s">
        <v>294</v>
      </c>
      <c r="S4" s="144" t="s">
        <v>311</v>
      </c>
      <c r="T4" s="144" t="s">
        <v>297</v>
      </c>
      <c r="U4" s="144" t="s">
        <v>298</v>
      </c>
      <c r="V4" s="144" t="s">
        <v>299</v>
      </c>
      <c r="W4" s="144" t="s">
        <v>300</v>
      </c>
      <c r="X4" s="191" t="s">
        <v>301</v>
      </c>
      <c r="Y4" s="144" t="s">
        <v>302</v>
      </c>
      <c r="Z4" s="144" t="s">
        <v>461</v>
      </c>
      <c r="AB4" s="132" t="s">
        <v>303</v>
      </c>
    </row>
    <row r="5" spans="1:28">
      <c r="A5" s="137">
        <v>290105349</v>
      </c>
      <c r="B5" s="137">
        <v>5349</v>
      </c>
      <c r="C5" s="151" t="s">
        <v>104</v>
      </c>
      <c r="D5" s="151" t="s">
        <v>237</v>
      </c>
      <c r="E5" s="335">
        <v>290105349</v>
      </c>
      <c r="F5" s="334">
        <v>25193.970312500001</v>
      </c>
      <c r="G5" s="334">
        <v>22903.609375</v>
      </c>
      <c r="H5" s="334">
        <v>2290.3609375000015</v>
      </c>
      <c r="I5" s="334">
        <v>20426.2109375</v>
      </c>
      <c r="J5" s="334">
        <v>2553.2763671875</v>
      </c>
      <c r="K5" s="334">
        <v>17872.9345703125</v>
      </c>
      <c r="L5" s="334">
        <v>10018.1748046875</v>
      </c>
      <c r="M5" s="334">
        <v>7854.759765625</v>
      </c>
      <c r="N5" s="334">
        <v>2477.3984375</v>
      </c>
      <c r="O5" s="334">
        <v>10018.1748046875</v>
      </c>
      <c r="P5" s="334"/>
      <c r="Q5" s="334"/>
      <c r="R5" s="138">
        <f t="shared" ref="R5:R68" si="0">L5/K5</f>
        <v>0.56052209922639118</v>
      </c>
      <c r="S5" s="138">
        <f>O5/K5</f>
        <v>0.56052209922639118</v>
      </c>
      <c r="T5" s="122">
        <f t="shared" ref="T5:T68" si="1">H5/$F5</f>
        <v>9.0909090909090967E-2</v>
      </c>
      <c r="U5" s="122">
        <f t="shared" ref="U5:U68" si="2">N5/$F5</f>
        <v>9.8332990265962067E-2</v>
      </c>
      <c r="V5" s="122">
        <f t="shared" ref="V5:V68" si="3">J5/$F5</f>
        <v>0.10134473985311837</v>
      </c>
      <c r="W5" s="123">
        <f t="shared" ref="W5:W36" si="4">H5+J5+K5+N5+P5</f>
        <v>25193.970312500001</v>
      </c>
      <c r="X5" s="272">
        <f t="shared" ref="X5:X36" si="5">F5-W5</f>
        <v>0</v>
      </c>
      <c r="Y5" s="133">
        <f t="shared" ref="Y5:Y68" si="6">X5/F5</f>
        <v>0</v>
      </c>
      <c r="Z5" s="268" t="s">
        <v>462</v>
      </c>
      <c r="AB5" s="132" t="s">
        <v>304</v>
      </c>
    </row>
    <row r="6" spans="1:28">
      <c r="A6" s="137">
        <v>492600377</v>
      </c>
      <c r="B6" s="137">
        <v>377</v>
      </c>
      <c r="C6" s="151" t="s">
        <v>200</v>
      </c>
      <c r="D6" s="151" t="s">
        <v>236</v>
      </c>
      <c r="E6" s="335">
        <v>492600377</v>
      </c>
      <c r="F6" s="334">
        <v>46800</v>
      </c>
      <c r="G6" s="334">
        <v>42525</v>
      </c>
      <c r="H6" s="334">
        <v>4275</v>
      </c>
      <c r="I6" s="334">
        <v>37817.714285714283</v>
      </c>
      <c r="J6" s="334">
        <v>4727.2142857142826</v>
      </c>
      <c r="K6" s="334">
        <v>33090.5</v>
      </c>
      <c r="L6" s="334">
        <v>14757.2</v>
      </c>
      <c r="M6" s="334">
        <v>18333.3</v>
      </c>
      <c r="N6" s="334">
        <v>3271</v>
      </c>
      <c r="O6" s="334">
        <v>42854.1</v>
      </c>
      <c r="P6" s="334"/>
      <c r="Q6" s="334"/>
      <c r="R6" s="223">
        <f t="shared" si="0"/>
        <v>0.44596485396110669</v>
      </c>
      <c r="S6" s="223">
        <f t="shared" ref="S6:S69" si="7">O6/K6</f>
        <v>1.2950574938426436</v>
      </c>
      <c r="T6" s="122">
        <f t="shared" si="1"/>
        <v>9.1346153846153841E-2</v>
      </c>
      <c r="U6" s="122">
        <f t="shared" si="2"/>
        <v>6.9893162393162386E-2</v>
      </c>
      <c r="V6" s="122">
        <f t="shared" si="3"/>
        <v>0.10100885225885219</v>
      </c>
      <c r="W6" s="123">
        <f t="shared" si="4"/>
        <v>45363.714285714283</v>
      </c>
      <c r="X6" s="272">
        <f t="shared" si="5"/>
        <v>1436.2857142857174</v>
      </c>
      <c r="Y6" s="133">
        <f t="shared" si="6"/>
        <v>3.0689865689865755E-2</v>
      </c>
      <c r="Z6" s="268" t="s">
        <v>463</v>
      </c>
      <c r="AB6" s="132" t="s">
        <v>305</v>
      </c>
    </row>
    <row r="7" spans="1:28">
      <c r="A7" s="137" t="s">
        <v>234</v>
      </c>
      <c r="B7" s="137">
        <v>5373</v>
      </c>
      <c r="C7" s="151" t="s">
        <v>84</v>
      </c>
      <c r="D7" s="151" t="s">
        <v>237</v>
      </c>
      <c r="E7" s="335" t="s">
        <v>234</v>
      </c>
      <c r="F7" s="334">
        <v>68850</v>
      </c>
      <c r="G7" s="334">
        <v>63533.599999999999</v>
      </c>
      <c r="H7" s="334">
        <v>5316.4000000000015</v>
      </c>
      <c r="I7" s="334">
        <v>60211.519999999997</v>
      </c>
      <c r="J7" s="334">
        <v>7526.44</v>
      </c>
      <c r="K7" s="334">
        <v>52685.079999999994</v>
      </c>
      <c r="L7" s="334">
        <v>1943.0361328125</v>
      </c>
      <c r="M7" s="334">
        <v>50742.043867187494</v>
      </c>
      <c r="N7" s="334">
        <v>3322.08</v>
      </c>
      <c r="O7" s="334">
        <v>3886.072265625</v>
      </c>
      <c r="P7" s="334"/>
      <c r="Q7" s="334">
        <v>1943.0361328125</v>
      </c>
      <c r="R7" s="223">
        <f t="shared" si="0"/>
        <v>3.6880197065516464E-2</v>
      </c>
      <c r="S7" s="223">
        <f t="shared" si="7"/>
        <v>7.3760394131032928E-2</v>
      </c>
      <c r="T7" s="122">
        <f t="shared" si="1"/>
        <v>7.7217138707334806E-2</v>
      </c>
      <c r="U7" s="122">
        <f t="shared" si="2"/>
        <v>4.8250980392156861E-2</v>
      </c>
      <c r="V7" s="122">
        <f t="shared" si="3"/>
        <v>0.10931648511256353</v>
      </c>
      <c r="W7" s="123">
        <f t="shared" si="4"/>
        <v>68850</v>
      </c>
      <c r="X7" s="272">
        <f t="shared" si="5"/>
        <v>0</v>
      </c>
      <c r="Y7" s="133">
        <f t="shared" si="6"/>
        <v>0</v>
      </c>
      <c r="Z7" s="268" t="s">
        <v>462</v>
      </c>
    </row>
    <row r="8" spans="1:28">
      <c r="A8" s="137" t="s">
        <v>81</v>
      </c>
      <c r="B8" s="137" t="s">
        <v>82</v>
      </c>
      <c r="C8" s="151" t="s">
        <v>71</v>
      </c>
      <c r="D8" s="151" t="s">
        <v>236</v>
      </c>
      <c r="E8" s="335" t="s">
        <v>81</v>
      </c>
      <c r="F8" s="334">
        <v>340268</v>
      </c>
      <c r="G8" s="334">
        <v>304207.171875</v>
      </c>
      <c r="H8" s="334">
        <v>36060.828125</v>
      </c>
      <c r="I8" s="334">
        <v>285733.8285714286</v>
      </c>
      <c r="J8" s="334">
        <v>35716.728571428597</v>
      </c>
      <c r="K8" s="334">
        <v>250017.1</v>
      </c>
      <c r="L8" s="334">
        <v>17992.3</v>
      </c>
      <c r="M8" s="334">
        <v>232024.80000000002</v>
      </c>
      <c r="N8" s="334">
        <v>8209.546875</v>
      </c>
      <c r="O8" s="334">
        <v>25322.400000000001</v>
      </c>
      <c r="P8" s="334"/>
      <c r="Q8" s="334"/>
      <c r="R8" s="223">
        <f t="shared" si="0"/>
        <v>7.196427764340918E-2</v>
      </c>
      <c r="S8" s="223">
        <f t="shared" si="7"/>
        <v>0.10128267226521706</v>
      </c>
      <c r="T8" s="122">
        <f t="shared" si="1"/>
        <v>0.10597772380888006</v>
      </c>
      <c r="U8" s="122">
        <f t="shared" si="2"/>
        <v>2.4126708579707761E-2</v>
      </c>
      <c r="V8" s="122">
        <f t="shared" si="3"/>
        <v>0.10496646340951425</v>
      </c>
      <c r="W8" s="123">
        <f t="shared" si="4"/>
        <v>330004.2035714286</v>
      </c>
      <c r="X8" s="272">
        <f t="shared" si="5"/>
        <v>10263.796428571397</v>
      </c>
      <c r="Y8" s="133">
        <f t="shared" si="6"/>
        <v>3.0163860335298637E-2</v>
      </c>
      <c r="Z8" s="268" t="s">
        <v>463</v>
      </c>
    </row>
    <row r="9" spans="1:28">
      <c r="A9" s="137" t="s">
        <v>97</v>
      </c>
      <c r="B9" s="137" t="s">
        <v>98</v>
      </c>
      <c r="C9" s="151" t="s">
        <v>84</v>
      </c>
      <c r="D9" s="151" t="s">
        <v>236</v>
      </c>
      <c r="E9" s="335" t="s">
        <v>97</v>
      </c>
      <c r="F9" s="334">
        <v>243000</v>
      </c>
      <c r="G9" s="334">
        <v>220804.1015625</v>
      </c>
      <c r="H9" s="334">
        <v>22195.8984375</v>
      </c>
      <c r="I9" s="334">
        <v>207997.48571428569</v>
      </c>
      <c r="J9" s="334">
        <v>25999.685714285704</v>
      </c>
      <c r="K9" s="334">
        <v>181997.8</v>
      </c>
      <c r="L9" s="334">
        <v>102920</v>
      </c>
      <c r="M9" s="334">
        <v>79077.799999999988</v>
      </c>
      <c r="N9" s="334">
        <v>4906.7578125</v>
      </c>
      <c r="O9" s="334">
        <v>94562.4</v>
      </c>
      <c r="P9" s="334">
        <v>16.843800000000002</v>
      </c>
      <c r="Q9" s="334"/>
      <c r="R9" s="223">
        <f t="shared" si="0"/>
        <v>0.56550134122500384</v>
      </c>
      <c r="S9" s="223">
        <f t="shared" si="7"/>
        <v>0.51957990700986501</v>
      </c>
      <c r="T9" s="122">
        <f t="shared" si="1"/>
        <v>9.1341145833333331E-2</v>
      </c>
      <c r="U9" s="122">
        <f t="shared" si="2"/>
        <v>2.0192418981481483E-2</v>
      </c>
      <c r="V9" s="122">
        <f t="shared" si="3"/>
        <v>0.1069945914168136</v>
      </c>
      <c r="W9" s="123">
        <f t="shared" si="4"/>
        <v>235116.9857642857</v>
      </c>
      <c r="X9" s="272">
        <f t="shared" si="5"/>
        <v>7883.014235714305</v>
      </c>
      <c r="Y9" s="133">
        <f t="shared" si="6"/>
        <v>3.2440387801293435E-2</v>
      </c>
      <c r="Z9" s="268" t="s">
        <v>463</v>
      </c>
    </row>
    <row r="10" spans="1:28">
      <c r="A10" s="137" t="s">
        <v>105</v>
      </c>
      <c r="B10" s="137" t="s">
        <v>106</v>
      </c>
      <c r="C10" s="151" t="s">
        <v>104</v>
      </c>
      <c r="D10" s="151" t="s">
        <v>236</v>
      </c>
      <c r="E10" s="335" t="s">
        <v>105</v>
      </c>
      <c r="F10" s="334">
        <v>257400</v>
      </c>
      <c r="G10" s="334">
        <v>233888.7890625</v>
      </c>
      <c r="H10" s="334">
        <v>23511.2109375</v>
      </c>
      <c r="I10" s="334">
        <v>220603.31428571427</v>
      </c>
      <c r="J10" s="334">
        <v>27575.414285714272</v>
      </c>
      <c r="K10" s="334">
        <v>193027.9</v>
      </c>
      <c r="L10" s="334">
        <v>38344.300000000003</v>
      </c>
      <c r="M10" s="334">
        <v>154683.59999999998</v>
      </c>
      <c r="N10" s="334">
        <v>4906.7578125</v>
      </c>
      <c r="O10" s="334">
        <v>72666.100000000006</v>
      </c>
      <c r="P10" s="334">
        <v>16.843800000000002</v>
      </c>
      <c r="Q10" s="334"/>
      <c r="R10" s="223">
        <f t="shared" si="0"/>
        <v>0.198646413290514</v>
      </c>
      <c r="S10" s="223">
        <f t="shared" si="7"/>
        <v>0.37645387014001608</v>
      </c>
      <c r="T10" s="122">
        <f t="shared" si="1"/>
        <v>9.1341145833333331E-2</v>
      </c>
      <c r="U10" s="122">
        <f t="shared" si="2"/>
        <v>1.9062773164335665E-2</v>
      </c>
      <c r="V10" s="122">
        <f t="shared" si="3"/>
        <v>0.10713059163059158</v>
      </c>
      <c r="W10" s="123">
        <f t="shared" si="4"/>
        <v>249038.12683571427</v>
      </c>
      <c r="X10" s="272">
        <f t="shared" si="5"/>
        <v>8361.873164285731</v>
      </c>
      <c r="Y10" s="133">
        <f t="shared" si="6"/>
        <v>3.2485909729159795E-2</v>
      </c>
      <c r="Z10" s="268" t="s">
        <v>463</v>
      </c>
    </row>
    <row r="11" spans="1:28">
      <c r="A11" s="137" t="s">
        <v>85</v>
      </c>
      <c r="B11" s="137" t="s">
        <v>86</v>
      </c>
      <c r="C11" s="151" t="s">
        <v>84</v>
      </c>
      <c r="D11" s="151" t="s">
        <v>236</v>
      </c>
      <c r="E11" s="335" t="s">
        <v>85</v>
      </c>
      <c r="F11" s="334">
        <v>227700</v>
      </c>
      <c r="G11" s="334">
        <v>206901.62109375</v>
      </c>
      <c r="H11" s="334">
        <v>20798.37890625</v>
      </c>
      <c r="I11" s="334">
        <v>197405.34285714285</v>
      </c>
      <c r="J11" s="334">
        <v>25430.842857142852</v>
      </c>
      <c r="K11" s="334">
        <v>171974.5</v>
      </c>
      <c r="L11" s="334">
        <v>64561.9</v>
      </c>
      <c r="M11" s="334">
        <v>107412.6</v>
      </c>
      <c r="N11" s="334">
        <v>4088.96484375</v>
      </c>
      <c r="O11" s="334">
        <v>57559.8</v>
      </c>
      <c r="P11" s="334"/>
      <c r="Q11" s="334">
        <v>24736.7</v>
      </c>
      <c r="R11" s="223">
        <f t="shared" si="0"/>
        <v>0.37541554125757015</v>
      </c>
      <c r="S11" s="223">
        <f t="shared" si="7"/>
        <v>0.3346996211647657</v>
      </c>
      <c r="T11" s="122">
        <f t="shared" si="1"/>
        <v>9.1341145833333331E-2</v>
      </c>
      <c r="U11" s="122">
        <f t="shared" si="2"/>
        <v>1.7957684864953888E-2</v>
      </c>
      <c r="V11" s="122">
        <f t="shared" si="3"/>
        <v>0.11168573938139154</v>
      </c>
      <c r="W11" s="123">
        <f t="shared" si="4"/>
        <v>222292.68660714285</v>
      </c>
      <c r="X11" s="272">
        <f t="shared" si="5"/>
        <v>5407.3133928571478</v>
      </c>
      <c r="Y11" s="133">
        <f t="shared" si="6"/>
        <v>2.3747533565468371E-2</v>
      </c>
      <c r="Z11" s="268" t="s">
        <v>462</v>
      </c>
    </row>
    <row r="12" spans="1:28">
      <c r="A12" s="137" t="s">
        <v>107</v>
      </c>
      <c r="B12" s="137" t="s">
        <v>108</v>
      </c>
      <c r="C12" s="151" t="s">
        <v>104</v>
      </c>
      <c r="D12" s="151" t="s">
        <v>236</v>
      </c>
      <c r="E12" s="335" t="s">
        <v>107</v>
      </c>
      <c r="F12" s="334">
        <v>367200</v>
      </c>
      <c r="G12" s="334">
        <v>333659.53125</v>
      </c>
      <c r="H12" s="334">
        <v>33540.46875</v>
      </c>
      <c r="I12" s="334">
        <v>315898.45714285714</v>
      </c>
      <c r="J12" s="334">
        <v>39768.857142857101</v>
      </c>
      <c r="K12" s="334">
        <v>276129.60000000003</v>
      </c>
      <c r="L12" s="334">
        <v>100534.2</v>
      </c>
      <c r="M12" s="334">
        <v>175595.40000000002</v>
      </c>
      <c r="N12" s="334">
        <v>6542.34375</v>
      </c>
      <c r="O12" s="334">
        <v>66650.099999999991</v>
      </c>
      <c r="P12" s="334"/>
      <c r="Q12" s="334">
        <v>55794.7</v>
      </c>
      <c r="R12" s="223">
        <f t="shared" si="0"/>
        <v>0.36408338693135389</v>
      </c>
      <c r="S12" s="223">
        <f t="shared" si="7"/>
        <v>0.24137252942096749</v>
      </c>
      <c r="T12" s="122">
        <f t="shared" si="1"/>
        <v>9.1341145833333331E-2</v>
      </c>
      <c r="U12" s="122">
        <f t="shared" si="2"/>
        <v>1.7816840277777777E-2</v>
      </c>
      <c r="V12" s="122">
        <f t="shared" si="3"/>
        <v>0.10830298786181128</v>
      </c>
      <c r="W12" s="123">
        <f t="shared" si="4"/>
        <v>355981.26964285714</v>
      </c>
      <c r="X12" s="272">
        <f t="shared" si="5"/>
        <v>11218.730357142864</v>
      </c>
      <c r="Y12" s="133">
        <f t="shared" si="6"/>
        <v>3.0552097922502353E-2</v>
      </c>
      <c r="Z12" s="268" t="s">
        <v>462</v>
      </c>
    </row>
    <row r="13" spans="1:28">
      <c r="A13" s="137" t="s">
        <v>109</v>
      </c>
      <c r="B13" s="137" t="s">
        <v>110</v>
      </c>
      <c r="C13" s="151" t="s">
        <v>104</v>
      </c>
      <c r="D13" s="151" t="s">
        <v>236</v>
      </c>
      <c r="E13" s="335" t="s">
        <v>109</v>
      </c>
      <c r="F13" s="334">
        <v>118400</v>
      </c>
      <c r="G13" s="334">
        <v>107740.88671875</v>
      </c>
      <c r="H13" s="334">
        <v>10659.11328125</v>
      </c>
      <c r="I13" s="334">
        <v>95168.742857142861</v>
      </c>
      <c r="J13" s="334">
        <v>12130.242857142861</v>
      </c>
      <c r="K13" s="334">
        <v>83038.5</v>
      </c>
      <c r="L13" s="334">
        <v>59542</v>
      </c>
      <c r="M13" s="334">
        <v>23496.5</v>
      </c>
      <c r="N13" s="334">
        <v>3643.79296875</v>
      </c>
      <c r="O13" s="334">
        <v>108532</v>
      </c>
      <c r="P13" s="334">
        <v>4595.96</v>
      </c>
      <c r="Q13" s="334">
        <v>0</v>
      </c>
      <c r="R13" s="223">
        <f t="shared" si="0"/>
        <v>0.7170408906711947</v>
      </c>
      <c r="S13" s="223">
        <f t="shared" si="7"/>
        <v>1.3070081949938883</v>
      </c>
      <c r="T13" s="122">
        <f t="shared" si="1"/>
        <v>9.0026294605152032E-2</v>
      </c>
      <c r="U13" s="122">
        <f t="shared" si="2"/>
        <v>3.0775278452280404E-2</v>
      </c>
      <c r="V13" s="122">
        <f t="shared" si="3"/>
        <v>0.10245137548262552</v>
      </c>
      <c r="W13" s="123">
        <f t="shared" si="4"/>
        <v>114067.60910714287</v>
      </c>
      <c r="X13" s="272">
        <f t="shared" si="5"/>
        <v>4332.3908928571327</v>
      </c>
      <c r="Y13" s="133">
        <f t="shared" si="6"/>
        <v>3.6591139297779837E-2</v>
      </c>
      <c r="Z13" s="268" t="s">
        <v>462</v>
      </c>
    </row>
    <row r="14" spans="1:28">
      <c r="A14" s="137" t="s">
        <v>111</v>
      </c>
      <c r="B14" s="137" t="s">
        <v>112</v>
      </c>
      <c r="C14" s="151" t="s">
        <v>104</v>
      </c>
      <c r="D14" s="151" t="s">
        <v>236</v>
      </c>
      <c r="E14" s="335" t="s">
        <v>111</v>
      </c>
      <c r="F14" s="334">
        <v>597408</v>
      </c>
      <c r="G14" s="334">
        <v>527587.59375</v>
      </c>
      <c r="H14" s="334">
        <v>69820.40625</v>
      </c>
      <c r="I14" s="334">
        <v>500822.05714285723</v>
      </c>
      <c r="J14" s="334">
        <v>62602.757142857183</v>
      </c>
      <c r="K14" s="334">
        <v>438219.30000000005</v>
      </c>
      <c r="L14" s="334">
        <v>209330.8</v>
      </c>
      <c r="M14" s="334">
        <v>228888.50000000006</v>
      </c>
      <c r="N14" s="334">
        <v>10767.09375</v>
      </c>
      <c r="O14" s="334">
        <v>374596</v>
      </c>
      <c r="P14" s="334"/>
      <c r="Q14" s="334">
        <v>0</v>
      </c>
      <c r="R14" s="223">
        <f t="shared" si="0"/>
        <v>0.47768503121610567</v>
      </c>
      <c r="S14" s="223">
        <f t="shared" si="7"/>
        <v>0.85481401663504997</v>
      </c>
      <c r="T14" s="122">
        <f t="shared" si="1"/>
        <v>0.11687223179133858</v>
      </c>
      <c r="U14" s="122">
        <f t="shared" si="2"/>
        <v>1.8023015677727783E-2</v>
      </c>
      <c r="V14" s="122">
        <f t="shared" si="3"/>
        <v>0.10479062406739981</v>
      </c>
      <c r="W14" s="123">
        <f t="shared" si="4"/>
        <v>581409.55714285723</v>
      </c>
      <c r="X14" s="272">
        <f t="shared" si="5"/>
        <v>15998.442857142771</v>
      </c>
      <c r="Y14" s="133">
        <f t="shared" si="6"/>
        <v>2.6779759991735583E-2</v>
      </c>
      <c r="Z14" s="268" t="s">
        <v>463</v>
      </c>
    </row>
    <row r="15" spans="1:28">
      <c r="A15" s="137" t="s">
        <v>99</v>
      </c>
      <c r="B15" s="137" t="s">
        <v>100</v>
      </c>
      <c r="C15" s="151" t="s">
        <v>84</v>
      </c>
      <c r="D15" s="151" t="s">
        <v>236</v>
      </c>
      <c r="E15" s="335" t="s">
        <v>99</v>
      </c>
      <c r="F15" s="334">
        <v>531872</v>
      </c>
      <c r="G15" s="334">
        <v>470601.1875</v>
      </c>
      <c r="H15" s="334">
        <v>61270.8125</v>
      </c>
      <c r="I15" s="334">
        <v>445146.05714285717</v>
      </c>
      <c r="J15" s="334">
        <v>55643.257142857125</v>
      </c>
      <c r="K15" s="334">
        <v>389502.80000000005</v>
      </c>
      <c r="L15" s="334">
        <v>212681.7</v>
      </c>
      <c r="M15" s="334">
        <v>176821.10000000003</v>
      </c>
      <c r="N15" s="334">
        <v>10767.09375</v>
      </c>
      <c r="O15" s="334">
        <v>327291</v>
      </c>
      <c r="P15" s="334"/>
      <c r="Q15" s="334">
        <v>0</v>
      </c>
      <c r="R15" s="223">
        <f t="shared" si="0"/>
        <v>0.54603381541801488</v>
      </c>
      <c r="S15" s="223">
        <f t="shared" si="7"/>
        <v>0.84027894022841421</v>
      </c>
      <c r="T15" s="122">
        <f t="shared" si="1"/>
        <v>0.11519841710035497</v>
      </c>
      <c r="U15" s="122">
        <f t="shared" si="2"/>
        <v>2.0243768707508575E-2</v>
      </c>
      <c r="V15" s="122">
        <f t="shared" si="3"/>
        <v>0.10461775980472204</v>
      </c>
      <c r="W15" s="123">
        <f t="shared" si="4"/>
        <v>517183.96339285717</v>
      </c>
      <c r="X15" s="272">
        <f t="shared" si="5"/>
        <v>14688.036607142829</v>
      </c>
      <c r="Y15" s="133">
        <f t="shared" si="6"/>
        <v>2.7615735754359751E-2</v>
      </c>
      <c r="Z15" s="268" t="s">
        <v>463</v>
      </c>
    </row>
    <row r="16" spans="1:28">
      <c r="A16" s="137" t="s">
        <v>88</v>
      </c>
      <c r="B16" s="137" t="s">
        <v>89</v>
      </c>
      <c r="C16" s="151" t="s">
        <v>84</v>
      </c>
      <c r="D16" s="151" t="s">
        <v>236</v>
      </c>
      <c r="E16" s="335" t="s">
        <v>88</v>
      </c>
      <c r="F16" s="334">
        <v>227300</v>
      </c>
      <c r="G16" s="334">
        <v>206693.8359375</v>
      </c>
      <c r="H16" s="334">
        <v>20606.1640625</v>
      </c>
      <c r="I16" s="334">
        <v>189712.97142857141</v>
      </c>
      <c r="J16" s="334">
        <v>23948.271428571403</v>
      </c>
      <c r="K16" s="334">
        <v>165764.70000000001</v>
      </c>
      <c r="L16" s="334">
        <v>118079.2</v>
      </c>
      <c r="M16" s="334">
        <v>47685.500000000015</v>
      </c>
      <c r="N16" s="334">
        <v>4461.5859375</v>
      </c>
      <c r="O16" s="334">
        <v>231128.4</v>
      </c>
      <c r="P16" s="334">
        <v>4595.96</v>
      </c>
      <c r="Q16" s="334">
        <v>134002</v>
      </c>
      <c r="R16" s="223">
        <f t="shared" si="0"/>
        <v>0.71233018851420105</v>
      </c>
      <c r="S16" s="223">
        <f t="shared" si="7"/>
        <v>1.3943161601957472</v>
      </c>
      <c r="T16" s="122">
        <f t="shared" si="1"/>
        <v>9.0656243125824904E-2</v>
      </c>
      <c r="U16" s="122">
        <f t="shared" si="2"/>
        <v>1.9628622690277167E-2</v>
      </c>
      <c r="V16" s="122">
        <f t="shared" si="3"/>
        <v>0.1053597511155803</v>
      </c>
      <c r="W16" s="123">
        <f t="shared" si="4"/>
        <v>219376.68142857141</v>
      </c>
      <c r="X16" s="272">
        <f t="shared" si="5"/>
        <v>7923.3185714285937</v>
      </c>
      <c r="Y16" s="133">
        <f t="shared" si="6"/>
        <v>3.4858418704041327E-2</v>
      </c>
      <c r="Z16" s="231" t="s">
        <v>462</v>
      </c>
    </row>
    <row r="17" spans="1:26">
      <c r="A17" s="137" t="s">
        <v>91</v>
      </c>
      <c r="B17" s="137" t="s">
        <v>92</v>
      </c>
      <c r="C17" s="151" t="s">
        <v>84</v>
      </c>
      <c r="D17" s="151" t="s">
        <v>236</v>
      </c>
      <c r="E17" s="335" t="s">
        <v>91</v>
      </c>
      <c r="F17" s="334">
        <v>227100</v>
      </c>
      <c r="G17" s="334">
        <v>206507.525390625</v>
      </c>
      <c r="H17" s="334">
        <v>20592.474609375</v>
      </c>
      <c r="I17" s="334">
        <v>190337.57142857142</v>
      </c>
      <c r="J17" s="334">
        <v>24260.57142857142</v>
      </c>
      <c r="K17" s="334">
        <v>166077</v>
      </c>
      <c r="L17" s="334">
        <v>31021.4</v>
      </c>
      <c r="M17" s="334">
        <v>135055.6</v>
      </c>
      <c r="N17" s="334">
        <v>4275.275390625</v>
      </c>
      <c r="O17" s="334">
        <v>173040.4</v>
      </c>
      <c r="P17" s="334">
        <v>4595.96</v>
      </c>
      <c r="Q17" s="334">
        <v>137563</v>
      </c>
      <c r="R17" s="223">
        <f t="shared" si="0"/>
        <v>0.1867892604033069</v>
      </c>
      <c r="S17" s="223">
        <f t="shared" si="7"/>
        <v>1.0419287438959037</v>
      </c>
      <c r="T17" s="122">
        <f t="shared" si="1"/>
        <v>9.0675801890686927E-2</v>
      </c>
      <c r="U17" s="122">
        <f t="shared" si="2"/>
        <v>1.8825519113276089E-2</v>
      </c>
      <c r="V17" s="122">
        <f t="shared" si="3"/>
        <v>0.10682770334025284</v>
      </c>
      <c r="W17" s="123">
        <f t="shared" si="4"/>
        <v>219801.28142857141</v>
      </c>
      <c r="X17" s="272">
        <f t="shared" si="5"/>
        <v>7298.7185714285879</v>
      </c>
      <c r="Y17" s="133">
        <f t="shared" si="6"/>
        <v>3.2138787192552129E-2</v>
      </c>
      <c r="Z17" s="231" t="s">
        <v>462</v>
      </c>
    </row>
    <row r="18" spans="1:26">
      <c r="A18" s="137" t="s">
        <v>113</v>
      </c>
      <c r="B18" s="137" t="s">
        <v>114</v>
      </c>
      <c r="C18" s="151" t="s">
        <v>104</v>
      </c>
      <c r="D18" s="151" t="s">
        <v>236</v>
      </c>
      <c r="E18" s="335" t="s">
        <v>113</v>
      </c>
      <c r="F18" s="334">
        <v>118400</v>
      </c>
      <c r="G18" s="334">
        <v>107740.88671875</v>
      </c>
      <c r="H18" s="334">
        <v>10659.11328125</v>
      </c>
      <c r="I18" s="334">
        <v>95793.342857142867</v>
      </c>
      <c r="J18" s="334">
        <v>12442.542857142864</v>
      </c>
      <c r="K18" s="334">
        <v>83350.8</v>
      </c>
      <c r="L18" s="334">
        <v>16003.1</v>
      </c>
      <c r="M18" s="334">
        <v>67347.7</v>
      </c>
      <c r="N18" s="334">
        <v>3643.79296875</v>
      </c>
      <c r="O18" s="334">
        <v>33121.5</v>
      </c>
      <c r="P18" s="334">
        <v>4595.96</v>
      </c>
      <c r="Q18" s="334">
        <v>0</v>
      </c>
      <c r="R18" s="223">
        <f t="shared" si="0"/>
        <v>0.19199695743772105</v>
      </c>
      <c r="S18" s="223">
        <f t="shared" si="7"/>
        <v>0.39737471026072935</v>
      </c>
      <c r="T18" s="122">
        <f t="shared" si="1"/>
        <v>9.0026294605152032E-2</v>
      </c>
      <c r="U18" s="122">
        <f t="shared" si="2"/>
        <v>3.0775278452280404E-2</v>
      </c>
      <c r="V18" s="122">
        <f t="shared" si="3"/>
        <v>0.10508904440154446</v>
      </c>
      <c r="W18" s="123">
        <f t="shared" si="4"/>
        <v>114692.20910714287</v>
      </c>
      <c r="X18" s="272">
        <f t="shared" si="5"/>
        <v>3707.7908928571269</v>
      </c>
      <c r="Y18" s="133">
        <f t="shared" si="6"/>
        <v>3.131580145994195E-2</v>
      </c>
      <c r="Z18" s="231" t="s">
        <v>462</v>
      </c>
    </row>
    <row r="19" spans="1:26">
      <c r="A19" s="137" t="s">
        <v>93</v>
      </c>
      <c r="B19" s="137" t="s">
        <v>94</v>
      </c>
      <c r="C19" s="151" t="s">
        <v>84</v>
      </c>
      <c r="D19" s="151" t="s">
        <v>236</v>
      </c>
      <c r="E19" s="335" t="s">
        <v>93</v>
      </c>
      <c r="F19" s="334">
        <v>287100</v>
      </c>
      <c r="G19" s="334">
        <v>260875.95703125</v>
      </c>
      <c r="H19" s="334">
        <v>26224.04296875</v>
      </c>
      <c r="I19" s="334">
        <v>248032.2</v>
      </c>
      <c r="J19" s="334">
        <v>124016.1</v>
      </c>
      <c r="K19" s="334">
        <v>124016.1</v>
      </c>
      <c r="L19" s="334">
        <v>90440.5</v>
      </c>
      <c r="M19" s="334">
        <v>33575.600000000006</v>
      </c>
      <c r="N19" s="334">
        <v>5724.55078125</v>
      </c>
      <c r="O19" s="334">
        <v>171812</v>
      </c>
      <c r="P19" s="334"/>
      <c r="Q19" s="334">
        <v>37070</v>
      </c>
      <c r="R19" s="223">
        <f t="shared" si="0"/>
        <v>0.72926418424704531</v>
      </c>
      <c r="S19" s="223">
        <f t="shared" si="7"/>
        <v>1.3854007665133801</v>
      </c>
      <c r="T19" s="122">
        <f t="shared" si="1"/>
        <v>9.1341145833333331E-2</v>
      </c>
      <c r="U19" s="122">
        <f t="shared" si="2"/>
        <v>1.993922250522466E-2</v>
      </c>
      <c r="V19" s="122">
        <f t="shared" si="3"/>
        <v>0.43196133751306165</v>
      </c>
      <c r="W19" s="123">
        <f t="shared" si="4"/>
        <v>279980.79375000001</v>
      </c>
      <c r="X19" s="272">
        <f t="shared" si="5"/>
        <v>7119.2062499999884</v>
      </c>
      <c r="Y19" s="133">
        <f t="shared" si="6"/>
        <v>2.4796956635318664E-2</v>
      </c>
      <c r="Z19" s="375" t="s">
        <v>462</v>
      </c>
    </row>
    <row r="20" spans="1:26">
      <c r="A20" s="137" t="s">
        <v>115</v>
      </c>
      <c r="B20" s="137" t="s">
        <v>116</v>
      </c>
      <c r="C20" s="151" t="s">
        <v>104</v>
      </c>
      <c r="D20" s="151" t="s">
        <v>236</v>
      </c>
      <c r="E20" s="335" t="s">
        <v>115</v>
      </c>
      <c r="F20" s="334">
        <v>441000</v>
      </c>
      <c r="G20" s="334">
        <v>400718.5546875</v>
      </c>
      <c r="H20" s="334">
        <v>40281.4453125</v>
      </c>
      <c r="I20" s="334">
        <v>383226.2</v>
      </c>
      <c r="J20" s="334">
        <v>191613.1</v>
      </c>
      <c r="K20" s="334">
        <v>191613.1</v>
      </c>
      <c r="L20" s="334">
        <v>147825.29999999999</v>
      </c>
      <c r="M20" s="334">
        <v>43787.800000000017</v>
      </c>
      <c r="N20" s="334">
        <v>8177.9296875</v>
      </c>
      <c r="O20" s="334">
        <v>277419</v>
      </c>
      <c r="P20" s="334"/>
      <c r="Q20" s="334">
        <v>144244</v>
      </c>
      <c r="R20" s="223">
        <f t="shared" si="0"/>
        <v>0.77147804612523874</v>
      </c>
      <c r="S20" s="223">
        <f t="shared" si="7"/>
        <v>1.4478081091532886</v>
      </c>
      <c r="T20" s="122">
        <f t="shared" si="1"/>
        <v>9.1341145833333331E-2</v>
      </c>
      <c r="U20" s="122">
        <f t="shared" si="2"/>
        <v>1.8544058248299321E-2</v>
      </c>
      <c r="V20" s="122">
        <f t="shared" si="3"/>
        <v>0.43449682539682544</v>
      </c>
      <c r="W20" s="123">
        <f t="shared" si="4"/>
        <v>431685.57500000001</v>
      </c>
      <c r="X20" s="272">
        <f t="shared" si="5"/>
        <v>9314.4249999999884</v>
      </c>
      <c r="Y20" s="133">
        <f t="shared" si="6"/>
        <v>2.1121145124716526E-2</v>
      </c>
      <c r="Z20" s="375" t="s">
        <v>462</v>
      </c>
    </row>
    <row r="21" spans="1:26">
      <c r="A21" s="137" t="s">
        <v>101</v>
      </c>
      <c r="B21" s="137" t="s">
        <v>102</v>
      </c>
      <c r="C21" s="151" t="s">
        <v>84</v>
      </c>
      <c r="D21" s="151" t="s">
        <v>236</v>
      </c>
      <c r="E21" s="335" t="s">
        <v>101</v>
      </c>
      <c r="F21" s="334">
        <v>588456</v>
      </c>
      <c r="G21" s="334">
        <v>535316.41796875</v>
      </c>
      <c r="H21" s="334">
        <v>53139.58203125</v>
      </c>
      <c r="I21" s="334">
        <v>354223.73333333334</v>
      </c>
      <c r="J21" s="334">
        <v>130153.43333333335</v>
      </c>
      <c r="K21" s="334">
        <v>224070.3</v>
      </c>
      <c r="L21" s="334">
        <v>99631.299999999988</v>
      </c>
      <c r="M21" s="334">
        <v>124439</v>
      </c>
      <c r="N21" s="334">
        <v>10868.48046875</v>
      </c>
      <c r="O21" s="334">
        <v>189680</v>
      </c>
      <c r="P21" s="334">
        <v>165000</v>
      </c>
      <c r="Q21" s="334"/>
      <c r="R21" s="223">
        <f t="shared" si="0"/>
        <v>0.44464304283075445</v>
      </c>
      <c r="S21" s="223">
        <f t="shared" si="7"/>
        <v>0.84652004304006379</v>
      </c>
      <c r="T21" s="122">
        <f t="shared" si="1"/>
        <v>9.0303407614588008E-2</v>
      </c>
      <c r="U21" s="122">
        <f t="shared" si="2"/>
        <v>1.8469487045335589E-2</v>
      </c>
      <c r="V21" s="122">
        <f t="shared" si="3"/>
        <v>0.22117785073707014</v>
      </c>
      <c r="W21" s="123">
        <f t="shared" si="4"/>
        <v>583231.7958333334</v>
      </c>
      <c r="X21" s="272">
        <f t="shared" si="5"/>
        <v>5224.2041666666046</v>
      </c>
      <c r="Y21" s="133">
        <f t="shared" si="6"/>
        <v>8.8778161267224816E-3</v>
      </c>
      <c r="Z21" s="231" t="s">
        <v>463</v>
      </c>
    </row>
    <row r="22" spans="1:26">
      <c r="A22" s="137" t="s">
        <v>117</v>
      </c>
      <c r="B22" s="137" t="s">
        <v>118</v>
      </c>
      <c r="C22" s="151" t="s">
        <v>104</v>
      </c>
      <c r="D22" s="151" t="s">
        <v>236</v>
      </c>
      <c r="E22" s="335" t="s">
        <v>117</v>
      </c>
      <c r="F22" s="334">
        <v>588456</v>
      </c>
      <c r="G22" s="334">
        <v>535316.41796875</v>
      </c>
      <c r="H22" s="334">
        <v>53139.58203125</v>
      </c>
      <c r="I22" s="334">
        <v>427723.06666666665</v>
      </c>
      <c r="J22" s="334">
        <v>165435.66666666669</v>
      </c>
      <c r="K22" s="334">
        <v>262287.39999999997</v>
      </c>
      <c r="L22" s="334">
        <v>171025.5</v>
      </c>
      <c r="M22" s="334">
        <v>91261.899999999965</v>
      </c>
      <c r="N22" s="334">
        <v>10868.48046875</v>
      </c>
      <c r="O22" s="334">
        <v>294710</v>
      </c>
      <c r="P22" s="334">
        <v>165000</v>
      </c>
      <c r="Q22" s="334"/>
      <c r="R22" s="223">
        <f t="shared" si="0"/>
        <v>0.65205381577612964</v>
      </c>
      <c r="S22" s="223">
        <f t="shared" si="7"/>
        <v>1.1236147828679535</v>
      </c>
      <c r="T22" s="122">
        <f t="shared" si="1"/>
        <v>9.0303407614588008E-2</v>
      </c>
      <c r="U22" s="122">
        <f t="shared" si="2"/>
        <v>1.8469487045335589E-2</v>
      </c>
      <c r="V22" s="122">
        <f t="shared" si="3"/>
        <v>0.28113515142451889</v>
      </c>
      <c r="W22" s="123">
        <f t="shared" si="4"/>
        <v>656731.12916666665</v>
      </c>
      <c r="X22" s="272">
        <f t="shared" si="5"/>
        <v>-68275.129166666651</v>
      </c>
      <c r="Y22" s="133">
        <f t="shared" si="6"/>
        <v>-0.11602418730825526</v>
      </c>
      <c r="Z22" s="231" t="s">
        <v>463</v>
      </c>
    </row>
    <row r="23" spans="1:26">
      <c r="A23" s="137" t="s">
        <v>170</v>
      </c>
      <c r="B23" s="137" t="s">
        <v>171</v>
      </c>
      <c r="C23" s="151" t="s">
        <v>164</v>
      </c>
      <c r="D23" s="151" t="s">
        <v>167</v>
      </c>
      <c r="E23" s="335" t="s">
        <v>170</v>
      </c>
      <c r="F23" s="334">
        <v>44002.200000000004</v>
      </c>
      <c r="G23" s="334">
        <v>40002</v>
      </c>
      <c r="H23" s="334">
        <v>4000.2000000000044</v>
      </c>
      <c r="I23" s="334">
        <v>16625.142857142859</v>
      </c>
      <c r="J23" s="334">
        <v>2078.1428571428587</v>
      </c>
      <c r="K23" s="334">
        <v>14547</v>
      </c>
      <c r="L23" s="334">
        <v>14547</v>
      </c>
      <c r="M23" s="334">
        <v>0</v>
      </c>
      <c r="N23" s="334"/>
      <c r="O23" s="334">
        <v>14547</v>
      </c>
      <c r="P23" s="334"/>
      <c r="Q23" s="334"/>
      <c r="R23" s="223">
        <f t="shared" si="0"/>
        <v>1</v>
      </c>
      <c r="S23" s="223">
        <f t="shared" si="7"/>
        <v>1</v>
      </c>
      <c r="T23" s="122">
        <f t="shared" si="1"/>
        <v>9.0909090909090995E-2</v>
      </c>
      <c r="U23" s="122">
        <f t="shared" si="2"/>
        <v>0</v>
      </c>
      <c r="V23" s="122">
        <f t="shared" si="3"/>
        <v>4.7228158072615878E-2</v>
      </c>
      <c r="W23" s="123">
        <f t="shared" si="4"/>
        <v>20625.342857142863</v>
      </c>
      <c r="X23" s="272">
        <f t="shared" si="5"/>
        <v>23376.857142857141</v>
      </c>
      <c r="Y23" s="133">
        <f t="shared" si="6"/>
        <v>0.53126564450998226</v>
      </c>
      <c r="Z23" s="268" t="s">
        <v>167</v>
      </c>
    </row>
    <row r="24" spans="1:26">
      <c r="A24" s="137" t="s">
        <v>165</v>
      </c>
      <c r="B24" s="137" t="s">
        <v>166</v>
      </c>
      <c r="C24" s="151" t="s">
        <v>164</v>
      </c>
      <c r="D24" s="151" t="s">
        <v>167</v>
      </c>
      <c r="E24" s="335" t="s">
        <v>165</v>
      </c>
      <c r="F24" s="334">
        <v>64930.8</v>
      </c>
      <c r="G24" s="334">
        <v>59028</v>
      </c>
      <c r="H24" s="334">
        <v>5902.8000000000029</v>
      </c>
      <c r="I24" s="334">
        <v>55448</v>
      </c>
      <c r="J24" s="334">
        <v>6931</v>
      </c>
      <c r="K24" s="334">
        <v>48517</v>
      </c>
      <c r="L24" s="334">
        <v>48517</v>
      </c>
      <c r="M24" s="334">
        <v>0</v>
      </c>
      <c r="N24" s="334"/>
      <c r="O24" s="334">
        <v>48517</v>
      </c>
      <c r="P24" s="334"/>
      <c r="Q24" s="334"/>
      <c r="R24" s="223">
        <f t="shared" si="0"/>
        <v>1</v>
      </c>
      <c r="S24" s="223">
        <f t="shared" si="7"/>
        <v>1</v>
      </c>
      <c r="T24" s="122">
        <f t="shared" si="1"/>
        <v>9.0909090909090953E-2</v>
      </c>
      <c r="U24" s="122">
        <f t="shared" si="2"/>
        <v>0</v>
      </c>
      <c r="V24" s="122">
        <f t="shared" si="3"/>
        <v>0.10674441097291269</v>
      </c>
      <c r="W24" s="123">
        <f t="shared" si="4"/>
        <v>61350.8</v>
      </c>
      <c r="X24" s="272">
        <f t="shared" si="5"/>
        <v>3580</v>
      </c>
      <c r="Y24" s="133">
        <f t="shared" si="6"/>
        <v>5.5135621307607484E-2</v>
      </c>
      <c r="Z24" s="268" t="s">
        <v>167</v>
      </c>
    </row>
    <row r="25" spans="1:26">
      <c r="A25" s="137" t="s">
        <v>172</v>
      </c>
      <c r="B25" s="137" t="s">
        <v>173</v>
      </c>
      <c r="C25" s="151" t="s">
        <v>164</v>
      </c>
      <c r="D25" s="151" t="s">
        <v>167</v>
      </c>
      <c r="E25" s="335" t="s">
        <v>172</v>
      </c>
      <c r="F25" s="334">
        <v>86168.5</v>
      </c>
      <c r="G25" s="334">
        <v>78335</v>
      </c>
      <c r="H25" s="334">
        <v>7833.5</v>
      </c>
      <c r="I25" s="334">
        <v>58121.142857142855</v>
      </c>
      <c r="J25" s="334">
        <v>7265.1428571428551</v>
      </c>
      <c r="K25" s="334">
        <v>50856</v>
      </c>
      <c r="L25" s="334">
        <v>50856</v>
      </c>
      <c r="M25" s="334">
        <v>0</v>
      </c>
      <c r="N25" s="334"/>
      <c r="O25" s="334">
        <v>50856</v>
      </c>
      <c r="P25" s="334"/>
      <c r="Q25" s="334"/>
      <c r="R25" s="223">
        <f t="shared" si="0"/>
        <v>1</v>
      </c>
      <c r="S25" s="223">
        <f t="shared" si="7"/>
        <v>1</v>
      </c>
      <c r="T25" s="122">
        <f t="shared" si="1"/>
        <v>9.0909090909090912E-2</v>
      </c>
      <c r="U25" s="122">
        <f t="shared" si="2"/>
        <v>0</v>
      </c>
      <c r="V25" s="122">
        <f t="shared" si="3"/>
        <v>8.4313210246700993E-2</v>
      </c>
      <c r="W25" s="123">
        <f t="shared" si="4"/>
        <v>65954.642857142855</v>
      </c>
      <c r="X25" s="272">
        <f t="shared" si="5"/>
        <v>20213.857142857145</v>
      </c>
      <c r="Y25" s="133">
        <f t="shared" si="6"/>
        <v>0.23458522711730093</v>
      </c>
      <c r="Z25" s="268" t="s">
        <v>167</v>
      </c>
    </row>
    <row r="26" spans="1:26">
      <c r="A26" s="137" t="s">
        <v>174</v>
      </c>
      <c r="B26" s="137" t="s">
        <v>175</v>
      </c>
      <c r="C26" s="151" t="s">
        <v>164</v>
      </c>
      <c r="D26" s="151" t="s">
        <v>167</v>
      </c>
      <c r="E26" s="335" t="s">
        <v>174</v>
      </c>
      <c r="F26" s="334">
        <v>44003.3</v>
      </c>
      <c r="G26" s="334">
        <v>40003</v>
      </c>
      <c r="H26" s="334">
        <v>4000.3000000000029</v>
      </c>
      <c r="I26" s="334">
        <v>16627.428571428572</v>
      </c>
      <c r="J26" s="334">
        <v>2078.4285714285725</v>
      </c>
      <c r="K26" s="334">
        <v>14549</v>
      </c>
      <c r="L26" s="334">
        <v>14549</v>
      </c>
      <c r="M26" s="334">
        <v>0</v>
      </c>
      <c r="N26" s="334"/>
      <c r="O26" s="334">
        <v>14549</v>
      </c>
      <c r="P26" s="334"/>
      <c r="Q26" s="334"/>
      <c r="R26" s="223">
        <f t="shared" si="0"/>
        <v>1</v>
      </c>
      <c r="S26" s="223">
        <f t="shared" si="7"/>
        <v>1</v>
      </c>
      <c r="T26" s="122">
        <f t="shared" si="1"/>
        <v>9.0909090909090967E-2</v>
      </c>
      <c r="U26" s="122">
        <f t="shared" si="2"/>
        <v>0</v>
      </c>
      <c r="V26" s="122">
        <f t="shared" si="3"/>
        <v>4.7233470476727255E-2</v>
      </c>
      <c r="W26" s="123">
        <f t="shared" si="4"/>
        <v>20627.728571428575</v>
      </c>
      <c r="X26" s="272">
        <f t="shared" si="5"/>
        <v>23375.571428571428</v>
      </c>
      <c r="Y26" s="133">
        <f t="shared" si="6"/>
        <v>0.53122314527709114</v>
      </c>
      <c r="Z26" s="268" t="s">
        <v>167</v>
      </c>
    </row>
    <row r="27" spans="1:26">
      <c r="A27" s="137" t="s">
        <v>177</v>
      </c>
      <c r="B27" s="137" t="s">
        <v>178</v>
      </c>
      <c r="C27" s="151" t="s">
        <v>200</v>
      </c>
      <c r="D27" s="151" t="s">
        <v>167</v>
      </c>
      <c r="E27" s="335" t="s">
        <v>177</v>
      </c>
      <c r="F27" s="334">
        <v>50688.000000000007</v>
      </c>
      <c r="G27" s="334">
        <v>46080</v>
      </c>
      <c r="H27" s="334">
        <v>4608.0000000000073</v>
      </c>
      <c r="I27" s="334">
        <v>15213.714285714286</v>
      </c>
      <c r="J27" s="334">
        <v>1901.7142857142862</v>
      </c>
      <c r="K27" s="334">
        <v>13312</v>
      </c>
      <c r="L27" s="334">
        <v>13312</v>
      </c>
      <c r="M27" s="334">
        <v>0</v>
      </c>
      <c r="N27" s="334"/>
      <c r="O27" s="334">
        <v>13312</v>
      </c>
      <c r="P27" s="334"/>
      <c r="Q27" s="334"/>
      <c r="R27" s="223">
        <f t="shared" si="0"/>
        <v>1</v>
      </c>
      <c r="S27" s="223">
        <f t="shared" si="7"/>
        <v>1</v>
      </c>
      <c r="T27" s="122">
        <f t="shared" si="1"/>
        <v>9.0909090909091037E-2</v>
      </c>
      <c r="U27" s="122">
        <f t="shared" si="2"/>
        <v>0</v>
      </c>
      <c r="V27" s="122">
        <f t="shared" si="3"/>
        <v>3.751803751803752E-2</v>
      </c>
      <c r="W27" s="123">
        <f t="shared" si="4"/>
        <v>19821.714285714294</v>
      </c>
      <c r="X27" s="272">
        <f t="shared" si="5"/>
        <v>30866.285714285714</v>
      </c>
      <c r="Y27" s="133">
        <f t="shared" si="6"/>
        <v>0.6089466089466089</v>
      </c>
      <c r="Z27" s="268" t="s">
        <v>167</v>
      </c>
    </row>
    <row r="28" spans="1:26">
      <c r="A28" s="137" t="s">
        <v>179</v>
      </c>
      <c r="B28" s="137" t="s">
        <v>180</v>
      </c>
      <c r="C28" s="151" t="s">
        <v>200</v>
      </c>
      <c r="D28" s="151" t="s">
        <v>167</v>
      </c>
      <c r="E28" s="335" t="s">
        <v>179</v>
      </c>
      <c r="F28" s="334">
        <v>50688.000000000007</v>
      </c>
      <c r="G28" s="334">
        <v>46080</v>
      </c>
      <c r="H28" s="334">
        <v>4608.0000000000073</v>
      </c>
      <c r="I28" s="334">
        <v>19894.857142857141</v>
      </c>
      <c r="J28" s="334">
        <v>2486.8571428571413</v>
      </c>
      <c r="K28" s="334">
        <v>17408</v>
      </c>
      <c r="L28" s="334">
        <v>17408</v>
      </c>
      <c r="M28" s="334">
        <v>0</v>
      </c>
      <c r="N28" s="334"/>
      <c r="O28" s="334">
        <v>17408</v>
      </c>
      <c r="P28" s="334"/>
      <c r="Q28" s="334"/>
      <c r="R28" s="223">
        <f t="shared" si="0"/>
        <v>1</v>
      </c>
      <c r="S28" s="223">
        <f t="shared" si="7"/>
        <v>1</v>
      </c>
      <c r="T28" s="122">
        <f t="shared" si="1"/>
        <v>9.0909090909091037E-2</v>
      </c>
      <c r="U28" s="122">
        <f t="shared" si="2"/>
        <v>0</v>
      </c>
      <c r="V28" s="122">
        <f t="shared" si="3"/>
        <v>4.9062049062049022E-2</v>
      </c>
      <c r="W28" s="123">
        <f t="shared" si="4"/>
        <v>24502.857142857149</v>
      </c>
      <c r="X28" s="272">
        <f t="shared" si="5"/>
        <v>26185.142857142859</v>
      </c>
      <c r="Y28" s="133">
        <f t="shared" si="6"/>
        <v>0.51659451659451661</v>
      </c>
      <c r="Z28" s="268" t="s">
        <v>167</v>
      </c>
    </row>
    <row r="29" spans="1:26">
      <c r="A29" s="137" t="s">
        <v>182</v>
      </c>
      <c r="B29" s="137" t="s">
        <v>183</v>
      </c>
      <c r="C29" s="151" t="s">
        <v>215</v>
      </c>
      <c r="D29" s="151" t="s">
        <v>167</v>
      </c>
      <c r="E29" s="335" t="s">
        <v>182</v>
      </c>
      <c r="F29" s="334">
        <v>55559.9</v>
      </c>
      <c r="G29" s="334">
        <v>50509</v>
      </c>
      <c r="H29" s="334">
        <v>5050.9000000000015</v>
      </c>
      <c r="I29" s="334">
        <v>54083.428571428572</v>
      </c>
      <c r="J29" s="334">
        <v>6760.4285714285725</v>
      </c>
      <c r="K29" s="334">
        <v>47323</v>
      </c>
      <c r="L29" s="334">
        <v>47323</v>
      </c>
      <c r="M29" s="334">
        <v>0</v>
      </c>
      <c r="N29" s="334"/>
      <c r="O29" s="334">
        <v>47323</v>
      </c>
      <c r="P29" s="334"/>
      <c r="Q29" s="334"/>
      <c r="R29" s="223">
        <f t="shared" si="0"/>
        <v>1</v>
      </c>
      <c r="S29" s="223">
        <f t="shared" si="7"/>
        <v>1</v>
      </c>
      <c r="T29" s="122">
        <f t="shared" si="1"/>
        <v>9.0909090909090939E-2</v>
      </c>
      <c r="U29" s="122">
        <f t="shared" si="2"/>
        <v>0</v>
      </c>
      <c r="V29" s="122">
        <f t="shared" si="3"/>
        <v>0.12167819905054855</v>
      </c>
      <c r="W29" s="123">
        <f t="shared" si="4"/>
        <v>59134.328571428574</v>
      </c>
      <c r="X29" s="272">
        <f t="shared" si="5"/>
        <v>-3574.4285714285725</v>
      </c>
      <c r="Y29" s="133">
        <f t="shared" si="6"/>
        <v>-6.4334683313479191E-2</v>
      </c>
      <c r="Z29" s="268" t="s">
        <v>167</v>
      </c>
    </row>
    <row r="30" spans="1:26">
      <c r="A30" s="137" t="s">
        <v>184</v>
      </c>
      <c r="B30" s="137" t="s">
        <v>185</v>
      </c>
      <c r="C30" s="151" t="s">
        <v>215</v>
      </c>
      <c r="D30" s="151" t="s">
        <v>167</v>
      </c>
      <c r="E30" s="335" t="s">
        <v>184</v>
      </c>
      <c r="F30" s="334">
        <v>54818.500000000007</v>
      </c>
      <c r="G30" s="334">
        <v>49835</v>
      </c>
      <c r="H30" s="334">
        <v>4983.5000000000073</v>
      </c>
      <c r="I30" s="334">
        <v>46635.428571428572</v>
      </c>
      <c r="J30" s="334">
        <v>5829.4285714285725</v>
      </c>
      <c r="K30" s="334">
        <v>40806</v>
      </c>
      <c r="L30" s="334">
        <v>40806</v>
      </c>
      <c r="M30" s="334">
        <v>0</v>
      </c>
      <c r="N30" s="334"/>
      <c r="O30" s="334">
        <v>40806</v>
      </c>
      <c r="P30" s="334"/>
      <c r="Q30" s="334"/>
      <c r="R30" s="223">
        <f t="shared" si="0"/>
        <v>1</v>
      </c>
      <c r="S30" s="223">
        <f t="shared" si="7"/>
        <v>1</v>
      </c>
      <c r="T30" s="122">
        <f t="shared" si="1"/>
        <v>9.0909090909091037E-2</v>
      </c>
      <c r="U30" s="122">
        <f t="shared" si="2"/>
        <v>0</v>
      </c>
      <c r="V30" s="122">
        <f t="shared" si="3"/>
        <v>0.10634053415231302</v>
      </c>
      <c r="W30" s="123">
        <f t="shared" si="4"/>
        <v>51618.92857142858</v>
      </c>
      <c r="X30" s="272">
        <f t="shared" si="5"/>
        <v>3199.5714285714275</v>
      </c>
      <c r="Y30" s="133">
        <f t="shared" si="6"/>
        <v>5.8366635872404884E-2</v>
      </c>
      <c r="Z30" s="268" t="s">
        <v>167</v>
      </c>
    </row>
    <row r="31" spans="1:26">
      <c r="A31" s="137" t="s">
        <v>193</v>
      </c>
      <c r="B31" s="137" t="s">
        <v>194</v>
      </c>
      <c r="C31" s="151" t="s">
        <v>104</v>
      </c>
      <c r="D31" s="151" t="s">
        <v>167</v>
      </c>
      <c r="E31" s="335" t="s">
        <v>193</v>
      </c>
      <c r="F31" s="334">
        <v>272923.2</v>
      </c>
      <c r="G31" s="334">
        <v>248112</v>
      </c>
      <c r="H31" s="334">
        <v>24811.200000000012</v>
      </c>
      <c r="I31" s="334">
        <v>176107.42857142858</v>
      </c>
      <c r="J31" s="334">
        <v>22013.42857142858</v>
      </c>
      <c r="K31" s="334">
        <v>154094</v>
      </c>
      <c r="L31" s="334">
        <v>154094</v>
      </c>
      <c r="M31" s="334">
        <v>0</v>
      </c>
      <c r="N31" s="334"/>
      <c r="O31" s="334">
        <v>154094</v>
      </c>
      <c r="P31" s="334"/>
      <c r="Q31" s="334"/>
      <c r="R31" s="223">
        <f t="shared" si="0"/>
        <v>1</v>
      </c>
      <c r="S31" s="223">
        <f t="shared" si="7"/>
        <v>1</v>
      </c>
      <c r="T31" s="122">
        <f t="shared" si="1"/>
        <v>9.0909090909090953E-2</v>
      </c>
      <c r="U31" s="122">
        <f t="shared" si="2"/>
        <v>0</v>
      </c>
      <c r="V31" s="122">
        <f t="shared" si="3"/>
        <v>8.0657960083380886E-2</v>
      </c>
      <c r="W31" s="123">
        <f t="shared" si="4"/>
        <v>200918.62857142859</v>
      </c>
      <c r="X31" s="272">
        <f t="shared" si="5"/>
        <v>72004.57142857142</v>
      </c>
      <c r="Y31" s="133">
        <f t="shared" si="6"/>
        <v>0.26382722842386214</v>
      </c>
      <c r="Z31" s="231" t="s">
        <v>167</v>
      </c>
    </row>
    <row r="32" spans="1:26">
      <c r="A32" s="137" t="s">
        <v>186</v>
      </c>
      <c r="B32" s="137" t="s">
        <v>187</v>
      </c>
      <c r="C32" s="151" t="s">
        <v>84</v>
      </c>
      <c r="D32" s="151" t="s">
        <v>167</v>
      </c>
      <c r="E32" s="335" t="s">
        <v>186</v>
      </c>
      <c r="F32" s="334">
        <v>269577</v>
      </c>
      <c r="G32" s="334">
        <v>245070</v>
      </c>
      <c r="H32" s="334">
        <v>24507</v>
      </c>
      <c r="I32" s="334">
        <v>176035.42857142858</v>
      </c>
      <c r="J32" s="334">
        <v>22004.42857142858</v>
      </c>
      <c r="K32" s="334">
        <v>154031</v>
      </c>
      <c r="L32" s="334">
        <v>154031</v>
      </c>
      <c r="M32" s="334">
        <v>0</v>
      </c>
      <c r="N32" s="334"/>
      <c r="O32" s="334">
        <v>154031</v>
      </c>
      <c r="P32" s="334"/>
      <c r="Q32" s="334"/>
      <c r="R32" s="223">
        <f t="shared" si="0"/>
        <v>1</v>
      </c>
      <c r="S32" s="223">
        <f t="shared" si="7"/>
        <v>1</v>
      </c>
      <c r="T32" s="122">
        <f t="shared" si="1"/>
        <v>9.0909090909090912E-2</v>
      </c>
      <c r="U32" s="122">
        <f t="shared" si="2"/>
        <v>0</v>
      </c>
      <c r="V32" s="122">
        <f t="shared" si="3"/>
        <v>8.1625763961423195E-2</v>
      </c>
      <c r="W32" s="123">
        <f t="shared" si="4"/>
        <v>200542.42857142858</v>
      </c>
      <c r="X32" s="272">
        <f t="shared" si="5"/>
        <v>69034.57142857142</v>
      </c>
      <c r="Y32" s="133">
        <f t="shared" si="6"/>
        <v>0.25608479739952378</v>
      </c>
      <c r="Z32" s="231" t="s">
        <v>167</v>
      </c>
    </row>
    <row r="33" spans="1:26">
      <c r="A33" s="137" t="s">
        <v>195</v>
      </c>
      <c r="B33" s="137" t="s">
        <v>196</v>
      </c>
      <c r="C33" s="151" t="s">
        <v>104</v>
      </c>
      <c r="D33" s="151" t="s">
        <v>167</v>
      </c>
      <c r="E33" s="335" t="s">
        <v>195</v>
      </c>
      <c r="F33" s="334">
        <v>109422.50000000001</v>
      </c>
      <c r="G33" s="334">
        <v>99475</v>
      </c>
      <c r="H33" s="334">
        <v>9947.5000000000146</v>
      </c>
      <c r="I33" s="334">
        <v>82211.428571428565</v>
      </c>
      <c r="J33" s="334">
        <v>10276.428571428565</v>
      </c>
      <c r="K33" s="334">
        <v>71935</v>
      </c>
      <c r="L33" s="334">
        <v>71935</v>
      </c>
      <c r="M33" s="334">
        <v>0</v>
      </c>
      <c r="N33" s="334"/>
      <c r="O33" s="334">
        <v>71935</v>
      </c>
      <c r="P33" s="334"/>
      <c r="Q33" s="334"/>
      <c r="R33" s="223">
        <f t="shared" si="0"/>
        <v>1</v>
      </c>
      <c r="S33" s="223">
        <f t="shared" si="7"/>
        <v>1</v>
      </c>
      <c r="T33" s="122">
        <f t="shared" si="1"/>
        <v>9.0909090909091037E-2</v>
      </c>
      <c r="U33" s="122">
        <f t="shared" si="2"/>
        <v>0</v>
      </c>
      <c r="V33" s="122">
        <f t="shared" si="3"/>
        <v>9.3915132367004633E-2</v>
      </c>
      <c r="W33" s="123">
        <f t="shared" si="4"/>
        <v>92158.92857142858</v>
      </c>
      <c r="X33" s="272">
        <f t="shared" si="5"/>
        <v>17263.571428571435</v>
      </c>
      <c r="Y33" s="133">
        <f t="shared" si="6"/>
        <v>0.15776985015487155</v>
      </c>
      <c r="Z33" s="231" t="s">
        <v>167</v>
      </c>
    </row>
    <row r="34" spans="1:26">
      <c r="A34" s="137" t="s">
        <v>188</v>
      </c>
      <c r="B34" s="137" t="s">
        <v>189</v>
      </c>
      <c r="C34" s="151" t="s">
        <v>84</v>
      </c>
      <c r="D34" s="151" t="s">
        <v>167</v>
      </c>
      <c r="E34" s="335" t="s">
        <v>188</v>
      </c>
      <c r="F34" s="334">
        <v>116045.6</v>
      </c>
      <c r="G34" s="334">
        <v>105496</v>
      </c>
      <c r="H34" s="334">
        <v>10549.600000000006</v>
      </c>
      <c r="I34" s="334">
        <v>85177.142857142855</v>
      </c>
      <c r="J34" s="334">
        <v>10647.142857142855</v>
      </c>
      <c r="K34" s="334">
        <v>74530</v>
      </c>
      <c r="L34" s="334">
        <v>74530</v>
      </c>
      <c r="M34" s="334">
        <v>0</v>
      </c>
      <c r="N34" s="334"/>
      <c r="O34" s="334">
        <v>74530</v>
      </c>
      <c r="P34" s="334"/>
      <c r="Q34" s="334"/>
      <c r="R34" s="223">
        <f t="shared" si="0"/>
        <v>1</v>
      </c>
      <c r="S34" s="223">
        <f t="shared" si="7"/>
        <v>1</v>
      </c>
      <c r="T34" s="122">
        <f t="shared" si="1"/>
        <v>9.0909090909090953E-2</v>
      </c>
      <c r="U34" s="122">
        <f t="shared" si="2"/>
        <v>0</v>
      </c>
      <c r="V34" s="122">
        <f t="shared" si="3"/>
        <v>9.1749647183028527E-2</v>
      </c>
      <c r="W34" s="123">
        <f t="shared" si="4"/>
        <v>95726.742857142861</v>
      </c>
      <c r="X34" s="272">
        <f t="shared" si="5"/>
        <v>20318.857142857145</v>
      </c>
      <c r="Y34" s="133">
        <f t="shared" si="6"/>
        <v>0.17509373162668077</v>
      </c>
      <c r="Z34" s="231" t="s">
        <v>167</v>
      </c>
    </row>
    <row r="35" spans="1:26">
      <c r="A35" s="137" t="s">
        <v>190</v>
      </c>
      <c r="B35" s="137" t="s">
        <v>191</v>
      </c>
      <c r="C35" s="151" t="s">
        <v>84</v>
      </c>
      <c r="D35" s="151" t="s">
        <v>167</v>
      </c>
      <c r="E35" s="335" t="s">
        <v>190</v>
      </c>
      <c r="F35" s="334">
        <v>28154.500000000004</v>
      </c>
      <c r="G35" s="334">
        <v>25595</v>
      </c>
      <c r="H35" s="334">
        <v>2559.5000000000036</v>
      </c>
      <c r="I35" s="334">
        <v>4720</v>
      </c>
      <c r="J35" s="334">
        <v>590</v>
      </c>
      <c r="K35" s="334">
        <v>4130</v>
      </c>
      <c r="L35" s="334">
        <v>4130</v>
      </c>
      <c r="M35" s="334">
        <v>0</v>
      </c>
      <c r="N35" s="334"/>
      <c r="O35" s="334">
        <v>4130</v>
      </c>
      <c r="P35" s="334"/>
      <c r="Q35" s="334"/>
      <c r="R35" s="223">
        <f t="shared" si="0"/>
        <v>1</v>
      </c>
      <c r="S35" s="223">
        <f t="shared" si="7"/>
        <v>1</v>
      </c>
      <c r="T35" s="122">
        <f t="shared" si="1"/>
        <v>9.0909090909091023E-2</v>
      </c>
      <c r="U35" s="122">
        <f t="shared" si="2"/>
        <v>0</v>
      </c>
      <c r="V35" s="122">
        <f t="shared" si="3"/>
        <v>2.0955797474648812E-2</v>
      </c>
      <c r="W35" s="123">
        <f t="shared" si="4"/>
        <v>7279.5000000000036</v>
      </c>
      <c r="X35" s="272">
        <f t="shared" si="5"/>
        <v>20875</v>
      </c>
      <c r="Y35" s="133">
        <f t="shared" si="6"/>
        <v>0.74144452929371851</v>
      </c>
      <c r="Z35" s="231" t="s">
        <v>167</v>
      </c>
    </row>
    <row r="36" spans="1:26">
      <c r="A36" s="137" t="s">
        <v>197</v>
      </c>
      <c r="B36" s="137" t="s">
        <v>198</v>
      </c>
      <c r="C36" s="151" t="s">
        <v>104</v>
      </c>
      <c r="D36" s="151" t="s">
        <v>167</v>
      </c>
      <c r="E36" s="335" t="s">
        <v>197</v>
      </c>
      <c r="F36" s="334">
        <v>28164.400000000001</v>
      </c>
      <c r="G36" s="334">
        <v>25604</v>
      </c>
      <c r="H36" s="334">
        <v>2560.4000000000015</v>
      </c>
      <c r="I36" s="334">
        <v>9387.4285714285706</v>
      </c>
      <c r="J36" s="334">
        <v>1173.4285714285706</v>
      </c>
      <c r="K36" s="334">
        <v>8214</v>
      </c>
      <c r="L36" s="334">
        <v>8214</v>
      </c>
      <c r="M36" s="334">
        <v>0</v>
      </c>
      <c r="N36" s="334"/>
      <c r="O36" s="334">
        <v>8214</v>
      </c>
      <c r="P36" s="334"/>
      <c r="Q36" s="334"/>
      <c r="R36" s="223">
        <f t="shared" si="0"/>
        <v>1</v>
      </c>
      <c r="S36" s="223">
        <f t="shared" si="7"/>
        <v>1</v>
      </c>
      <c r="T36" s="122">
        <f t="shared" si="1"/>
        <v>9.0909090909090953E-2</v>
      </c>
      <c r="U36" s="122">
        <f t="shared" si="2"/>
        <v>0</v>
      </c>
      <c r="V36" s="122">
        <f t="shared" si="3"/>
        <v>4.166353877336533E-2</v>
      </c>
      <c r="W36" s="123">
        <f t="shared" si="4"/>
        <v>11947.828571428572</v>
      </c>
      <c r="X36" s="272">
        <f t="shared" si="5"/>
        <v>16216.571428571429</v>
      </c>
      <c r="Y36" s="133">
        <f t="shared" si="6"/>
        <v>0.5757825989039862</v>
      </c>
      <c r="Z36" s="231" t="s">
        <v>167</v>
      </c>
    </row>
    <row r="37" spans="1:26">
      <c r="A37" s="137" t="s">
        <v>156</v>
      </c>
      <c r="B37" s="137" t="s">
        <v>157</v>
      </c>
      <c r="C37" s="151" t="s">
        <v>84</v>
      </c>
      <c r="D37" s="151" t="s">
        <v>144</v>
      </c>
      <c r="E37" s="335" t="s">
        <v>156</v>
      </c>
      <c r="F37" s="334">
        <v>20876.676117706302</v>
      </c>
      <c r="G37" s="334">
        <v>18978.79647064209</v>
      </c>
      <c r="H37" s="334">
        <v>1897.8796470642119</v>
      </c>
      <c r="I37" s="334">
        <v>18978.79647064209</v>
      </c>
      <c r="J37" s="334">
        <v>8964.0000228881836</v>
      </c>
      <c r="K37" s="334">
        <v>10014.796447753906</v>
      </c>
      <c r="L37" s="334">
        <v>10014.796447753906</v>
      </c>
      <c r="M37" s="334">
        <v>0</v>
      </c>
      <c r="N37" s="334">
        <v>1050.7964477539062</v>
      </c>
      <c r="O37" s="334">
        <v>10014.796447753906</v>
      </c>
      <c r="P37" s="334"/>
      <c r="Q37" s="334"/>
      <c r="R37" s="223">
        <f t="shared" si="0"/>
        <v>1</v>
      </c>
      <c r="S37" s="223">
        <f t="shared" si="7"/>
        <v>1</v>
      </c>
      <c r="T37" s="122">
        <f t="shared" si="1"/>
        <v>9.0909090909091037E-2</v>
      </c>
      <c r="U37" s="122">
        <f t="shared" si="2"/>
        <v>5.0333512951455231E-2</v>
      </c>
      <c r="V37" s="122">
        <f t="shared" si="3"/>
        <v>0.42937869861790284</v>
      </c>
      <c r="W37" s="123">
        <f t="shared" ref="W37:W68" si="8">H37+J37+K37+N37+P37</f>
        <v>21927.472565460208</v>
      </c>
      <c r="X37" s="272">
        <f t="shared" ref="X37:X68" si="9">F37-W37</f>
        <v>-1050.7964477539062</v>
      </c>
      <c r="Y37" s="133">
        <f t="shared" si="6"/>
        <v>-5.0333512951455231E-2</v>
      </c>
      <c r="Z37" s="231" t="s">
        <v>144</v>
      </c>
    </row>
    <row r="38" spans="1:26">
      <c r="A38" s="137" t="s">
        <v>249</v>
      </c>
      <c r="B38" s="137" t="s">
        <v>250</v>
      </c>
      <c r="C38" s="151" t="s">
        <v>84</v>
      </c>
      <c r="D38" s="151" t="s">
        <v>251</v>
      </c>
      <c r="E38" s="335" t="s">
        <v>249</v>
      </c>
      <c r="F38" s="334">
        <v>922300</v>
      </c>
      <c r="G38" s="334">
        <v>838454.76100000006</v>
      </c>
      <c r="H38" s="334">
        <v>83845.238999999943</v>
      </c>
      <c r="I38" s="334">
        <v>769905.99699999997</v>
      </c>
      <c r="J38" s="334">
        <v>322098.99699999997</v>
      </c>
      <c r="K38" s="334">
        <v>447807</v>
      </c>
      <c r="L38" s="334">
        <v>429728</v>
      </c>
      <c r="M38" s="334">
        <v>18079</v>
      </c>
      <c r="N38" s="334"/>
      <c r="O38" s="334">
        <v>429728</v>
      </c>
      <c r="P38" s="334">
        <v>68548.763999999996</v>
      </c>
      <c r="Q38" s="334"/>
      <c r="R38" s="223">
        <f t="shared" si="0"/>
        <v>0.95962769675328885</v>
      </c>
      <c r="S38" s="223">
        <f t="shared" si="7"/>
        <v>0.95962769675328885</v>
      </c>
      <c r="T38" s="122">
        <f t="shared" si="1"/>
        <v>9.0908857204813995E-2</v>
      </c>
      <c r="U38" s="122">
        <f t="shared" si="2"/>
        <v>0</v>
      </c>
      <c r="V38" s="122">
        <f t="shared" si="3"/>
        <v>0.3492345191369402</v>
      </c>
      <c r="W38" s="123">
        <f t="shared" si="8"/>
        <v>922299.99999999988</v>
      </c>
      <c r="X38" s="272">
        <f t="shared" si="9"/>
        <v>0</v>
      </c>
      <c r="Y38" s="133">
        <f t="shared" si="6"/>
        <v>0</v>
      </c>
      <c r="Z38" s="231" t="s">
        <v>251</v>
      </c>
    </row>
    <row r="39" spans="1:26">
      <c r="A39" s="137" t="s">
        <v>252</v>
      </c>
      <c r="B39" s="137" t="s">
        <v>253</v>
      </c>
      <c r="C39" s="151" t="s">
        <v>84</v>
      </c>
      <c r="D39" s="151" t="s">
        <v>251</v>
      </c>
      <c r="E39" s="335" t="s">
        <v>252</v>
      </c>
      <c r="F39" s="334">
        <v>922300</v>
      </c>
      <c r="G39" s="334">
        <v>838454.76100000006</v>
      </c>
      <c r="H39" s="334">
        <v>83845.238999999943</v>
      </c>
      <c r="I39" s="334">
        <v>769905.99699999997</v>
      </c>
      <c r="J39" s="334">
        <v>322098.99699999997</v>
      </c>
      <c r="K39" s="334">
        <v>447807</v>
      </c>
      <c r="L39" s="334">
        <v>429728</v>
      </c>
      <c r="M39" s="334">
        <v>18079</v>
      </c>
      <c r="N39" s="334"/>
      <c r="O39" s="334">
        <v>429728</v>
      </c>
      <c r="P39" s="334">
        <v>68548.763999999996</v>
      </c>
      <c r="Q39" s="334"/>
      <c r="R39" s="223">
        <f t="shared" si="0"/>
        <v>0.95962769675328885</v>
      </c>
      <c r="S39" s="223">
        <f t="shared" si="7"/>
        <v>0.95962769675328885</v>
      </c>
      <c r="T39" s="122">
        <f t="shared" si="1"/>
        <v>9.0908857204813995E-2</v>
      </c>
      <c r="U39" s="122">
        <f t="shared" si="2"/>
        <v>0</v>
      </c>
      <c r="V39" s="122">
        <f t="shared" si="3"/>
        <v>0.3492345191369402</v>
      </c>
      <c r="W39" s="123">
        <f t="shared" si="8"/>
        <v>922299.99999999988</v>
      </c>
      <c r="X39" s="272">
        <f t="shared" si="9"/>
        <v>0</v>
      </c>
      <c r="Y39" s="133">
        <f t="shared" si="6"/>
        <v>0</v>
      </c>
      <c r="Z39" s="231" t="s">
        <v>251</v>
      </c>
    </row>
    <row r="40" spans="1:26">
      <c r="A40" s="137" t="s">
        <v>254</v>
      </c>
      <c r="B40" s="137" t="s">
        <v>255</v>
      </c>
      <c r="C40" s="151" t="s">
        <v>104</v>
      </c>
      <c r="D40" s="151" t="s">
        <v>251</v>
      </c>
      <c r="E40" s="335" t="s">
        <v>254</v>
      </c>
      <c r="F40" s="334">
        <v>583722.19510000001</v>
      </c>
      <c r="G40" s="334">
        <v>530656.54099999997</v>
      </c>
      <c r="H40" s="334">
        <v>53065.654100000043</v>
      </c>
      <c r="I40" s="334">
        <v>436644.25099999999</v>
      </c>
      <c r="J40" s="334">
        <v>177936.25099999999</v>
      </c>
      <c r="K40" s="334">
        <v>258708</v>
      </c>
      <c r="L40" s="334">
        <v>226561</v>
      </c>
      <c r="M40" s="334">
        <v>32147</v>
      </c>
      <c r="N40" s="334"/>
      <c r="O40" s="334">
        <v>226561</v>
      </c>
      <c r="P40" s="334">
        <v>94010.274999999994</v>
      </c>
      <c r="Q40" s="334"/>
      <c r="R40" s="223">
        <f t="shared" si="0"/>
        <v>0.87574021676948532</v>
      </c>
      <c r="S40" s="223">
        <f t="shared" si="7"/>
        <v>0.87574021676948532</v>
      </c>
      <c r="T40" s="122">
        <f t="shared" si="1"/>
        <v>9.0909090909090981E-2</v>
      </c>
      <c r="U40" s="122">
        <f t="shared" si="2"/>
        <v>0</v>
      </c>
      <c r="V40" s="122">
        <f t="shared" si="3"/>
        <v>0.3048303670713034</v>
      </c>
      <c r="W40" s="146">
        <f t="shared" si="8"/>
        <v>583720.1801</v>
      </c>
      <c r="X40" s="273">
        <f t="shared" si="9"/>
        <v>2.0150000000139698</v>
      </c>
      <c r="Y40" s="133">
        <f t="shared" si="6"/>
        <v>3.451984551775989E-6</v>
      </c>
      <c r="Z40" s="231" t="s">
        <v>251</v>
      </c>
    </row>
    <row r="41" spans="1:26">
      <c r="A41" s="137" t="s">
        <v>256</v>
      </c>
      <c r="B41" s="137" t="s">
        <v>257</v>
      </c>
      <c r="C41" s="151" t="s">
        <v>104</v>
      </c>
      <c r="D41" s="151" t="s">
        <v>251</v>
      </c>
      <c r="E41" s="335" t="s">
        <v>256</v>
      </c>
      <c r="F41" s="334">
        <v>472031.98460000003</v>
      </c>
      <c r="G41" s="334">
        <v>429119.98599999998</v>
      </c>
      <c r="H41" s="334">
        <v>42911.99860000005</v>
      </c>
      <c r="I41" s="334">
        <v>293078.13900000002</v>
      </c>
      <c r="J41" s="334">
        <v>80331.139000000025</v>
      </c>
      <c r="K41" s="334">
        <v>212747</v>
      </c>
      <c r="L41" s="334">
        <v>178168</v>
      </c>
      <c r="M41" s="334">
        <v>34579</v>
      </c>
      <c r="N41" s="334"/>
      <c r="O41" s="334">
        <v>178168</v>
      </c>
      <c r="P41" s="334">
        <v>136039.83300000001</v>
      </c>
      <c r="Q41" s="334"/>
      <c r="R41" s="223">
        <f t="shared" si="0"/>
        <v>0.83746421806182936</v>
      </c>
      <c r="S41" s="223">
        <f t="shared" si="7"/>
        <v>0.83746421806182936</v>
      </c>
      <c r="T41" s="122">
        <f t="shared" si="1"/>
        <v>9.0909090909091009E-2</v>
      </c>
      <c r="U41" s="122">
        <f t="shared" si="2"/>
        <v>0</v>
      </c>
      <c r="V41" s="122">
        <f t="shared" si="3"/>
        <v>0.17018155892142064</v>
      </c>
      <c r="W41" s="146">
        <f t="shared" si="8"/>
        <v>472029.97060000012</v>
      </c>
      <c r="X41" s="273">
        <f t="shared" si="9"/>
        <v>2.0139999999082647</v>
      </c>
      <c r="Y41" s="133">
        <f t="shared" si="6"/>
        <v>4.2666600264703004E-6</v>
      </c>
      <c r="Z41" s="231" t="s">
        <v>251</v>
      </c>
    </row>
    <row r="42" spans="1:26">
      <c r="A42" s="137" t="s">
        <v>140</v>
      </c>
      <c r="B42" s="137" t="s">
        <v>141</v>
      </c>
      <c r="C42" s="151" t="s">
        <v>104</v>
      </c>
      <c r="D42" s="151" t="s">
        <v>121</v>
      </c>
      <c r="E42" s="335" t="s">
        <v>140</v>
      </c>
      <c r="F42" s="334">
        <v>270000</v>
      </c>
      <c r="G42" s="334">
        <v>245700</v>
      </c>
      <c r="H42" s="334">
        <v>24300</v>
      </c>
      <c r="I42" s="334">
        <v>240489.37142857144</v>
      </c>
      <c r="J42" s="334">
        <v>30061.171428571426</v>
      </c>
      <c r="K42" s="334">
        <v>210428.2</v>
      </c>
      <c r="L42" s="334">
        <v>114180.98</v>
      </c>
      <c r="M42" s="334">
        <v>96247.220000000016</v>
      </c>
      <c r="N42" s="334">
        <v>1092</v>
      </c>
      <c r="O42" s="334">
        <v>114180.98</v>
      </c>
      <c r="P42" s="334"/>
      <c r="Q42" s="334"/>
      <c r="R42" s="223">
        <f t="shared" si="0"/>
        <v>0.54261253957406841</v>
      </c>
      <c r="S42" s="223">
        <f t="shared" si="7"/>
        <v>0.54261253957406841</v>
      </c>
      <c r="T42" s="122">
        <f t="shared" si="1"/>
        <v>0.09</v>
      </c>
      <c r="U42" s="122">
        <f t="shared" si="2"/>
        <v>4.0444444444444443E-3</v>
      </c>
      <c r="V42" s="122">
        <f t="shared" si="3"/>
        <v>0.11133767195767195</v>
      </c>
      <c r="W42" s="146">
        <f t="shared" si="8"/>
        <v>265881.37142857141</v>
      </c>
      <c r="X42" s="273">
        <f t="shared" si="9"/>
        <v>4118.6285714285914</v>
      </c>
      <c r="Y42" s="133">
        <f t="shared" si="6"/>
        <v>1.5254179894179968E-2</v>
      </c>
      <c r="Z42" s="231" t="s">
        <v>463</v>
      </c>
    </row>
    <row r="43" spans="1:26">
      <c r="A43" s="137" t="s">
        <v>142</v>
      </c>
      <c r="B43" s="137" t="s">
        <v>143</v>
      </c>
      <c r="C43" s="151" t="s">
        <v>104</v>
      </c>
      <c r="D43" s="151" t="s">
        <v>121</v>
      </c>
      <c r="E43" s="335" t="s">
        <v>142</v>
      </c>
      <c r="F43" s="334">
        <v>260400</v>
      </c>
      <c r="G43" s="334">
        <v>236964</v>
      </c>
      <c r="H43" s="334">
        <v>23436</v>
      </c>
      <c r="I43" s="334">
        <v>231894.86857142858</v>
      </c>
      <c r="J43" s="334">
        <v>28986.858571428573</v>
      </c>
      <c r="K43" s="334">
        <v>202908.01</v>
      </c>
      <c r="L43" s="334">
        <v>124398.34</v>
      </c>
      <c r="M43" s="334">
        <v>78509.670000000013</v>
      </c>
      <c r="N43" s="334">
        <v>1092</v>
      </c>
      <c r="O43" s="334">
        <v>124398.34</v>
      </c>
      <c r="P43" s="334"/>
      <c r="Q43" s="334"/>
      <c r="R43" s="223">
        <f t="shared" si="0"/>
        <v>0.61307752217371803</v>
      </c>
      <c r="S43" s="223">
        <f t="shared" si="7"/>
        <v>0.61307752217371803</v>
      </c>
      <c r="T43" s="122">
        <f t="shared" si="1"/>
        <v>0.09</v>
      </c>
      <c r="U43" s="122">
        <f t="shared" si="2"/>
        <v>4.193548387096774E-3</v>
      </c>
      <c r="V43" s="122">
        <f t="shared" si="3"/>
        <v>0.11131666118060128</v>
      </c>
      <c r="W43" s="146">
        <f t="shared" si="8"/>
        <v>256422.86857142858</v>
      </c>
      <c r="X43" s="273">
        <f t="shared" si="9"/>
        <v>3977.1314285714179</v>
      </c>
      <c r="Y43" s="133">
        <f t="shared" si="6"/>
        <v>1.5273162168093003E-2</v>
      </c>
      <c r="Z43" s="231" t="s">
        <v>463</v>
      </c>
    </row>
    <row r="44" spans="1:26">
      <c r="A44" s="137" t="s">
        <v>136</v>
      </c>
      <c r="B44" s="137" t="s">
        <v>137</v>
      </c>
      <c r="C44" s="151" t="s">
        <v>104</v>
      </c>
      <c r="D44" s="151" t="s">
        <v>121</v>
      </c>
      <c r="E44" s="335" t="s">
        <v>136</v>
      </c>
      <c r="F44" s="334">
        <v>58800</v>
      </c>
      <c r="G44" s="334">
        <v>53508</v>
      </c>
      <c r="H44" s="334">
        <v>5292</v>
      </c>
      <c r="I44" s="334">
        <v>51533.533333333333</v>
      </c>
      <c r="J44" s="334">
        <v>12883.383333333331</v>
      </c>
      <c r="K44" s="334">
        <v>38650.15</v>
      </c>
      <c r="L44" s="334">
        <v>13705.29</v>
      </c>
      <c r="M44" s="334">
        <v>24944.86</v>
      </c>
      <c r="N44" s="334">
        <v>1092</v>
      </c>
      <c r="O44" s="334">
        <v>13705.29</v>
      </c>
      <c r="P44" s="334"/>
      <c r="Q44" s="334"/>
      <c r="R44" s="223">
        <f t="shared" si="0"/>
        <v>0.35459862380870449</v>
      </c>
      <c r="S44" s="223">
        <f t="shared" si="7"/>
        <v>0.35459862380870449</v>
      </c>
      <c r="T44" s="122">
        <f t="shared" si="1"/>
        <v>0.09</v>
      </c>
      <c r="U44" s="122">
        <f t="shared" si="2"/>
        <v>1.8571428571428572E-2</v>
      </c>
      <c r="V44" s="122">
        <f t="shared" si="3"/>
        <v>0.21910515873015871</v>
      </c>
      <c r="W44" s="146">
        <f t="shared" si="8"/>
        <v>57917.533333333333</v>
      </c>
      <c r="X44" s="273">
        <f t="shared" si="9"/>
        <v>882.46666666666715</v>
      </c>
      <c r="Y44" s="133">
        <f t="shared" si="6"/>
        <v>1.5007936507936517E-2</v>
      </c>
      <c r="Z44" s="231" t="s">
        <v>463</v>
      </c>
    </row>
    <row r="45" spans="1:26">
      <c r="A45" s="335" t="s">
        <v>148</v>
      </c>
      <c r="B45" s="335" t="s">
        <v>149</v>
      </c>
      <c r="C45" s="340" t="s">
        <v>104</v>
      </c>
      <c r="D45" s="340" t="s">
        <v>144</v>
      </c>
      <c r="E45" s="335" t="s">
        <v>148</v>
      </c>
      <c r="F45" s="334">
        <v>4078.9050720214846</v>
      </c>
      <c r="G45" s="334">
        <v>3976.1910400390611</v>
      </c>
      <c r="H45" s="334">
        <v>102.71403198242342</v>
      </c>
      <c r="I45" s="334">
        <v>3708.0955200195312</v>
      </c>
      <c r="J45" s="334">
        <v>1720</v>
      </c>
      <c r="K45" s="334">
        <v>1988.0955200195312</v>
      </c>
      <c r="L45" s="334">
        <v>1720</v>
      </c>
      <c r="M45" s="334">
        <v>268.09552001953125</v>
      </c>
      <c r="N45" s="334">
        <v>268.09552001953125</v>
      </c>
      <c r="O45" s="334">
        <v>1720</v>
      </c>
      <c r="P45" s="334"/>
      <c r="Q45" s="334"/>
      <c r="R45" s="223">
        <f t="shared" si="0"/>
        <v>0.86514957791520131</v>
      </c>
      <c r="S45" s="223">
        <f t="shared" si="7"/>
        <v>0.86514957791520131</v>
      </c>
      <c r="T45" s="122">
        <f t="shared" si="1"/>
        <v>2.5181765735851968E-2</v>
      </c>
      <c r="U45" s="122">
        <f t="shared" si="2"/>
        <v>6.5727325173239315E-2</v>
      </c>
      <c r="V45" s="122">
        <f t="shared" si="3"/>
        <v>0.42168179195883487</v>
      </c>
      <c r="W45" s="146">
        <f t="shared" si="8"/>
        <v>4078.9050720214859</v>
      </c>
      <c r="X45" s="273">
        <f t="shared" si="9"/>
        <v>0</v>
      </c>
      <c r="Y45" s="133">
        <f t="shared" si="6"/>
        <v>0</v>
      </c>
      <c r="Z45" s="340" t="s">
        <v>144</v>
      </c>
    </row>
    <row r="46" spans="1:26">
      <c r="A46" s="137" t="s">
        <v>158</v>
      </c>
      <c r="B46" s="137" t="s">
        <v>159</v>
      </c>
      <c r="C46" s="151" t="s">
        <v>84</v>
      </c>
      <c r="D46" s="151" t="s">
        <v>144</v>
      </c>
      <c r="E46" s="335" t="s">
        <v>158</v>
      </c>
      <c r="F46" s="334">
        <v>4078.9050720214846</v>
      </c>
      <c r="G46" s="334">
        <v>3976.1910400390611</v>
      </c>
      <c r="H46" s="334">
        <v>102.71403198242342</v>
      </c>
      <c r="I46" s="334">
        <v>3708.0955200195312</v>
      </c>
      <c r="J46" s="334">
        <v>1720</v>
      </c>
      <c r="K46" s="334">
        <v>1988.0955200195312</v>
      </c>
      <c r="L46" s="334">
        <v>1720</v>
      </c>
      <c r="M46" s="334">
        <v>268.09552001953125</v>
      </c>
      <c r="N46" s="334">
        <v>268.09552001953125</v>
      </c>
      <c r="O46" s="334">
        <v>1720</v>
      </c>
      <c r="P46" s="334"/>
      <c r="Q46" s="334"/>
      <c r="R46" s="223">
        <f t="shared" si="0"/>
        <v>0.86514957791520131</v>
      </c>
      <c r="S46" s="223">
        <f t="shared" si="7"/>
        <v>0.86514957791520131</v>
      </c>
      <c r="T46" s="122">
        <f t="shared" si="1"/>
        <v>2.5181765735851968E-2</v>
      </c>
      <c r="U46" s="122">
        <f t="shared" si="2"/>
        <v>6.5727325173239315E-2</v>
      </c>
      <c r="V46" s="122">
        <f t="shared" si="3"/>
        <v>0.42168179195883487</v>
      </c>
      <c r="W46" s="146">
        <f t="shared" si="8"/>
        <v>4078.9050720214859</v>
      </c>
      <c r="X46" s="273">
        <f t="shared" si="9"/>
        <v>0</v>
      </c>
      <c r="Y46" s="133">
        <f t="shared" si="6"/>
        <v>0</v>
      </c>
      <c r="Z46" s="231" t="s">
        <v>144</v>
      </c>
    </row>
    <row r="47" spans="1:26">
      <c r="A47" s="137" t="s">
        <v>274</v>
      </c>
      <c r="B47" s="137" t="s">
        <v>283</v>
      </c>
      <c r="C47" s="151" t="s">
        <v>206</v>
      </c>
      <c r="D47" s="151" t="s">
        <v>144</v>
      </c>
      <c r="E47" s="335" t="s">
        <v>274</v>
      </c>
      <c r="F47" s="334">
        <v>8847.1453125000007</v>
      </c>
      <c r="G47" s="334">
        <v>8042.859375</v>
      </c>
      <c r="H47" s="334">
        <v>804.28593750000073</v>
      </c>
      <c r="I47" s="334">
        <v>8042.859375</v>
      </c>
      <c r="J47" s="334">
        <v>4021.4296875</v>
      </c>
      <c r="K47" s="334">
        <v>4021.4296875</v>
      </c>
      <c r="L47" s="334">
        <v>4021.4296875</v>
      </c>
      <c r="M47" s="334">
        <v>0</v>
      </c>
      <c r="N47" s="334"/>
      <c r="O47" s="334">
        <v>4021.4296875</v>
      </c>
      <c r="P47" s="334"/>
      <c r="Q47" s="334"/>
      <c r="R47" s="223">
        <f t="shared" si="0"/>
        <v>1</v>
      </c>
      <c r="S47" s="223">
        <f t="shared" si="7"/>
        <v>1</v>
      </c>
      <c r="T47" s="122">
        <f t="shared" si="1"/>
        <v>9.0909090909090981E-2</v>
      </c>
      <c r="U47" s="122">
        <f t="shared" si="2"/>
        <v>0</v>
      </c>
      <c r="V47" s="122">
        <f t="shared" si="3"/>
        <v>0.45454545454545453</v>
      </c>
      <c r="W47" s="146">
        <f t="shared" si="8"/>
        <v>8847.1453125000007</v>
      </c>
      <c r="X47" s="273">
        <f t="shared" si="9"/>
        <v>0</v>
      </c>
      <c r="Y47" s="133">
        <f t="shared" si="6"/>
        <v>0</v>
      </c>
      <c r="Z47" s="268" t="s">
        <v>144</v>
      </c>
    </row>
    <row r="48" spans="1:26">
      <c r="A48" s="137" t="s">
        <v>212</v>
      </c>
      <c r="B48" s="137" t="s">
        <v>211</v>
      </c>
      <c r="C48" s="151" t="s">
        <v>206</v>
      </c>
      <c r="D48" s="151" t="s">
        <v>144</v>
      </c>
      <c r="E48" s="335" t="s">
        <v>212</v>
      </c>
      <c r="F48" s="334">
        <v>8847.1453125000007</v>
      </c>
      <c r="G48" s="334">
        <v>8042.859375</v>
      </c>
      <c r="H48" s="334">
        <v>804.28593750000073</v>
      </c>
      <c r="I48" s="334">
        <v>8042.859375</v>
      </c>
      <c r="J48" s="334">
        <v>4021.4296875</v>
      </c>
      <c r="K48" s="334">
        <v>4021.4296875</v>
      </c>
      <c r="L48" s="334">
        <v>4021.4296875</v>
      </c>
      <c r="M48" s="334">
        <v>0</v>
      </c>
      <c r="N48" s="334"/>
      <c r="O48" s="334">
        <v>4021.4296875</v>
      </c>
      <c r="P48" s="334"/>
      <c r="Q48" s="334"/>
      <c r="R48" s="223">
        <f t="shared" si="0"/>
        <v>1</v>
      </c>
      <c r="S48" s="223">
        <f t="shared" si="7"/>
        <v>1</v>
      </c>
      <c r="T48" s="122">
        <f t="shared" si="1"/>
        <v>9.0909090909090981E-2</v>
      </c>
      <c r="U48" s="122">
        <f t="shared" si="2"/>
        <v>0</v>
      </c>
      <c r="V48" s="122">
        <f t="shared" si="3"/>
        <v>0.45454545454545453</v>
      </c>
      <c r="W48" s="146">
        <f t="shared" si="8"/>
        <v>8847.1453125000007</v>
      </c>
      <c r="X48" s="273">
        <f t="shared" si="9"/>
        <v>0</v>
      </c>
      <c r="Y48" s="133">
        <f t="shared" si="6"/>
        <v>0</v>
      </c>
      <c r="Z48" s="268" t="s">
        <v>144</v>
      </c>
    </row>
    <row r="49" spans="1:26">
      <c r="A49" s="137" t="s">
        <v>130</v>
      </c>
      <c r="B49" s="137" t="s">
        <v>131</v>
      </c>
      <c r="C49" s="151" t="s">
        <v>84</v>
      </c>
      <c r="D49" s="151" t="s">
        <v>121</v>
      </c>
      <c r="E49" s="335" t="s">
        <v>130</v>
      </c>
      <c r="F49" s="334">
        <v>324000</v>
      </c>
      <c r="G49" s="334">
        <v>294840</v>
      </c>
      <c r="H49" s="334">
        <v>29160</v>
      </c>
      <c r="I49" s="334">
        <v>285077.29142857145</v>
      </c>
      <c r="J49" s="334">
        <v>35634.661428571446</v>
      </c>
      <c r="K49" s="334">
        <v>249442.63</v>
      </c>
      <c r="L49" s="334">
        <v>151545</v>
      </c>
      <c r="M49" s="334">
        <v>97897.63</v>
      </c>
      <c r="N49" s="334">
        <v>6552</v>
      </c>
      <c r="O49" s="334">
        <v>151545</v>
      </c>
      <c r="P49" s="334"/>
      <c r="Q49" s="334"/>
      <c r="R49" s="223">
        <f t="shared" si="0"/>
        <v>0.60753448598581561</v>
      </c>
      <c r="S49" s="223">
        <f t="shared" si="7"/>
        <v>0.60753448598581561</v>
      </c>
      <c r="T49" s="122">
        <f t="shared" si="1"/>
        <v>0.09</v>
      </c>
      <c r="U49" s="122">
        <f t="shared" si="2"/>
        <v>2.0222222222222221E-2</v>
      </c>
      <c r="V49" s="122">
        <f t="shared" si="3"/>
        <v>0.10998352292768965</v>
      </c>
      <c r="W49" s="146">
        <f t="shared" si="8"/>
        <v>320789.29142857145</v>
      </c>
      <c r="X49" s="273">
        <f t="shared" si="9"/>
        <v>3210.7085714285495</v>
      </c>
      <c r="Y49" s="133">
        <f t="shared" si="6"/>
        <v>9.9095943562609555E-3</v>
      </c>
      <c r="Z49" s="231" t="s">
        <v>463</v>
      </c>
    </row>
    <row r="50" spans="1:26">
      <c r="A50" s="137" t="s">
        <v>134</v>
      </c>
      <c r="B50" s="137" t="s">
        <v>135</v>
      </c>
      <c r="C50" s="151" t="s">
        <v>84</v>
      </c>
      <c r="D50" s="151" t="s">
        <v>121</v>
      </c>
      <c r="E50" s="335" t="s">
        <v>134</v>
      </c>
      <c r="F50" s="334">
        <v>221700</v>
      </c>
      <c r="G50" s="334">
        <v>201747</v>
      </c>
      <c r="H50" s="334">
        <v>19953</v>
      </c>
      <c r="I50" s="334">
        <v>197544.84571428571</v>
      </c>
      <c r="J50" s="334">
        <v>24693.105714285717</v>
      </c>
      <c r="K50" s="334">
        <v>172851.74</v>
      </c>
      <c r="L50" s="334">
        <v>105953</v>
      </c>
      <c r="M50" s="334">
        <v>66898.739999999991</v>
      </c>
      <c r="N50" s="334">
        <v>819</v>
      </c>
      <c r="O50" s="334">
        <v>105953</v>
      </c>
      <c r="P50" s="334"/>
      <c r="Q50" s="334"/>
      <c r="R50" s="223">
        <f t="shared" si="0"/>
        <v>0.61297039879378712</v>
      </c>
      <c r="S50" s="223">
        <f t="shared" si="7"/>
        <v>0.61297039879378712</v>
      </c>
      <c r="T50" s="122">
        <f t="shared" si="1"/>
        <v>0.09</v>
      </c>
      <c r="U50" s="122">
        <f t="shared" si="2"/>
        <v>3.6941813261163734E-3</v>
      </c>
      <c r="V50" s="122">
        <f t="shared" si="3"/>
        <v>0.11138072040724274</v>
      </c>
      <c r="W50" s="146">
        <f t="shared" si="8"/>
        <v>218316.84571428571</v>
      </c>
      <c r="X50" s="273">
        <f t="shared" si="9"/>
        <v>3383.1542857142922</v>
      </c>
      <c r="Y50" s="133">
        <f t="shared" si="6"/>
        <v>1.5260055415941777E-2</v>
      </c>
      <c r="Z50" s="231" t="s">
        <v>463</v>
      </c>
    </row>
    <row r="51" spans="1:26">
      <c r="A51" s="137" t="s">
        <v>119</v>
      </c>
      <c r="B51" s="137" t="s">
        <v>120</v>
      </c>
      <c r="C51" s="151" t="s">
        <v>84</v>
      </c>
      <c r="D51" s="151" t="s">
        <v>121</v>
      </c>
      <c r="E51" s="335" t="s">
        <v>119</v>
      </c>
      <c r="F51" s="334">
        <v>58800</v>
      </c>
      <c r="G51" s="334">
        <v>53508</v>
      </c>
      <c r="H51" s="334">
        <v>5292</v>
      </c>
      <c r="I51" s="334">
        <v>51533.533333333333</v>
      </c>
      <c r="J51" s="334">
        <v>12883.383333333331</v>
      </c>
      <c r="K51" s="334">
        <v>38650.15</v>
      </c>
      <c r="L51" s="334">
        <v>31157</v>
      </c>
      <c r="M51" s="334">
        <v>7493.1500000000015</v>
      </c>
      <c r="N51" s="334">
        <v>1092</v>
      </c>
      <c r="O51" s="334">
        <v>31157</v>
      </c>
      <c r="P51" s="334"/>
      <c r="Q51" s="334"/>
      <c r="R51" s="223">
        <f t="shared" si="0"/>
        <v>0.80612882485578963</v>
      </c>
      <c r="S51" s="223">
        <f t="shared" si="7"/>
        <v>0.80612882485578963</v>
      </c>
      <c r="T51" s="122">
        <f t="shared" si="1"/>
        <v>0.09</v>
      </c>
      <c r="U51" s="122">
        <f t="shared" si="2"/>
        <v>1.8571428571428572E-2</v>
      </c>
      <c r="V51" s="122">
        <f t="shared" si="3"/>
        <v>0.21910515873015871</v>
      </c>
      <c r="W51" s="146">
        <f t="shared" si="8"/>
        <v>57917.533333333333</v>
      </c>
      <c r="X51" s="273">
        <f t="shared" si="9"/>
        <v>882.46666666666715</v>
      </c>
      <c r="Y51" s="133">
        <f t="shared" si="6"/>
        <v>1.5007936507936517E-2</v>
      </c>
      <c r="Z51" s="231" t="s">
        <v>463</v>
      </c>
    </row>
    <row r="52" spans="1:26">
      <c r="A52" s="137" t="s">
        <v>125</v>
      </c>
      <c r="B52" s="137" t="s">
        <v>126</v>
      </c>
      <c r="C52" s="151" t="s">
        <v>71</v>
      </c>
      <c r="D52" s="151" t="s">
        <v>121</v>
      </c>
      <c r="E52" s="335" t="s">
        <v>125</v>
      </c>
      <c r="F52" s="334">
        <v>102000</v>
      </c>
      <c r="G52" s="334">
        <v>92820</v>
      </c>
      <c r="H52" s="334">
        <v>9180</v>
      </c>
      <c r="I52" s="334">
        <v>85486.605714285717</v>
      </c>
      <c r="J52" s="334">
        <v>10685.825714285718</v>
      </c>
      <c r="K52" s="334">
        <v>74800.78</v>
      </c>
      <c r="L52" s="334">
        <v>63958</v>
      </c>
      <c r="M52" s="334">
        <v>10842.779999999999</v>
      </c>
      <c r="N52" s="334">
        <v>5460</v>
      </c>
      <c r="O52" s="334">
        <v>63958</v>
      </c>
      <c r="P52" s="334"/>
      <c r="Q52" s="334"/>
      <c r="R52" s="223">
        <f t="shared" si="0"/>
        <v>0.85504455969576787</v>
      </c>
      <c r="S52" s="223">
        <f t="shared" si="7"/>
        <v>0.85504455969576787</v>
      </c>
      <c r="T52" s="122">
        <f t="shared" si="1"/>
        <v>0.09</v>
      </c>
      <c r="U52" s="122">
        <f t="shared" si="2"/>
        <v>5.3529411764705881E-2</v>
      </c>
      <c r="V52" s="122">
        <f t="shared" si="3"/>
        <v>0.10476299719887959</v>
      </c>
      <c r="W52" s="123">
        <f t="shared" si="8"/>
        <v>100126.60571428572</v>
      </c>
      <c r="X52" s="272">
        <f t="shared" si="9"/>
        <v>1873.3942857142829</v>
      </c>
      <c r="Y52" s="133">
        <f t="shared" si="6"/>
        <v>1.8366610644257677E-2</v>
      </c>
      <c r="Z52" s="231" t="s">
        <v>463</v>
      </c>
    </row>
    <row r="53" spans="1:26">
      <c r="A53" s="137" t="s">
        <v>217</v>
      </c>
      <c r="B53" s="137" t="s">
        <v>216</v>
      </c>
      <c r="C53" s="151" t="s">
        <v>215</v>
      </c>
      <c r="D53" s="151" t="s">
        <v>144</v>
      </c>
      <c r="E53" s="335" t="s">
        <v>217</v>
      </c>
      <c r="F53" s="334">
        <v>3962.2000000000003</v>
      </c>
      <c r="G53" s="334">
        <v>3602</v>
      </c>
      <c r="H53" s="334">
        <v>360.20000000000027</v>
      </c>
      <c r="I53" s="334">
        <v>3602</v>
      </c>
      <c r="J53" s="334">
        <v>1801</v>
      </c>
      <c r="K53" s="334">
        <v>1801</v>
      </c>
      <c r="L53" s="334">
        <v>1801</v>
      </c>
      <c r="M53" s="334">
        <v>0</v>
      </c>
      <c r="N53" s="334"/>
      <c r="O53" s="334">
        <v>1801</v>
      </c>
      <c r="P53" s="334"/>
      <c r="Q53" s="334"/>
      <c r="R53" s="223">
        <f t="shared" si="0"/>
        <v>1</v>
      </c>
      <c r="S53" s="223">
        <f t="shared" si="7"/>
        <v>1</v>
      </c>
      <c r="T53" s="122">
        <f t="shared" si="1"/>
        <v>9.0909090909090967E-2</v>
      </c>
      <c r="U53" s="122">
        <f t="shared" si="2"/>
        <v>0</v>
      </c>
      <c r="V53" s="122">
        <f t="shared" si="3"/>
        <v>0.45454545454545453</v>
      </c>
      <c r="W53" s="123">
        <f t="shared" si="8"/>
        <v>3962.2000000000003</v>
      </c>
      <c r="X53" s="272">
        <f t="shared" si="9"/>
        <v>0</v>
      </c>
      <c r="Y53" s="133">
        <f t="shared" si="6"/>
        <v>0</v>
      </c>
      <c r="Z53" s="268" t="s">
        <v>144</v>
      </c>
    </row>
    <row r="54" spans="1:26">
      <c r="A54" s="137" t="s">
        <v>210</v>
      </c>
      <c r="B54" s="137" t="s">
        <v>209</v>
      </c>
      <c r="C54" s="151" t="s">
        <v>206</v>
      </c>
      <c r="D54" s="151" t="s">
        <v>144</v>
      </c>
      <c r="E54" s="335" t="s">
        <v>210</v>
      </c>
      <c r="F54" s="334">
        <v>23002.583398437502</v>
      </c>
      <c r="G54" s="334">
        <v>20911.439453125</v>
      </c>
      <c r="H54" s="334">
        <v>2091.1439453125022</v>
      </c>
      <c r="I54" s="334">
        <v>20911.439453125</v>
      </c>
      <c r="J54" s="334">
        <v>10455.7197265625</v>
      </c>
      <c r="K54" s="334">
        <v>10455.7197265625</v>
      </c>
      <c r="L54" s="334">
        <v>10455.7197265625</v>
      </c>
      <c r="M54" s="334">
        <v>0</v>
      </c>
      <c r="N54" s="334"/>
      <c r="O54" s="334">
        <v>10455.7197265625</v>
      </c>
      <c r="P54" s="334"/>
      <c r="Q54" s="334"/>
      <c r="R54" s="223">
        <f t="shared" si="0"/>
        <v>1</v>
      </c>
      <c r="S54" s="223">
        <f t="shared" si="7"/>
        <v>1</v>
      </c>
      <c r="T54" s="122">
        <f t="shared" si="1"/>
        <v>9.0909090909090995E-2</v>
      </c>
      <c r="U54" s="122">
        <f t="shared" si="2"/>
        <v>0</v>
      </c>
      <c r="V54" s="122">
        <f t="shared" si="3"/>
        <v>0.45454545454545447</v>
      </c>
      <c r="W54" s="123">
        <f t="shared" si="8"/>
        <v>23002.583398437502</v>
      </c>
      <c r="X54" s="272">
        <f t="shared" si="9"/>
        <v>0</v>
      </c>
      <c r="Y54" s="133">
        <f t="shared" si="6"/>
        <v>0</v>
      </c>
      <c r="Z54" s="268" t="s">
        <v>144</v>
      </c>
    </row>
    <row r="55" spans="1:26">
      <c r="A55" s="137" t="s">
        <v>208</v>
      </c>
      <c r="B55" s="137" t="s">
        <v>207</v>
      </c>
      <c r="C55" s="151" t="s">
        <v>206</v>
      </c>
      <c r="D55" s="151" t="s">
        <v>144</v>
      </c>
      <c r="E55" s="335" t="s">
        <v>208</v>
      </c>
      <c r="F55" s="334">
        <v>23002.583398437502</v>
      </c>
      <c r="G55" s="334">
        <v>20911.439453125</v>
      </c>
      <c r="H55" s="334">
        <v>2091.1439453125022</v>
      </c>
      <c r="I55" s="334">
        <v>20911.439453125</v>
      </c>
      <c r="J55" s="334">
        <v>10455.7197265625</v>
      </c>
      <c r="K55" s="334">
        <v>10455.7197265625</v>
      </c>
      <c r="L55" s="334">
        <v>10455.7197265625</v>
      </c>
      <c r="M55" s="334">
        <v>0</v>
      </c>
      <c r="N55" s="334"/>
      <c r="O55" s="334">
        <v>10455.7197265625</v>
      </c>
      <c r="P55" s="334"/>
      <c r="Q55" s="334"/>
      <c r="R55" s="223">
        <f t="shared" si="0"/>
        <v>1</v>
      </c>
      <c r="S55" s="223">
        <f t="shared" si="7"/>
        <v>1</v>
      </c>
      <c r="T55" s="122">
        <f t="shared" si="1"/>
        <v>9.0909090909090995E-2</v>
      </c>
      <c r="U55" s="122">
        <f t="shared" si="2"/>
        <v>0</v>
      </c>
      <c r="V55" s="122">
        <f t="shared" si="3"/>
        <v>0.45454545454545447</v>
      </c>
      <c r="W55" s="123">
        <f t="shared" si="8"/>
        <v>23002.583398437502</v>
      </c>
      <c r="X55" s="272">
        <f t="shared" si="9"/>
        <v>0</v>
      </c>
      <c r="Y55" s="133">
        <f t="shared" si="6"/>
        <v>0</v>
      </c>
      <c r="Z55" s="268" t="s">
        <v>144</v>
      </c>
    </row>
    <row r="56" spans="1:26">
      <c r="A56" s="137" t="s">
        <v>151</v>
      </c>
      <c r="B56" s="137" t="s">
        <v>152</v>
      </c>
      <c r="C56" s="151" t="s">
        <v>104</v>
      </c>
      <c r="D56" s="151" t="s">
        <v>144</v>
      </c>
      <c r="E56" s="335" t="s">
        <v>151</v>
      </c>
      <c r="F56" s="334">
        <v>7862.9050720214846</v>
      </c>
      <c r="G56" s="334">
        <v>7416.1910400390616</v>
      </c>
      <c r="H56" s="334">
        <v>446.71403198242297</v>
      </c>
      <c r="I56" s="334">
        <v>7148.0955200195312</v>
      </c>
      <c r="J56" s="334">
        <v>3440</v>
      </c>
      <c r="K56" s="334">
        <v>3708.0955200195312</v>
      </c>
      <c r="L56" s="334">
        <v>3602</v>
      </c>
      <c r="M56" s="334">
        <v>106.09552001953125</v>
      </c>
      <c r="N56" s="334">
        <v>268.09552001953125</v>
      </c>
      <c r="O56" s="334">
        <v>3602</v>
      </c>
      <c r="P56" s="334"/>
      <c r="Q56" s="334"/>
      <c r="R56" s="223">
        <f t="shared" si="0"/>
        <v>0.97138813726703233</v>
      </c>
      <c r="S56" s="223">
        <f t="shared" si="7"/>
        <v>0.97138813726703233</v>
      </c>
      <c r="T56" s="122">
        <f t="shared" si="1"/>
        <v>5.6812848163710142E-2</v>
      </c>
      <c r="U56" s="122">
        <f t="shared" si="2"/>
        <v>3.4096242745380902E-2</v>
      </c>
      <c r="V56" s="122">
        <f t="shared" si="3"/>
        <v>0.43749733317276407</v>
      </c>
      <c r="W56" s="123">
        <f t="shared" si="8"/>
        <v>7862.9050720214855</v>
      </c>
      <c r="X56" s="272">
        <f t="shared" si="9"/>
        <v>0</v>
      </c>
      <c r="Y56" s="133">
        <f t="shared" si="6"/>
        <v>0</v>
      </c>
      <c r="Z56" s="231" t="s">
        <v>144</v>
      </c>
    </row>
    <row r="57" spans="1:26">
      <c r="A57" s="137" t="s">
        <v>153</v>
      </c>
      <c r="B57" s="137" t="s">
        <v>154</v>
      </c>
      <c r="C57" s="151" t="s">
        <v>104</v>
      </c>
      <c r="D57" s="151" t="s">
        <v>144</v>
      </c>
      <c r="E57" s="335" t="s">
        <v>153</v>
      </c>
      <c r="F57" s="334">
        <v>7862.9050720214846</v>
      </c>
      <c r="G57" s="334">
        <v>7416.1910400390616</v>
      </c>
      <c r="H57" s="334">
        <v>446.71403198242297</v>
      </c>
      <c r="I57" s="334">
        <v>7148.0955200195312</v>
      </c>
      <c r="J57" s="334">
        <v>3440</v>
      </c>
      <c r="K57" s="334">
        <v>3708.0955200195312</v>
      </c>
      <c r="L57" s="334">
        <v>3602</v>
      </c>
      <c r="M57" s="334">
        <v>106.09552001953125</v>
      </c>
      <c r="N57" s="334">
        <v>268.09552001953125</v>
      </c>
      <c r="O57" s="334">
        <v>3602</v>
      </c>
      <c r="P57" s="334"/>
      <c r="Q57" s="334"/>
      <c r="R57" s="223">
        <f t="shared" si="0"/>
        <v>0.97138813726703233</v>
      </c>
      <c r="S57" s="223">
        <f t="shared" si="7"/>
        <v>0.97138813726703233</v>
      </c>
      <c r="T57" s="122">
        <f t="shared" si="1"/>
        <v>5.6812848163710142E-2</v>
      </c>
      <c r="U57" s="122">
        <f t="shared" si="2"/>
        <v>3.4096242745380902E-2</v>
      </c>
      <c r="V57" s="122">
        <f t="shared" si="3"/>
        <v>0.43749733317276407</v>
      </c>
      <c r="W57" s="123">
        <f t="shared" si="8"/>
        <v>7862.9050720214855</v>
      </c>
      <c r="X57" s="272">
        <f t="shared" si="9"/>
        <v>0</v>
      </c>
      <c r="Y57" s="133">
        <f t="shared" si="6"/>
        <v>0</v>
      </c>
      <c r="Z57" s="269" t="s">
        <v>144</v>
      </c>
    </row>
    <row r="58" spans="1:26">
      <c r="A58" s="137" t="s">
        <v>160</v>
      </c>
      <c r="B58" s="137" t="s">
        <v>161</v>
      </c>
      <c r="C58" s="151" t="s">
        <v>84</v>
      </c>
      <c r="D58" s="151" t="s">
        <v>144</v>
      </c>
      <c r="E58" s="335" t="s">
        <v>160</v>
      </c>
      <c r="F58" s="334">
        <v>7862.9050720214846</v>
      </c>
      <c r="G58" s="334">
        <v>7416.1910400390616</v>
      </c>
      <c r="H58" s="334">
        <v>446.71403198242297</v>
      </c>
      <c r="I58" s="334">
        <v>7148.0955200195312</v>
      </c>
      <c r="J58" s="334">
        <v>3440</v>
      </c>
      <c r="K58" s="334">
        <v>3708.0955200195312</v>
      </c>
      <c r="L58" s="334">
        <v>3440</v>
      </c>
      <c r="M58" s="334">
        <v>268.09552001953125</v>
      </c>
      <c r="N58" s="334">
        <v>268.09552001953125</v>
      </c>
      <c r="O58" s="334">
        <v>3440</v>
      </c>
      <c r="P58" s="334"/>
      <c r="Q58" s="334"/>
      <c r="R58" s="223">
        <f t="shared" si="0"/>
        <v>0.92769994230943675</v>
      </c>
      <c r="S58" s="223">
        <f t="shared" si="7"/>
        <v>0.92769994230943675</v>
      </c>
      <c r="T58" s="122">
        <f t="shared" si="1"/>
        <v>5.6812848163710142E-2</v>
      </c>
      <c r="U58" s="122">
        <f t="shared" si="2"/>
        <v>3.4096242745380902E-2</v>
      </c>
      <c r="V58" s="122">
        <f t="shared" si="3"/>
        <v>0.43749733317276407</v>
      </c>
      <c r="W58" s="415">
        <f t="shared" si="8"/>
        <v>7862.9050720214855</v>
      </c>
      <c r="X58" s="272">
        <f t="shared" si="9"/>
        <v>0</v>
      </c>
      <c r="Y58" s="133">
        <f t="shared" si="6"/>
        <v>0</v>
      </c>
      <c r="Z58" s="231" t="s">
        <v>144</v>
      </c>
    </row>
    <row r="59" spans="1:26">
      <c r="A59" s="137" t="s">
        <v>162</v>
      </c>
      <c r="B59" s="137" t="s">
        <v>163</v>
      </c>
      <c r="C59" s="151" t="s">
        <v>84</v>
      </c>
      <c r="D59" s="151" t="s">
        <v>144</v>
      </c>
      <c r="E59" s="335" t="s">
        <v>162</v>
      </c>
      <c r="F59" s="334">
        <v>7645.6550720214846</v>
      </c>
      <c r="G59" s="334">
        <v>7218.6910400390616</v>
      </c>
      <c r="H59" s="334">
        <v>426.96403198242297</v>
      </c>
      <c r="I59" s="334">
        <v>6950.5955200195312</v>
      </c>
      <c r="J59" s="334">
        <v>3242.5</v>
      </c>
      <c r="K59" s="334">
        <v>3708.0955200195312</v>
      </c>
      <c r="L59" s="334">
        <v>3708.0955200195312</v>
      </c>
      <c r="M59" s="334">
        <v>0</v>
      </c>
      <c r="N59" s="334">
        <v>268.09552001953125</v>
      </c>
      <c r="O59" s="334">
        <v>3708.0955200195312</v>
      </c>
      <c r="P59" s="334"/>
      <c r="Q59" s="334"/>
      <c r="R59" s="223">
        <f t="shared" si="0"/>
        <v>1</v>
      </c>
      <c r="S59" s="223">
        <f t="shared" si="7"/>
        <v>1</v>
      </c>
      <c r="T59" s="122">
        <f t="shared" si="1"/>
        <v>5.5844009173897396E-2</v>
      </c>
      <c r="U59" s="122">
        <f t="shared" si="2"/>
        <v>3.5065081735193647E-2</v>
      </c>
      <c r="V59" s="122">
        <f t="shared" si="3"/>
        <v>0.42409708121225698</v>
      </c>
      <c r="W59" s="123">
        <f t="shared" si="8"/>
        <v>7645.6550720214855</v>
      </c>
      <c r="X59" s="272">
        <f t="shared" si="9"/>
        <v>0</v>
      </c>
      <c r="Y59" s="133">
        <f t="shared" si="6"/>
        <v>0</v>
      </c>
      <c r="Z59" s="231" t="s">
        <v>144</v>
      </c>
    </row>
    <row r="60" spans="1:26">
      <c r="A60" s="137">
        <v>295700667</v>
      </c>
      <c r="B60" s="137">
        <v>667</v>
      </c>
      <c r="C60" s="151" t="s">
        <v>104</v>
      </c>
      <c r="D60" s="151" t="s">
        <v>236</v>
      </c>
      <c r="E60" s="335" t="s">
        <v>333</v>
      </c>
      <c r="F60" s="334">
        <v>235200</v>
      </c>
      <c r="G60" s="334">
        <v>213716.5625</v>
      </c>
      <c r="H60" s="334">
        <v>21483.4375</v>
      </c>
      <c r="I60" s="334">
        <v>200645.2</v>
      </c>
      <c r="J60" s="334">
        <v>98451.1</v>
      </c>
      <c r="K60" s="334">
        <v>102194.1</v>
      </c>
      <c r="L60" s="334">
        <v>21778.7</v>
      </c>
      <c r="M60" s="334">
        <v>80415.400000000009</v>
      </c>
      <c r="N60" s="334">
        <v>4361.5625</v>
      </c>
      <c r="O60" s="334">
        <v>55807.8</v>
      </c>
      <c r="P60" s="334"/>
      <c r="Q60" s="334"/>
      <c r="R60" s="223">
        <f t="shared" si="0"/>
        <v>0.2131111287246524</v>
      </c>
      <c r="S60" s="223">
        <f t="shared" si="7"/>
        <v>0.54609610535246167</v>
      </c>
      <c r="T60" s="122">
        <f t="shared" si="1"/>
        <v>9.1341145833333331E-2</v>
      </c>
      <c r="U60" s="122">
        <f t="shared" si="2"/>
        <v>1.8544058248299321E-2</v>
      </c>
      <c r="V60" s="122">
        <f t="shared" si="3"/>
        <v>0.41858460884353743</v>
      </c>
      <c r="W60" s="123">
        <f t="shared" si="8"/>
        <v>226490.2</v>
      </c>
      <c r="X60" s="272">
        <f t="shared" si="9"/>
        <v>8709.7999999999884</v>
      </c>
      <c r="Y60" s="133">
        <f t="shared" si="6"/>
        <v>3.7031462585033967E-2</v>
      </c>
      <c r="Z60" s="231" t="s">
        <v>462</v>
      </c>
    </row>
    <row r="61" spans="1:26">
      <c r="A61" s="137">
        <v>295700671</v>
      </c>
      <c r="B61" s="137">
        <v>671</v>
      </c>
      <c r="C61" s="151" t="s">
        <v>84</v>
      </c>
      <c r="D61" s="151" t="s">
        <v>236</v>
      </c>
      <c r="E61" s="335" t="s">
        <v>331</v>
      </c>
      <c r="F61" s="334">
        <v>480000</v>
      </c>
      <c r="G61" s="334">
        <v>436156.25</v>
      </c>
      <c r="H61" s="334">
        <v>43843.75</v>
      </c>
      <c r="I61" s="334">
        <v>415239</v>
      </c>
      <c r="J61" s="334">
        <v>205748</v>
      </c>
      <c r="K61" s="334">
        <v>209491</v>
      </c>
      <c r="L61" s="334">
        <v>44061.2</v>
      </c>
      <c r="M61" s="334">
        <v>165429.79999999999</v>
      </c>
      <c r="N61" s="334">
        <v>8723.125</v>
      </c>
      <c r="O61" s="334">
        <v>152240.1</v>
      </c>
      <c r="P61" s="334"/>
      <c r="Q61" s="334">
        <v>94476.800000000003</v>
      </c>
      <c r="R61" s="223">
        <f t="shared" si="0"/>
        <v>0.21032502589610053</v>
      </c>
      <c r="S61" s="223">
        <f t="shared" si="7"/>
        <v>0.72671427412156131</v>
      </c>
      <c r="T61" s="122">
        <f t="shared" si="1"/>
        <v>9.1341145833333331E-2</v>
      </c>
      <c r="U61" s="122">
        <f t="shared" si="2"/>
        <v>1.8173177083333332E-2</v>
      </c>
      <c r="V61" s="122">
        <f t="shared" si="3"/>
        <v>0.42864166666666664</v>
      </c>
      <c r="W61" s="123">
        <f t="shared" si="8"/>
        <v>467805.875</v>
      </c>
      <c r="X61" s="272">
        <f t="shared" si="9"/>
        <v>12194.125</v>
      </c>
      <c r="Y61" s="133">
        <f t="shared" si="6"/>
        <v>2.5404427083333334E-2</v>
      </c>
      <c r="Z61" s="231" t="s">
        <v>462</v>
      </c>
    </row>
    <row r="62" spans="1:26">
      <c r="A62" s="137">
        <v>295700710</v>
      </c>
      <c r="B62" s="137">
        <v>710</v>
      </c>
      <c r="C62" s="151" t="s">
        <v>104</v>
      </c>
      <c r="D62" s="151" t="s">
        <v>236</v>
      </c>
      <c r="E62" s="335" t="s">
        <v>332</v>
      </c>
      <c r="F62" s="334">
        <v>480000</v>
      </c>
      <c r="G62" s="334">
        <v>436156.25</v>
      </c>
      <c r="H62" s="334">
        <v>43843.75</v>
      </c>
      <c r="I62" s="334">
        <v>415239</v>
      </c>
      <c r="J62" s="334">
        <v>205748</v>
      </c>
      <c r="K62" s="334">
        <v>209491</v>
      </c>
      <c r="L62" s="334">
        <v>147275</v>
      </c>
      <c r="M62" s="334">
        <v>62216</v>
      </c>
      <c r="N62" s="334">
        <v>8723.125</v>
      </c>
      <c r="O62" s="334">
        <v>244329</v>
      </c>
      <c r="P62" s="334"/>
      <c r="Q62" s="334">
        <v>134810</v>
      </c>
      <c r="R62" s="223">
        <f t="shared" si="0"/>
        <v>0.70301349461313378</v>
      </c>
      <c r="S62" s="223">
        <f t="shared" si="7"/>
        <v>1.1662983135313689</v>
      </c>
      <c r="T62" s="122">
        <f t="shared" si="1"/>
        <v>9.1341145833333331E-2</v>
      </c>
      <c r="U62" s="122">
        <f t="shared" si="2"/>
        <v>1.8173177083333332E-2</v>
      </c>
      <c r="V62" s="122">
        <f t="shared" si="3"/>
        <v>0.42864166666666664</v>
      </c>
      <c r="W62" s="123">
        <f t="shared" si="8"/>
        <v>467805.875</v>
      </c>
      <c r="X62" s="272">
        <f t="shared" si="9"/>
        <v>12194.125</v>
      </c>
      <c r="Y62" s="133">
        <f t="shared" si="6"/>
        <v>2.5404427083333334E-2</v>
      </c>
      <c r="Z62" s="231" t="s">
        <v>462</v>
      </c>
    </row>
    <row r="63" spans="1:26">
      <c r="A63" s="137">
        <v>295700689</v>
      </c>
      <c r="B63" s="137">
        <v>689</v>
      </c>
      <c r="C63" s="151" t="s">
        <v>84</v>
      </c>
      <c r="D63" s="151" t="s">
        <v>236</v>
      </c>
      <c r="E63" s="335" t="s">
        <v>330</v>
      </c>
      <c r="F63" s="334">
        <v>235200</v>
      </c>
      <c r="G63" s="334">
        <v>213716.5625</v>
      </c>
      <c r="H63" s="334">
        <v>21483.4375</v>
      </c>
      <c r="I63" s="334">
        <v>200645.2</v>
      </c>
      <c r="J63" s="334">
        <v>98451.1</v>
      </c>
      <c r="K63" s="334">
        <v>102194.1</v>
      </c>
      <c r="L63" s="334">
        <v>74472.3</v>
      </c>
      <c r="M63" s="334">
        <v>27721.800000000003</v>
      </c>
      <c r="N63" s="334">
        <v>4361.5625</v>
      </c>
      <c r="O63" s="334">
        <v>109520</v>
      </c>
      <c r="P63" s="334"/>
      <c r="Q63" s="334"/>
      <c r="R63" s="223">
        <f t="shared" si="0"/>
        <v>0.72873385058432927</v>
      </c>
      <c r="S63" s="223">
        <f t="shared" si="7"/>
        <v>1.0716861345224431</v>
      </c>
      <c r="T63" s="122">
        <f t="shared" si="1"/>
        <v>9.1341145833333331E-2</v>
      </c>
      <c r="U63" s="122">
        <f t="shared" si="2"/>
        <v>1.8544058248299321E-2</v>
      </c>
      <c r="V63" s="122">
        <f t="shared" si="3"/>
        <v>0.41858460884353743</v>
      </c>
      <c r="W63" s="123">
        <f t="shared" si="8"/>
        <v>226490.2</v>
      </c>
      <c r="X63" s="272">
        <f t="shared" si="9"/>
        <v>8709.7999999999884</v>
      </c>
      <c r="Y63" s="133">
        <f t="shared" si="6"/>
        <v>3.7031462585033967E-2</v>
      </c>
      <c r="Z63" s="231" t="s">
        <v>462</v>
      </c>
    </row>
    <row r="64" spans="1:26">
      <c r="A64" s="137">
        <v>7861188</v>
      </c>
      <c r="B64" s="137">
        <v>61188</v>
      </c>
      <c r="C64" s="180" t="s">
        <v>104</v>
      </c>
      <c r="D64" s="180" t="s">
        <v>340</v>
      </c>
      <c r="E64" s="335" t="s">
        <v>344</v>
      </c>
      <c r="F64" s="334">
        <v>540000</v>
      </c>
      <c r="G64" s="334">
        <v>534615</v>
      </c>
      <c r="H64" s="334">
        <v>5385</v>
      </c>
      <c r="I64" s="334">
        <v>486785.04</v>
      </c>
      <c r="J64" s="334">
        <v>243392.52</v>
      </c>
      <c r="K64" s="334">
        <v>243392.52</v>
      </c>
      <c r="L64" s="334">
        <v>107034</v>
      </c>
      <c r="M64" s="334">
        <v>136358.51999999999</v>
      </c>
      <c r="N64" s="334">
        <v>44551.25</v>
      </c>
      <c r="O64" s="334">
        <v>107034</v>
      </c>
      <c r="P64" s="334"/>
      <c r="Q64" s="334"/>
      <c r="R64" s="223">
        <f t="shared" si="0"/>
        <v>0.43975878962919651</v>
      </c>
      <c r="S64" s="223">
        <f t="shared" si="7"/>
        <v>0.43975878962919651</v>
      </c>
      <c r="T64" s="122">
        <f t="shared" si="1"/>
        <v>9.9722222222222226E-3</v>
      </c>
      <c r="U64" s="122">
        <f t="shared" si="2"/>
        <v>8.250231481481482E-2</v>
      </c>
      <c r="V64" s="122">
        <f t="shared" si="3"/>
        <v>0.45072688888888884</v>
      </c>
      <c r="W64" s="123">
        <f t="shared" si="8"/>
        <v>536721.29</v>
      </c>
      <c r="X64" s="272">
        <f t="shared" si="9"/>
        <v>3278.7099999999627</v>
      </c>
      <c r="Y64" s="133">
        <f t="shared" si="6"/>
        <v>6.0716851851851158E-3</v>
      </c>
      <c r="Z64" s="231" t="s">
        <v>340</v>
      </c>
    </row>
    <row r="65" spans="1:26">
      <c r="A65" s="137">
        <v>7861239</v>
      </c>
      <c r="B65" s="137">
        <v>61239</v>
      </c>
      <c r="C65" s="180" t="s">
        <v>84</v>
      </c>
      <c r="D65" s="180" t="s">
        <v>340</v>
      </c>
      <c r="E65" s="335" t="s">
        <v>345</v>
      </c>
      <c r="F65" s="334">
        <v>540000</v>
      </c>
      <c r="G65" s="334">
        <v>534615</v>
      </c>
      <c r="H65" s="334">
        <v>5385</v>
      </c>
      <c r="I65" s="334">
        <v>481966.76</v>
      </c>
      <c r="J65" s="334">
        <v>240983.38</v>
      </c>
      <c r="K65" s="334">
        <v>240983.38</v>
      </c>
      <c r="L65" s="334">
        <v>130093.84</v>
      </c>
      <c r="M65" s="334">
        <v>110889.54000000001</v>
      </c>
      <c r="N65" s="334">
        <v>44551.25</v>
      </c>
      <c r="O65" s="334">
        <v>130093.84</v>
      </c>
      <c r="P65" s="334"/>
      <c r="Q65" s="334"/>
      <c r="R65" s="223">
        <f t="shared" si="0"/>
        <v>0.53984569392295845</v>
      </c>
      <c r="S65" s="223">
        <f t="shared" si="7"/>
        <v>0.53984569392295845</v>
      </c>
      <c r="T65" s="122">
        <f t="shared" si="1"/>
        <v>9.9722222222222226E-3</v>
      </c>
      <c r="U65" s="122">
        <f t="shared" si="2"/>
        <v>8.250231481481482E-2</v>
      </c>
      <c r="V65" s="122">
        <f t="shared" si="3"/>
        <v>0.44626551851851853</v>
      </c>
      <c r="W65" s="123">
        <f t="shared" si="8"/>
        <v>531903.01</v>
      </c>
      <c r="X65" s="272">
        <f t="shared" si="9"/>
        <v>8096.9899999999907</v>
      </c>
      <c r="Y65" s="133">
        <f t="shared" si="6"/>
        <v>1.4994425925925909E-2</v>
      </c>
      <c r="Z65" s="231" t="s">
        <v>340</v>
      </c>
    </row>
    <row r="66" spans="1:26" s="147" customFormat="1">
      <c r="A66" s="222">
        <v>295700712</v>
      </c>
      <c r="B66" s="222">
        <v>712</v>
      </c>
      <c r="C66" s="231" t="s">
        <v>104</v>
      </c>
      <c r="D66" s="231" t="s">
        <v>236</v>
      </c>
      <c r="E66" s="335" t="s">
        <v>353</v>
      </c>
      <c r="F66" s="334">
        <v>480000</v>
      </c>
      <c r="G66" s="334">
        <v>436156.25</v>
      </c>
      <c r="H66" s="334">
        <v>43843.75</v>
      </c>
      <c r="I66" s="334">
        <v>415239</v>
      </c>
      <c r="J66" s="334">
        <v>205748</v>
      </c>
      <c r="K66" s="334">
        <v>209491</v>
      </c>
      <c r="L66" s="334">
        <v>139447.9</v>
      </c>
      <c r="M66" s="334">
        <v>70043.100000000006</v>
      </c>
      <c r="N66" s="334">
        <v>8723.125</v>
      </c>
      <c r="O66" s="334">
        <v>254516</v>
      </c>
      <c r="P66" s="334"/>
      <c r="Q66" s="334">
        <v>133832</v>
      </c>
      <c r="R66" s="223">
        <f t="shared" si="0"/>
        <v>0.665651030354526</v>
      </c>
      <c r="S66" s="223">
        <f t="shared" si="7"/>
        <v>1.2149257008654311</v>
      </c>
      <c r="T66" s="122">
        <f t="shared" si="1"/>
        <v>9.1341145833333331E-2</v>
      </c>
      <c r="U66" s="122">
        <f t="shared" si="2"/>
        <v>1.8173177083333332E-2</v>
      </c>
      <c r="V66" s="122">
        <f t="shared" si="3"/>
        <v>0.42864166666666664</v>
      </c>
      <c r="W66" s="146">
        <f t="shared" si="8"/>
        <v>467805.875</v>
      </c>
      <c r="X66" s="273">
        <f t="shared" si="9"/>
        <v>12194.125</v>
      </c>
      <c r="Y66" s="133">
        <f t="shared" si="6"/>
        <v>2.5404427083333334E-2</v>
      </c>
      <c r="Z66" s="231" t="s">
        <v>462</v>
      </c>
    </row>
    <row r="67" spans="1:26">
      <c r="A67" s="222">
        <v>295700706</v>
      </c>
      <c r="B67" s="222">
        <v>706</v>
      </c>
      <c r="C67" s="231" t="s">
        <v>84</v>
      </c>
      <c r="D67" s="231" t="s">
        <v>236</v>
      </c>
      <c r="E67" s="335" t="s">
        <v>356</v>
      </c>
      <c r="F67" s="334">
        <v>235200</v>
      </c>
      <c r="G67" s="334">
        <v>213716.5625</v>
      </c>
      <c r="H67" s="334">
        <v>21483.4375</v>
      </c>
      <c r="I67" s="334">
        <v>200645.2</v>
      </c>
      <c r="J67" s="334">
        <v>98451.1</v>
      </c>
      <c r="K67" s="334">
        <v>102194.1</v>
      </c>
      <c r="L67" s="334">
        <v>76496.3</v>
      </c>
      <c r="M67" s="334">
        <v>25697.800000000003</v>
      </c>
      <c r="N67" s="334">
        <v>4361.5625</v>
      </c>
      <c r="O67" s="334">
        <v>127434</v>
      </c>
      <c r="P67" s="334"/>
      <c r="Q67" s="334"/>
      <c r="R67" s="223">
        <f t="shared" si="0"/>
        <v>0.74853929923547446</v>
      </c>
      <c r="S67" s="223">
        <f t="shared" si="7"/>
        <v>1.2469800115662253</v>
      </c>
      <c r="T67" s="122">
        <f t="shared" si="1"/>
        <v>9.1341145833333331E-2</v>
      </c>
      <c r="U67" s="122">
        <f t="shared" si="2"/>
        <v>1.8544058248299321E-2</v>
      </c>
      <c r="V67" s="122">
        <f t="shared" si="3"/>
        <v>0.41858460884353743</v>
      </c>
      <c r="W67" s="123">
        <f t="shared" si="8"/>
        <v>226490.2</v>
      </c>
      <c r="X67" s="272">
        <f t="shared" si="9"/>
        <v>8709.7999999999884</v>
      </c>
      <c r="Y67" s="133">
        <f t="shared" si="6"/>
        <v>3.7031462585033967E-2</v>
      </c>
      <c r="Z67" s="231" t="s">
        <v>462</v>
      </c>
    </row>
    <row r="68" spans="1:26">
      <c r="A68" s="222">
        <v>295700709</v>
      </c>
      <c r="B68" s="222">
        <v>709</v>
      </c>
      <c r="C68" s="180" t="s">
        <v>104</v>
      </c>
      <c r="D68" s="231" t="s">
        <v>236</v>
      </c>
      <c r="E68" s="335" t="s">
        <v>385</v>
      </c>
      <c r="F68" s="334">
        <v>587800</v>
      </c>
      <c r="G68" s="334">
        <v>541278.66796875</v>
      </c>
      <c r="H68" s="334">
        <v>46521.33203125</v>
      </c>
      <c r="I68" s="334">
        <v>516508</v>
      </c>
      <c r="J68" s="334">
        <v>187816.40000000002</v>
      </c>
      <c r="K68" s="334">
        <v>328691.59999999998</v>
      </c>
      <c r="L68" s="334">
        <v>195984.3</v>
      </c>
      <c r="M68" s="334">
        <v>132707.29999999999</v>
      </c>
      <c r="N68" s="334">
        <v>10868.48046875</v>
      </c>
      <c r="O68" s="334">
        <v>323143</v>
      </c>
      <c r="P68" s="334"/>
      <c r="Q68" s="334"/>
      <c r="R68" s="223">
        <f t="shared" si="0"/>
        <v>0.59625588241378846</v>
      </c>
      <c r="S68" s="223">
        <f t="shared" si="7"/>
        <v>0.9831191305162652</v>
      </c>
      <c r="T68" s="122">
        <f t="shared" si="1"/>
        <v>7.9144831628530116E-2</v>
      </c>
      <c r="U68" s="122">
        <f t="shared" si="2"/>
        <v>1.8490099470483159E-2</v>
      </c>
      <c r="V68" s="122">
        <f t="shared" si="3"/>
        <v>0.31952432800272207</v>
      </c>
      <c r="W68" s="123">
        <f t="shared" si="8"/>
        <v>573897.8125</v>
      </c>
      <c r="X68" s="272">
        <f t="shared" si="9"/>
        <v>13902.1875</v>
      </c>
      <c r="Y68" s="133">
        <f t="shared" si="6"/>
        <v>2.3651220653283431E-2</v>
      </c>
      <c r="Z68" s="231" t="s">
        <v>463</v>
      </c>
    </row>
    <row r="69" spans="1:26">
      <c r="A69" s="257">
        <v>295700713</v>
      </c>
      <c r="B69" s="257">
        <v>713</v>
      </c>
      <c r="C69" s="180" t="s">
        <v>104</v>
      </c>
      <c r="D69" s="231" t="s">
        <v>236</v>
      </c>
      <c r="E69" s="335" t="s">
        <v>386</v>
      </c>
      <c r="F69" s="334">
        <v>431200</v>
      </c>
      <c r="G69" s="334">
        <v>392263.375</v>
      </c>
      <c r="H69" s="334">
        <v>38936.625</v>
      </c>
      <c r="I69" s="334">
        <v>372932.8666666667</v>
      </c>
      <c r="J69" s="334">
        <v>182064.06666666668</v>
      </c>
      <c r="K69" s="334">
        <v>190868.80000000002</v>
      </c>
      <c r="L69" s="334">
        <v>41426.1</v>
      </c>
      <c r="M69" s="334">
        <v>149442.70000000001</v>
      </c>
      <c r="N69" s="334">
        <v>8005.375</v>
      </c>
      <c r="O69" s="334">
        <v>198313</v>
      </c>
      <c r="P69" s="334"/>
      <c r="Q69" s="334"/>
      <c r="R69" s="223">
        <f t="shared" ref="R69:R79" si="10">L69/K69</f>
        <v>0.21703966284693987</v>
      </c>
      <c r="S69" s="223">
        <f t="shared" si="7"/>
        <v>1.0390016597788636</v>
      </c>
      <c r="T69" s="122">
        <f t="shared" ref="T69:T79" si="11">H69/$F69</f>
        <v>9.0298295454545457E-2</v>
      </c>
      <c r="U69" s="122">
        <f t="shared" ref="U69:U79" si="12">N69/$F69</f>
        <v>1.856534090909091E-2</v>
      </c>
      <c r="V69" s="122">
        <f t="shared" ref="V69:V79" si="13">J69/$F69</f>
        <v>0.42222649969078546</v>
      </c>
      <c r="W69" s="123">
        <f t="shared" ref="W69:W79" si="14">H69+J69+K69+N69+P69</f>
        <v>419874.8666666667</v>
      </c>
      <c r="X69" s="272">
        <f t="shared" ref="X69:X79" si="15">F69-W69</f>
        <v>11325.133333333302</v>
      </c>
      <c r="Y69" s="133">
        <f t="shared" ref="Y69:Y79" si="16">X69/F69</f>
        <v>2.6264223871366656E-2</v>
      </c>
      <c r="Z69" s="231" t="s">
        <v>463</v>
      </c>
    </row>
    <row r="70" spans="1:26">
      <c r="A70" s="257">
        <v>295700704</v>
      </c>
      <c r="B70" s="257">
        <v>704</v>
      </c>
      <c r="C70" s="180" t="s">
        <v>84</v>
      </c>
      <c r="D70" s="231" t="s">
        <v>236</v>
      </c>
      <c r="E70" s="335" t="s">
        <v>441</v>
      </c>
      <c r="F70" s="334">
        <v>405400</v>
      </c>
      <c r="G70" s="334">
        <v>373152.6875</v>
      </c>
      <c r="H70" s="334">
        <v>32247.3125</v>
      </c>
      <c r="I70" s="334">
        <v>354223.73333333334</v>
      </c>
      <c r="J70" s="334">
        <v>130153.43333333335</v>
      </c>
      <c r="K70" s="334">
        <v>224070.3</v>
      </c>
      <c r="L70" s="334">
        <v>51383.5</v>
      </c>
      <c r="M70" s="334">
        <v>172686.8</v>
      </c>
      <c r="N70" s="334">
        <v>7915.0625</v>
      </c>
      <c r="O70" s="334">
        <v>241478</v>
      </c>
      <c r="P70" s="334"/>
      <c r="Q70" s="334"/>
      <c r="R70" s="223">
        <f t="shared" si="10"/>
        <v>0.22931865579686375</v>
      </c>
      <c r="S70" s="223">
        <f t="shared" ref="S70:S79" si="17">O70/K70</f>
        <v>1.0776885647049164</v>
      </c>
      <c r="T70" s="122">
        <f t="shared" si="11"/>
        <v>7.9544431425752349E-2</v>
      </c>
      <c r="U70" s="122">
        <f t="shared" si="12"/>
        <v>1.9524081154415392E-2</v>
      </c>
      <c r="V70" s="122">
        <f t="shared" si="13"/>
        <v>0.32104941621443844</v>
      </c>
      <c r="W70" s="123">
        <f t="shared" si="14"/>
        <v>394386.10833333334</v>
      </c>
      <c r="X70" s="272">
        <f t="shared" si="15"/>
        <v>11013.891666666663</v>
      </c>
      <c r="Y70" s="133">
        <f t="shared" si="16"/>
        <v>2.7167961683933553E-2</v>
      </c>
      <c r="Z70" s="231" t="s">
        <v>463</v>
      </c>
    </row>
    <row r="71" spans="1:26">
      <c r="A71" s="257">
        <v>295700688</v>
      </c>
      <c r="B71" s="257">
        <v>688</v>
      </c>
      <c r="C71" s="180" t="s">
        <v>84</v>
      </c>
      <c r="D71" s="180" t="s">
        <v>236</v>
      </c>
      <c r="E71" s="335" t="s">
        <v>452</v>
      </c>
      <c r="F71" s="334">
        <v>362400</v>
      </c>
      <c r="G71" s="334">
        <v>329297.96875</v>
      </c>
      <c r="H71" s="334">
        <v>33102.03125</v>
      </c>
      <c r="I71" s="334">
        <v>312384</v>
      </c>
      <c r="J71" s="334">
        <v>156192</v>
      </c>
      <c r="K71" s="334">
        <v>156192</v>
      </c>
      <c r="L71" s="334">
        <v>40099.4</v>
      </c>
      <c r="M71" s="334">
        <v>116092.6</v>
      </c>
      <c r="N71" s="334">
        <v>6542.34375</v>
      </c>
      <c r="O71" s="334">
        <v>55880.3</v>
      </c>
      <c r="P71" s="334"/>
      <c r="Q71" s="334"/>
      <c r="R71" s="223">
        <f t="shared" si="10"/>
        <v>0.25673145871747594</v>
      </c>
      <c r="S71" s="223">
        <f t="shared" si="17"/>
        <v>0.35776672300758044</v>
      </c>
      <c r="T71" s="122">
        <f t="shared" si="11"/>
        <v>9.1341145833333331E-2</v>
      </c>
      <c r="U71" s="122">
        <f t="shared" si="12"/>
        <v>1.8052824917218543E-2</v>
      </c>
      <c r="V71" s="122">
        <f t="shared" si="13"/>
        <v>0.43099337748344368</v>
      </c>
      <c r="W71" s="123">
        <f t="shared" si="14"/>
        <v>352028.375</v>
      </c>
      <c r="X71" s="272">
        <f t="shared" si="15"/>
        <v>10371.625</v>
      </c>
      <c r="Y71" s="133">
        <f t="shared" si="16"/>
        <v>2.8619274282560708E-2</v>
      </c>
      <c r="Z71" s="231" t="s">
        <v>462</v>
      </c>
    </row>
    <row r="72" spans="1:26">
      <c r="A72" s="257">
        <v>295700703</v>
      </c>
      <c r="B72" s="257">
        <v>703</v>
      </c>
      <c r="C72" s="180" t="s">
        <v>71</v>
      </c>
      <c r="D72" s="180" t="s">
        <v>236</v>
      </c>
      <c r="E72" s="335" t="s">
        <v>450</v>
      </c>
      <c r="F72" s="334">
        <v>405400</v>
      </c>
      <c r="G72" s="334">
        <v>373152.6875</v>
      </c>
      <c r="H72" s="334">
        <v>32247.3125</v>
      </c>
      <c r="I72" s="334">
        <v>354223.73333333334</v>
      </c>
      <c r="J72" s="334">
        <v>130153.43333333335</v>
      </c>
      <c r="K72" s="334">
        <v>224070.3</v>
      </c>
      <c r="L72" s="334">
        <v>103948.9</v>
      </c>
      <c r="M72" s="334">
        <v>120121.4</v>
      </c>
      <c r="N72" s="334">
        <v>7915.0625</v>
      </c>
      <c r="O72" s="334">
        <v>182630</v>
      </c>
      <c r="P72" s="334"/>
      <c r="Q72" s="334"/>
      <c r="R72" s="223">
        <f t="shared" si="10"/>
        <v>0.4639119954764197</v>
      </c>
      <c r="S72" s="223">
        <f t="shared" si="17"/>
        <v>0.8150567031864554</v>
      </c>
      <c r="T72" s="122">
        <f t="shared" si="11"/>
        <v>7.9544431425752349E-2</v>
      </c>
      <c r="U72" s="122">
        <f t="shared" si="12"/>
        <v>1.9524081154415392E-2</v>
      </c>
      <c r="V72" s="122">
        <f t="shared" si="13"/>
        <v>0.32104941621443844</v>
      </c>
      <c r="W72" s="123">
        <f t="shared" si="14"/>
        <v>394386.10833333334</v>
      </c>
      <c r="X72" s="272">
        <f t="shared" si="15"/>
        <v>11013.891666666663</v>
      </c>
      <c r="Y72" s="133">
        <f t="shared" si="16"/>
        <v>2.7167961683933553E-2</v>
      </c>
      <c r="Z72" s="231" t="s">
        <v>463</v>
      </c>
    </row>
    <row r="73" spans="1:26">
      <c r="A73" s="257">
        <v>295700705</v>
      </c>
      <c r="B73" s="257">
        <v>705</v>
      </c>
      <c r="C73" s="180" t="s">
        <v>71</v>
      </c>
      <c r="D73" s="180" t="s">
        <v>236</v>
      </c>
      <c r="E73" s="335" t="s">
        <v>451</v>
      </c>
      <c r="F73" s="334">
        <v>362400</v>
      </c>
      <c r="G73" s="334">
        <v>329297.96875</v>
      </c>
      <c r="H73" s="334">
        <v>33102.03125</v>
      </c>
      <c r="I73" s="334">
        <v>312384</v>
      </c>
      <c r="J73" s="334">
        <v>156192</v>
      </c>
      <c r="K73" s="334">
        <v>156192</v>
      </c>
      <c r="L73" s="334">
        <v>40074</v>
      </c>
      <c r="M73" s="334">
        <v>116118</v>
      </c>
      <c r="N73" s="334">
        <v>6542.34375</v>
      </c>
      <c r="O73" s="334">
        <v>55866.6</v>
      </c>
      <c r="P73" s="334"/>
      <c r="Q73" s="334"/>
      <c r="R73" s="223">
        <f t="shared" si="10"/>
        <v>0.25656883835279654</v>
      </c>
      <c r="S73" s="223">
        <f t="shared" si="17"/>
        <v>0.35767901044867856</v>
      </c>
      <c r="T73" s="122">
        <f t="shared" si="11"/>
        <v>9.1341145833333331E-2</v>
      </c>
      <c r="U73" s="122">
        <f t="shared" si="12"/>
        <v>1.8052824917218543E-2</v>
      </c>
      <c r="V73" s="122">
        <f t="shared" si="13"/>
        <v>0.43099337748344368</v>
      </c>
      <c r="W73" s="123">
        <f t="shared" si="14"/>
        <v>352028.375</v>
      </c>
      <c r="X73" s="272">
        <f t="shared" si="15"/>
        <v>10371.625</v>
      </c>
      <c r="Y73" s="133">
        <f t="shared" si="16"/>
        <v>2.8619274282560708E-2</v>
      </c>
      <c r="Z73" s="231" t="s">
        <v>462</v>
      </c>
    </row>
    <row r="74" spans="1:26">
      <c r="A74" s="300">
        <v>295700699</v>
      </c>
      <c r="B74" s="300">
        <v>699</v>
      </c>
      <c r="C74" s="180" t="s">
        <v>84</v>
      </c>
      <c r="D74" s="231" t="s">
        <v>236</v>
      </c>
      <c r="E74" s="335" t="s">
        <v>486</v>
      </c>
      <c r="F74" s="334">
        <v>405400</v>
      </c>
      <c r="G74" s="334">
        <v>373152.6875</v>
      </c>
      <c r="H74" s="334">
        <v>32247.3125</v>
      </c>
      <c r="I74" s="334">
        <v>354223.73333333334</v>
      </c>
      <c r="J74" s="334">
        <v>130153.43333333335</v>
      </c>
      <c r="K74" s="334">
        <v>224070.3</v>
      </c>
      <c r="L74" s="334">
        <v>38373.1</v>
      </c>
      <c r="M74" s="334">
        <v>185697.19999999998</v>
      </c>
      <c r="N74" s="334">
        <v>7915.0625</v>
      </c>
      <c r="O74" s="334">
        <v>171470</v>
      </c>
      <c r="P74" s="334"/>
      <c r="Q74" s="334"/>
      <c r="R74" s="223">
        <f t="shared" si="10"/>
        <v>0.17125473567893648</v>
      </c>
      <c r="S74" s="223">
        <f t="shared" si="17"/>
        <v>0.76525090563095599</v>
      </c>
      <c r="T74" s="122">
        <f t="shared" si="11"/>
        <v>7.9544431425752349E-2</v>
      </c>
      <c r="U74" s="122">
        <f t="shared" si="12"/>
        <v>1.9524081154415392E-2</v>
      </c>
      <c r="V74" s="122">
        <f t="shared" si="13"/>
        <v>0.32104941621443844</v>
      </c>
      <c r="W74" s="123">
        <f t="shared" si="14"/>
        <v>394386.10833333334</v>
      </c>
      <c r="X74" s="272">
        <f t="shared" si="15"/>
        <v>11013.891666666663</v>
      </c>
      <c r="Y74" s="133">
        <f t="shared" si="16"/>
        <v>2.7167961683933553E-2</v>
      </c>
      <c r="Z74" s="231" t="s">
        <v>463</v>
      </c>
    </row>
    <row r="75" spans="1:26">
      <c r="A75" s="335">
        <v>298701383</v>
      </c>
      <c r="B75" s="335">
        <v>1383</v>
      </c>
      <c r="C75" s="180" t="s">
        <v>200</v>
      </c>
      <c r="D75" s="180" t="s">
        <v>236</v>
      </c>
      <c r="E75" s="335" t="s">
        <v>526</v>
      </c>
      <c r="F75" s="334">
        <v>137400</v>
      </c>
      <c r="G75" s="334">
        <v>124849.7265625</v>
      </c>
      <c r="H75" s="334">
        <v>12550.2734375</v>
      </c>
      <c r="I75" s="334">
        <v>119445.8</v>
      </c>
      <c r="J75" s="334">
        <v>59722.9</v>
      </c>
      <c r="K75" s="334">
        <v>59722.9</v>
      </c>
      <c r="L75" s="334">
        <v>19595.900000000001</v>
      </c>
      <c r="M75" s="334">
        <v>40127</v>
      </c>
      <c r="N75" s="334">
        <v>2725.9765625</v>
      </c>
      <c r="O75" s="334">
        <v>61297.2</v>
      </c>
      <c r="P75" s="334"/>
      <c r="Q75" s="334"/>
      <c r="R75" s="223">
        <f t="shared" si="10"/>
        <v>0.32811367164019162</v>
      </c>
      <c r="S75" s="223">
        <f t="shared" si="17"/>
        <v>1.0263600729368465</v>
      </c>
      <c r="T75" s="122">
        <f t="shared" si="11"/>
        <v>9.1341145833333331E-2</v>
      </c>
      <c r="U75" s="122">
        <f t="shared" si="12"/>
        <v>1.9839712973071324E-2</v>
      </c>
      <c r="V75" s="122">
        <f t="shared" si="13"/>
        <v>0.43466448326055313</v>
      </c>
      <c r="W75" s="123">
        <f t="shared" si="14"/>
        <v>134722.04999999999</v>
      </c>
      <c r="X75" s="272">
        <f t="shared" si="15"/>
        <v>2677.9500000000116</v>
      </c>
      <c r="Y75" s="133">
        <f t="shared" si="16"/>
        <v>1.9490174672489168E-2</v>
      </c>
      <c r="Z75" s="375" t="s">
        <v>463</v>
      </c>
    </row>
    <row r="76" spans="1:26">
      <c r="A76" s="335">
        <v>295700485</v>
      </c>
      <c r="B76" s="335">
        <v>485</v>
      </c>
      <c r="C76" s="180" t="s">
        <v>84</v>
      </c>
      <c r="D76" s="180" t="s">
        <v>236</v>
      </c>
      <c r="E76" s="335" t="s">
        <v>530</v>
      </c>
      <c r="F76" s="334">
        <v>431200</v>
      </c>
      <c r="G76" s="334">
        <v>392263.375</v>
      </c>
      <c r="H76" s="334">
        <v>38936.625</v>
      </c>
      <c r="I76" s="334">
        <v>372932.8666666667</v>
      </c>
      <c r="J76" s="334">
        <v>182064.06666666668</v>
      </c>
      <c r="K76" s="334">
        <v>190868.80000000002</v>
      </c>
      <c r="L76" s="334">
        <v>39857</v>
      </c>
      <c r="M76" s="334">
        <v>151011.80000000002</v>
      </c>
      <c r="N76" s="334">
        <v>8005.375</v>
      </c>
      <c r="O76" s="334">
        <v>141793</v>
      </c>
      <c r="P76" s="334"/>
      <c r="Q76" s="334"/>
      <c r="R76" s="223">
        <f t="shared" si="10"/>
        <v>0.20881883262219911</v>
      </c>
      <c r="S76" s="223">
        <f t="shared" si="17"/>
        <v>0.74288202157712513</v>
      </c>
      <c r="T76" s="122">
        <f t="shared" si="11"/>
        <v>9.0298295454545457E-2</v>
      </c>
      <c r="U76" s="122">
        <f t="shared" si="12"/>
        <v>1.856534090909091E-2</v>
      </c>
      <c r="V76" s="122">
        <f t="shared" si="13"/>
        <v>0.42222649969078546</v>
      </c>
      <c r="W76" s="123">
        <f t="shared" si="14"/>
        <v>419874.8666666667</v>
      </c>
      <c r="X76" s="272">
        <f t="shared" si="15"/>
        <v>11325.133333333302</v>
      </c>
      <c r="Y76" s="133">
        <f t="shared" si="16"/>
        <v>2.6264223871366656E-2</v>
      </c>
      <c r="Z76" s="375" t="s">
        <v>463</v>
      </c>
    </row>
    <row r="77" spans="1:26">
      <c r="A77" s="335">
        <v>295701144</v>
      </c>
      <c r="B77" s="335">
        <v>1144</v>
      </c>
      <c r="C77" s="180" t="s">
        <v>84</v>
      </c>
      <c r="D77" s="180" t="s">
        <v>236</v>
      </c>
      <c r="E77" s="335" t="s">
        <v>547</v>
      </c>
      <c r="F77" s="334">
        <v>235200</v>
      </c>
      <c r="G77" s="334">
        <v>213716.5625</v>
      </c>
      <c r="H77" s="334">
        <v>21483.4375</v>
      </c>
      <c r="I77" s="334">
        <v>200645.2</v>
      </c>
      <c r="J77" s="334">
        <v>100322.6</v>
      </c>
      <c r="K77" s="334">
        <v>100322.6</v>
      </c>
      <c r="L77" s="334">
        <v>15656.8</v>
      </c>
      <c r="M77" s="334">
        <v>84665.8</v>
      </c>
      <c r="N77" s="334">
        <v>4361.5625</v>
      </c>
      <c r="O77" s="334">
        <v>49951.6</v>
      </c>
      <c r="P77" s="334"/>
      <c r="Q77" s="334"/>
      <c r="R77" s="223">
        <f t="shared" si="10"/>
        <v>0.15606453580748503</v>
      </c>
      <c r="S77" s="223">
        <f t="shared" si="17"/>
        <v>0.49790974316853825</v>
      </c>
      <c r="T77" s="122">
        <f t="shared" si="11"/>
        <v>9.1341145833333331E-2</v>
      </c>
      <c r="U77" s="122">
        <f t="shared" si="12"/>
        <v>1.8544058248299321E-2</v>
      </c>
      <c r="V77" s="122">
        <f t="shared" si="13"/>
        <v>0.42654166666666671</v>
      </c>
      <c r="W77" s="123">
        <f t="shared" si="14"/>
        <v>226490.2</v>
      </c>
      <c r="X77" s="272">
        <f t="shared" si="15"/>
        <v>8709.7999999999884</v>
      </c>
      <c r="Y77" s="133">
        <f t="shared" si="16"/>
        <v>3.7031462585033967E-2</v>
      </c>
      <c r="Z77" s="375" t="s">
        <v>462</v>
      </c>
    </row>
    <row r="78" spans="1:26">
      <c r="A78" s="335">
        <v>295701124</v>
      </c>
      <c r="B78" s="335">
        <v>1124</v>
      </c>
      <c r="C78" s="180" t="s">
        <v>104</v>
      </c>
      <c r="D78" s="180" t="s">
        <v>236</v>
      </c>
      <c r="E78" s="335" t="s">
        <v>548</v>
      </c>
      <c r="F78" s="334">
        <v>475200</v>
      </c>
      <c r="G78" s="334">
        <v>431794.6875</v>
      </c>
      <c r="H78" s="334">
        <v>43405.3125</v>
      </c>
      <c r="I78" s="334">
        <v>410947</v>
      </c>
      <c r="J78" s="334">
        <v>205473.5</v>
      </c>
      <c r="K78" s="334">
        <v>205473.5</v>
      </c>
      <c r="L78" s="334">
        <v>24376</v>
      </c>
      <c r="M78" s="334">
        <v>181097.5</v>
      </c>
      <c r="N78" s="334">
        <v>8723.125</v>
      </c>
      <c r="O78" s="334">
        <v>49778.8</v>
      </c>
      <c r="P78" s="334"/>
      <c r="Q78" s="334"/>
      <c r="R78" s="223">
        <f t="shared" si="10"/>
        <v>0.11863330307801249</v>
      </c>
      <c r="S78" s="223">
        <f t="shared" si="17"/>
        <v>0.24226384424268824</v>
      </c>
      <c r="T78" s="122">
        <f t="shared" si="11"/>
        <v>9.1341145833333331E-2</v>
      </c>
      <c r="U78" s="122">
        <f t="shared" si="12"/>
        <v>1.8356744528619528E-2</v>
      </c>
      <c r="V78" s="122">
        <f t="shared" si="13"/>
        <v>0.43239372895622896</v>
      </c>
      <c r="W78" s="123">
        <f t="shared" si="14"/>
        <v>463075.4375</v>
      </c>
      <c r="X78" s="272">
        <f t="shared" si="15"/>
        <v>12124.5625</v>
      </c>
      <c r="Y78" s="133">
        <f t="shared" si="16"/>
        <v>2.5514651725589227E-2</v>
      </c>
      <c r="Z78" s="375" t="s">
        <v>462</v>
      </c>
    </row>
    <row r="79" spans="1:26">
      <c r="A79" s="335">
        <v>294900877</v>
      </c>
      <c r="B79" s="335">
        <v>877</v>
      </c>
      <c r="C79" s="180" t="s">
        <v>569</v>
      </c>
      <c r="D79" s="180" t="s">
        <v>236</v>
      </c>
      <c r="E79" s="335" t="s">
        <v>564</v>
      </c>
      <c r="F79" s="334">
        <v>6600</v>
      </c>
      <c r="G79" s="334">
        <v>5940</v>
      </c>
      <c r="H79" s="334">
        <v>660</v>
      </c>
      <c r="I79" s="334">
        <v>5400</v>
      </c>
      <c r="J79" s="334">
        <v>675</v>
      </c>
      <c r="K79" s="334">
        <v>4725</v>
      </c>
      <c r="L79" s="334">
        <v>4282</v>
      </c>
      <c r="M79" s="334">
        <v>443</v>
      </c>
      <c r="N79" s="334">
        <v>540</v>
      </c>
      <c r="O79" s="334">
        <v>4282</v>
      </c>
      <c r="P79" s="334"/>
      <c r="Q79" s="334"/>
      <c r="R79" s="234">
        <f t="shared" si="10"/>
        <v>0.9062433862433863</v>
      </c>
      <c r="S79" s="234">
        <f t="shared" si="17"/>
        <v>0.9062433862433863</v>
      </c>
      <c r="T79" s="416">
        <f t="shared" si="11"/>
        <v>0.1</v>
      </c>
      <c r="U79" s="416">
        <f t="shared" si="12"/>
        <v>8.1818181818181818E-2</v>
      </c>
      <c r="V79" s="416">
        <f t="shared" si="13"/>
        <v>0.10227272727272728</v>
      </c>
      <c r="W79" s="415">
        <f t="shared" si="14"/>
        <v>6600</v>
      </c>
      <c r="X79" s="417">
        <f t="shared" si="15"/>
        <v>0</v>
      </c>
      <c r="Y79" s="418">
        <f t="shared" si="16"/>
        <v>0</v>
      </c>
      <c r="Z79" s="333"/>
    </row>
    <row r="80" spans="1:26">
      <c r="E80" s="335" t="s">
        <v>2</v>
      </c>
      <c r="F80" s="334">
        <v>18372235.063984215</v>
      </c>
      <c r="G80" s="334">
        <v>16779437.609289002</v>
      </c>
      <c r="H80" s="334">
        <v>1592797.4546952089</v>
      </c>
      <c r="I80" s="334">
        <v>15124618.050755931</v>
      </c>
      <c r="J80" s="334">
        <v>5206552.0077896304</v>
      </c>
      <c r="K80" s="334">
        <v>9918066.0429663099</v>
      </c>
      <c r="L80" s="334">
        <v>5504264.9517333983</v>
      </c>
      <c r="M80" s="334">
        <v>4413801.0912329098</v>
      </c>
      <c r="N80" s="334">
        <v>339197.62730224611</v>
      </c>
      <c r="O80" s="334">
        <v>7913604.4878662089</v>
      </c>
      <c r="P80" s="334">
        <v>715565.16359999997</v>
      </c>
      <c r="Q80" s="334">
        <v>898472.23613281257</v>
      </c>
      <c r="R80" s="333"/>
      <c r="S80" s="333"/>
      <c r="T80" s="333"/>
      <c r="U80" s="333"/>
      <c r="V80" s="333"/>
      <c r="W80" s="333"/>
      <c r="X80" s="333"/>
      <c r="Y80" s="333"/>
    </row>
    <row r="81" spans="1:26">
      <c r="F81"/>
      <c r="G81"/>
      <c r="H81"/>
      <c r="I81"/>
      <c r="J81"/>
      <c r="K81"/>
      <c r="L81"/>
      <c r="M81"/>
      <c r="N81"/>
      <c r="O81"/>
      <c r="P81"/>
      <c r="Q81"/>
      <c r="R81" s="333"/>
      <c r="S81" s="333"/>
      <c r="T81" s="333"/>
      <c r="U81" s="333"/>
      <c r="V81" s="333"/>
      <c r="W81" s="333"/>
      <c r="X81" s="333"/>
      <c r="Y81" s="333"/>
    </row>
    <row r="82" spans="1:26">
      <c r="F82"/>
      <c r="G82"/>
      <c r="H82"/>
      <c r="I82"/>
      <c r="J82"/>
      <c r="K82"/>
      <c r="L82"/>
      <c r="M82"/>
      <c r="N82"/>
      <c r="O82"/>
      <c r="P82"/>
      <c r="Q82"/>
      <c r="R82" s="333"/>
      <c r="S82" s="333"/>
      <c r="T82" s="333"/>
      <c r="U82" s="333"/>
      <c r="V82" s="333"/>
      <c r="W82" s="333"/>
      <c r="X82" s="333"/>
      <c r="Y82" s="333"/>
    </row>
    <row r="83" spans="1:26">
      <c r="F83"/>
      <c r="G83"/>
      <c r="H83"/>
      <c r="I83"/>
      <c r="J83"/>
      <c r="K83"/>
      <c r="L83"/>
      <c r="M83"/>
      <c r="N83"/>
      <c r="O83"/>
      <c r="P83"/>
      <c r="Q83"/>
      <c r="R83" s="333"/>
      <c r="S83" s="333"/>
      <c r="T83" s="333"/>
      <c r="U83" s="333"/>
      <c r="V83" s="333"/>
      <c r="W83" s="333"/>
      <c r="X83" s="333"/>
      <c r="Y83" s="333"/>
    </row>
    <row r="84" spans="1:26">
      <c r="F84"/>
      <c r="G84"/>
      <c r="H84"/>
      <c r="I84"/>
      <c r="J84"/>
      <c r="K84"/>
      <c r="L84"/>
      <c r="M84"/>
      <c r="N84"/>
      <c r="O84"/>
      <c r="P84"/>
      <c r="Q84"/>
      <c r="R84" s="333"/>
      <c r="S84" s="333"/>
      <c r="T84" s="333"/>
      <c r="U84" s="333"/>
      <c r="V84" s="333"/>
      <c r="W84" s="333"/>
      <c r="X84" s="333"/>
      <c r="Y84" s="333"/>
    </row>
    <row r="85" spans="1:26">
      <c r="F85"/>
      <c r="G85"/>
      <c r="H85"/>
      <c r="I85"/>
      <c r="J85"/>
      <c r="K85"/>
      <c r="L85"/>
      <c r="M85"/>
      <c r="N85"/>
      <c r="O85"/>
      <c r="P85"/>
      <c r="Q85"/>
      <c r="R85" s="333"/>
      <c r="S85" s="333"/>
      <c r="T85" s="333"/>
      <c r="U85" s="333"/>
      <c r="V85" s="333"/>
      <c r="W85" s="333"/>
      <c r="X85" s="333"/>
      <c r="Y85" s="333"/>
    </row>
    <row r="86" spans="1:26">
      <c r="F86"/>
      <c r="G86" s="420"/>
      <c r="H86" s="420"/>
      <c r="I86" s="420"/>
      <c r="J86"/>
      <c r="K86"/>
      <c r="L86"/>
      <c r="M86"/>
      <c r="N86"/>
      <c r="O86"/>
      <c r="P86"/>
      <c r="Q86"/>
      <c r="R86" s="333"/>
      <c r="S86" s="333"/>
      <c r="T86" s="333"/>
      <c r="U86" s="333"/>
      <c r="V86" s="333"/>
      <c r="W86" s="333"/>
      <c r="X86" s="333"/>
      <c r="Y86" s="333"/>
    </row>
    <row r="87" spans="1:26">
      <c r="F87"/>
      <c r="G87" s="421"/>
      <c r="H87" s="421"/>
      <c r="I87" s="421"/>
      <c r="J87"/>
      <c r="K87"/>
      <c r="L87"/>
      <c r="M87"/>
      <c r="N87"/>
      <c r="O87"/>
      <c r="P87"/>
      <c r="Q87"/>
      <c r="R87" s="333"/>
      <c r="S87" s="333"/>
      <c r="T87" s="333"/>
      <c r="U87" s="333"/>
      <c r="V87" s="333"/>
      <c r="W87" s="333"/>
      <c r="X87" s="333"/>
      <c r="Y87" s="333"/>
    </row>
    <row r="88" spans="1:26" s="147" customFormat="1">
      <c r="A88" s="140"/>
      <c r="B88" s="140"/>
      <c r="C88" s="150"/>
      <c r="D88" s="150"/>
      <c r="E88"/>
      <c r="F88"/>
      <c r="G88" s="421"/>
      <c r="H88" s="421"/>
      <c r="I88" s="421"/>
      <c r="J88"/>
      <c r="K88"/>
      <c r="L88"/>
      <c r="M88"/>
      <c r="N88"/>
      <c r="O88"/>
      <c r="P88"/>
      <c r="Q88"/>
      <c r="R88" s="333"/>
      <c r="S88" s="333"/>
      <c r="T88" s="333"/>
      <c r="U88" s="333"/>
      <c r="V88" s="333"/>
      <c r="W88" s="333"/>
      <c r="X88" s="333"/>
      <c r="Y88" s="333"/>
      <c r="Z88"/>
    </row>
    <row r="89" spans="1:26">
      <c r="F89"/>
      <c r="G89"/>
      <c r="H89"/>
      <c r="I89"/>
      <c r="J89"/>
      <c r="K89"/>
      <c r="L89"/>
      <c r="M89"/>
      <c r="N89"/>
      <c r="O89"/>
      <c r="P89"/>
      <c r="Q89"/>
      <c r="R89" s="333"/>
      <c r="S89" s="333"/>
      <c r="T89" s="333"/>
      <c r="U89" s="333"/>
      <c r="V89" s="333"/>
      <c r="W89" s="333"/>
      <c r="X89" s="333"/>
      <c r="Y89" s="333"/>
    </row>
    <row r="90" spans="1:26">
      <c r="F90"/>
      <c r="G90"/>
      <c r="H90"/>
      <c r="I90"/>
      <c r="J90"/>
      <c r="K90"/>
      <c r="L90"/>
      <c r="M90"/>
      <c r="N90"/>
      <c r="O90"/>
      <c r="P90"/>
      <c r="Q90"/>
      <c r="R90" s="333"/>
      <c r="S90" s="333"/>
      <c r="T90" s="333"/>
      <c r="U90" s="333"/>
      <c r="V90" s="333"/>
      <c r="W90" s="333"/>
      <c r="X90" s="333"/>
      <c r="Y90" s="333"/>
    </row>
    <row r="91" spans="1:26">
      <c r="F91"/>
      <c r="G91"/>
      <c r="H91"/>
      <c r="I91"/>
      <c r="J91"/>
      <c r="K91"/>
      <c r="L91"/>
      <c r="M91"/>
      <c r="N91"/>
      <c r="O91"/>
      <c r="P91"/>
      <c r="Q91" s="333"/>
      <c r="R91" s="333"/>
      <c r="S91" s="333"/>
      <c r="T91" s="333"/>
      <c r="U91" s="333"/>
      <c r="V91" s="333"/>
      <c r="W91" s="333"/>
      <c r="X91" s="333"/>
      <c r="Y91" s="333"/>
    </row>
    <row r="92" spans="1:26">
      <c r="F92"/>
      <c r="G92"/>
      <c r="H92"/>
      <c r="I92"/>
      <c r="J92"/>
      <c r="K92"/>
      <c r="L92"/>
      <c r="M92"/>
      <c r="N92"/>
      <c r="O92"/>
      <c r="P92"/>
      <c r="Q92" s="333"/>
      <c r="R92" s="333"/>
      <c r="S92" s="333"/>
      <c r="T92" s="333"/>
      <c r="U92" s="333"/>
      <c r="V92" s="333"/>
      <c r="W92" s="333"/>
      <c r="X92" s="333"/>
      <c r="Y92" s="333"/>
    </row>
    <row r="93" spans="1:26">
      <c r="F93"/>
      <c r="G93"/>
      <c r="H93"/>
      <c r="I93"/>
      <c r="J93"/>
      <c r="K93"/>
      <c r="L93"/>
      <c r="M93"/>
      <c r="N93"/>
      <c r="O93"/>
      <c r="P93"/>
      <c r="Q93" s="333"/>
    </row>
    <row r="94" spans="1:26">
      <c r="F94"/>
      <c r="G94"/>
      <c r="H94"/>
      <c r="I94"/>
      <c r="J94"/>
      <c r="K94"/>
      <c r="L94"/>
      <c r="M94"/>
      <c r="N94"/>
      <c r="O94"/>
      <c r="P94"/>
      <c r="Q94" s="333"/>
    </row>
    <row r="95" spans="1:26">
      <c r="F95"/>
      <c r="G95"/>
      <c r="H95"/>
      <c r="I95"/>
      <c r="J95"/>
      <c r="K95"/>
      <c r="L95"/>
      <c r="M95"/>
      <c r="N95"/>
      <c r="O95"/>
      <c r="P95"/>
      <c r="Q95" s="333"/>
    </row>
    <row r="96" spans="1:26">
      <c r="F96"/>
      <c r="G96"/>
      <c r="H96"/>
      <c r="I96"/>
      <c r="J96"/>
      <c r="K96"/>
      <c r="L96"/>
      <c r="M96"/>
      <c r="N96"/>
      <c r="O96"/>
      <c r="P96"/>
      <c r="Q96" s="333"/>
    </row>
    <row r="97" spans="6:17">
      <c r="F97"/>
      <c r="G97"/>
      <c r="H97"/>
      <c r="I97"/>
      <c r="J97"/>
      <c r="K97"/>
      <c r="L97"/>
      <c r="M97"/>
      <c r="N97"/>
      <c r="O97"/>
      <c r="P97"/>
      <c r="Q97" s="333"/>
    </row>
    <row r="98" spans="6:17">
      <c r="F98"/>
      <c r="G98"/>
      <c r="H98"/>
      <c r="I98"/>
      <c r="J98"/>
      <c r="K98"/>
      <c r="L98"/>
      <c r="M98"/>
      <c r="N98"/>
      <c r="O98"/>
      <c r="P98"/>
      <c r="Q98" s="333"/>
    </row>
    <row r="99" spans="6:17">
      <c r="F99"/>
      <c r="G99"/>
      <c r="H99"/>
      <c r="I99"/>
      <c r="J99"/>
      <c r="K99"/>
      <c r="L99"/>
      <c r="M99"/>
      <c r="N99"/>
      <c r="O99"/>
      <c r="P99"/>
      <c r="Q99" s="333"/>
    </row>
    <row r="100" spans="6:17">
      <c r="F100"/>
      <c r="G100"/>
      <c r="H100"/>
      <c r="I100"/>
      <c r="J100"/>
      <c r="K100"/>
      <c r="L100"/>
      <c r="M100"/>
      <c r="N100"/>
      <c r="O100"/>
      <c r="P100"/>
      <c r="Q100" s="333"/>
    </row>
    <row r="101" spans="6:17">
      <c r="F101"/>
      <c r="G101"/>
      <c r="H101"/>
      <c r="I101"/>
      <c r="J101"/>
      <c r="K101"/>
      <c r="L101"/>
      <c r="M101"/>
      <c r="N101"/>
      <c r="O101"/>
      <c r="P101"/>
      <c r="Q101" s="333"/>
    </row>
    <row r="102" spans="6:17">
      <c r="F102"/>
      <c r="G102"/>
      <c r="H102"/>
      <c r="I102"/>
      <c r="J102"/>
      <c r="K102"/>
      <c r="L102"/>
      <c r="M102"/>
      <c r="N102"/>
      <c r="O102"/>
      <c r="P102"/>
      <c r="Q102" s="333"/>
    </row>
    <row r="103" spans="6:17">
      <c r="F103"/>
      <c r="G103"/>
      <c r="H103"/>
      <c r="I103"/>
      <c r="J103"/>
      <c r="K103"/>
      <c r="L103"/>
      <c r="M103"/>
      <c r="N103"/>
      <c r="O103"/>
      <c r="P103"/>
      <c r="Q103" s="333"/>
    </row>
    <row r="104" spans="6:17">
      <c r="F104"/>
      <c r="G104"/>
      <c r="H104"/>
      <c r="I104"/>
      <c r="J104"/>
      <c r="K104"/>
      <c r="L104"/>
      <c r="M104"/>
      <c r="N104"/>
      <c r="O104"/>
      <c r="P104"/>
      <c r="Q104" s="333"/>
    </row>
    <row r="105" spans="6:17">
      <c r="F105"/>
      <c r="G105"/>
      <c r="H105"/>
      <c r="I105"/>
      <c r="J105"/>
      <c r="K105"/>
      <c r="L105"/>
      <c r="M105"/>
      <c r="N105"/>
      <c r="O105"/>
      <c r="P105"/>
      <c r="Q105" s="333"/>
    </row>
    <row r="106" spans="6:17">
      <c r="F106"/>
      <c r="G106"/>
      <c r="H106"/>
      <c r="I106"/>
      <c r="J106"/>
      <c r="K106"/>
      <c r="L106"/>
      <c r="M106"/>
      <c r="N106"/>
      <c r="O106"/>
      <c r="P106"/>
      <c r="Q106" s="333"/>
    </row>
    <row r="107" spans="6:17">
      <c r="F107"/>
      <c r="G107"/>
      <c r="H107"/>
      <c r="I107"/>
      <c r="J107"/>
      <c r="K107"/>
      <c r="L107"/>
      <c r="M107"/>
      <c r="N107"/>
      <c r="O107"/>
      <c r="P107"/>
      <c r="Q107" s="333"/>
    </row>
    <row r="108" spans="6:17">
      <c r="F108"/>
      <c r="G108"/>
      <c r="H108"/>
      <c r="I108"/>
      <c r="J108"/>
      <c r="K108"/>
      <c r="L108"/>
      <c r="M108"/>
      <c r="N108"/>
      <c r="O108"/>
      <c r="P108"/>
      <c r="Q108" s="333"/>
    </row>
    <row r="109" spans="6:17">
      <c r="F109"/>
      <c r="G109"/>
      <c r="H109"/>
      <c r="I109"/>
      <c r="J109"/>
      <c r="K109"/>
      <c r="L109"/>
      <c r="M109"/>
      <c r="N109"/>
      <c r="O109"/>
      <c r="P109"/>
      <c r="Q109" s="219"/>
    </row>
    <row r="110" spans="6:17">
      <c r="F110"/>
      <c r="G110"/>
      <c r="H110"/>
      <c r="I110"/>
      <c r="J110"/>
      <c r="K110"/>
      <c r="L110"/>
      <c r="M110"/>
      <c r="N110"/>
      <c r="O110"/>
      <c r="P110"/>
      <c r="Q110" s="219"/>
    </row>
    <row r="111" spans="6:17">
      <c r="F111"/>
      <c r="G111"/>
      <c r="H111"/>
      <c r="I111"/>
      <c r="J111"/>
      <c r="K111"/>
      <c r="L111"/>
      <c r="M111"/>
      <c r="N111"/>
      <c r="O111"/>
      <c r="P111"/>
      <c r="Q111" s="219"/>
    </row>
    <row r="112" spans="6:17">
      <c r="F112"/>
      <c r="G112"/>
      <c r="H112"/>
      <c r="I112"/>
      <c r="J112"/>
      <c r="K112"/>
      <c r="L112"/>
      <c r="M112"/>
      <c r="N112"/>
      <c r="O112"/>
      <c r="P112"/>
      <c r="Q112" s="219"/>
    </row>
    <row r="113" spans="6:17">
      <c r="F113"/>
      <c r="G113"/>
      <c r="H113"/>
      <c r="I113"/>
      <c r="J113"/>
      <c r="K113"/>
      <c r="L113"/>
      <c r="M113"/>
      <c r="N113"/>
      <c r="O113"/>
      <c r="P113"/>
      <c r="Q113" s="219"/>
    </row>
    <row r="114" spans="6:17">
      <c r="F114"/>
      <c r="G114"/>
      <c r="H114"/>
      <c r="I114"/>
      <c r="J114"/>
      <c r="K114"/>
      <c r="L114"/>
      <c r="M114"/>
      <c r="N114"/>
      <c r="O114"/>
      <c r="P114"/>
      <c r="Q114" s="219"/>
    </row>
    <row r="115" spans="6:17">
      <c r="F115"/>
      <c r="G115"/>
      <c r="H115"/>
      <c r="I115"/>
      <c r="J115"/>
      <c r="K115"/>
      <c r="L115"/>
      <c r="M115"/>
      <c r="N115"/>
      <c r="O115"/>
      <c r="P115"/>
      <c r="Q115" s="219"/>
    </row>
    <row r="116" spans="6:17">
      <c r="F116"/>
      <c r="G116"/>
      <c r="H116"/>
      <c r="I116"/>
      <c r="J116"/>
      <c r="K116"/>
      <c r="L116"/>
      <c r="M116"/>
      <c r="N116"/>
      <c r="O116"/>
      <c r="P116"/>
      <c r="Q116" s="219"/>
    </row>
    <row r="117" spans="6:17">
      <c r="F117"/>
      <c r="G117"/>
      <c r="H117"/>
      <c r="I117"/>
      <c r="J117"/>
      <c r="K117"/>
      <c r="L117"/>
      <c r="M117"/>
      <c r="N117"/>
      <c r="O117"/>
      <c r="P117"/>
      <c r="Q117" s="219"/>
    </row>
    <row r="118" spans="6:17">
      <c r="F118"/>
      <c r="G118"/>
      <c r="H118"/>
      <c r="I118"/>
      <c r="J118"/>
      <c r="K118"/>
      <c r="L118"/>
      <c r="M118"/>
      <c r="N118"/>
      <c r="O118"/>
      <c r="P118"/>
      <c r="Q118" s="219"/>
    </row>
    <row r="119" spans="6:17">
      <c r="F119"/>
      <c r="G119"/>
      <c r="H119"/>
      <c r="I119"/>
      <c r="J119"/>
      <c r="K119"/>
      <c r="L119"/>
      <c r="M119"/>
      <c r="N119"/>
      <c r="O119"/>
      <c r="P119"/>
      <c r="Q119" s="219"/>
    </row>
    <row r="120" spans="6:17">
      <c r="F120"/>
      <c r="G120"/>
      <c r="H120"/>
      <c r="I120"/>
      <c r="J120"/>
      <c r="K120"/>
      <c r="L120"/>
      <c r="M120"/>
      <c r="N120"/>
      <c r="O120"/>
      <c r="P120"/>
      <c r="Q120" s="219"/>
    </row>
    <row r="121" spans="6:17">
      <c r="F121"/>
      <c r="G121"/>
      <c r="H121"/>
      <c r="I121"/>
      <c r="J121"/>
      <c r="K121"/>
      <c r="L121"/>
      <c r="M121"/>
      <c r="N121"/>
      <c r="O121"/>
      <c r="P121"/>
      <c r="Q121" s="219"/>
    </row>
    <row r="122" spans="6:17">
      <c r="F122"/>
      <c r="G122"/>
      <c r="H122"/>
      <c r="I122"/>
      <c r="J122"/>
      <c r="K122"/>
      <c r="L122"/>
      <c r="M122"/>
      <c r="N122"/>
      <c r="O122"/>
      <c r="P122"/>
      <c r="Q122" s="219"/>
    </row>
    <row r="123" spans="6:17">
      <c r="F123"/>
      <c r="G123"/>
      <c r="H123"/>
      <c r="I123"/>
      <c r="J123"/>
      <c r="K123"/>
      <c r="L123"/>
      <c r="M123"/>
      <c r="N123"/>
      <c r="O123"/>
      <c r="P123"/>
      <c r="Q123" s="219"/>
    </row>
    <row r="124" spans="6:17">
      <c r="F124"/>
      <c r="G124"/>
      <c r="H124"/>
      <c r="I124"/>
      <c r="J124"/>
      <c r="K124"/>
      <c r="L124"/>
      <c r="M124"/>
      <c r="N124"/>
      <c r="O124"/>
      <c r="P124"/>
      <c r="Q124" s="219"/>
    </row>
    <row r="125" spans="6:17">
      <c r="F125"/>
      <c r="G125"/>
      <c r="H125"/>
      <c r="I125"/>
      <c r="J125"/>
      <c r="K125"/>
      <c r="L125"/>
      <c r="M125"/>
      <c r="N125"/>
      <c r="O125"/>
      <c r="P125"/>
      <c r="Q125" s="219"/>
    </row>
    <row r="126" spans="6:17">
      <c r="F126"/>
      <c r="G126"/>
      <c r="H126"/>
      <c r="I126"/>
      <c r="J126"/>
      <c r="K126"/>
      <c r="L126"/>
      <c r="M126"/>
      <c r="N126"/>
      <c r="O126"/>
      <c r="P126"/>
      <c r="Q126" s="219"/>
    </row>
    <row r="127" spans="6:17">
      <c r="F127"/>
      <c r="G127"/>
      <c r="H127"/>
      <c r="I127"/>
      <c r="J127"/>
      <c r="K127"/>
      <c r="L127"/>
      <c r="M127"/>
      <c r="N127"/>
      <c r="O127"/>
      <c r="P127"/>
      <c r="Q127" s="219"/>
    </row>
    <row r="128" spans="6:17">
      <c r="F128"/>
      <c r="G128"/>
      <c r="H128"/>
      <c r="I128"/>
      <c r="J128"/>
      <c r="K128"/>
      <c r="L128"/>
      <c r="M128"/>
      <c r="N128"/>
      <c r="O128"/>
      <c r="P128"/>
      <c r="Q128" s="219"/>
    </row>
    <row r="129" spans="6:17">
      <c r="F129"/>
      <c r="G129"/>
      <c r="H129"/>
      <c r="I129"/>
      <c r="J129"/>
      <c r="K129"/>
      <c r="L129"/>
      <c r="M129"/>
      <c r="N129"/>
      <c r="O129"/>
      <c r="P129"/>
      <c r="Q129" s="219"/>
    </row>
    <row r="130" spans="6:17">
      <c r="F130"/>
      <c r="G130"/>
      <c r="H130"/>
      <c r="I130"/>
      <c r="J130"/>
      <c r="K130"/>
      <c r="L130"/>
      <c r="M130"/>
      <c r="N130"/>
      <c r="O130"/>
      <c r="P130"/>
      <c r="Q130" s="219"/>
    </row>
    <row r="131" spans="6:17">
      <c r="F131"/>
      <c r="G131"/>
      <c r="H131"/>
      <c r="I131"/>
      <c r="J131"/>
      <c r="K131"/>
      <c r="L131"/>
      <c r="M131"/>
      <c r="N131"/>
      <c r="O131"/>
      <c r="P131"/>
      <c r="Q131" s="219"/>
    </row>
    <row r="132" spans="6:17">
      <c r="F132"/>
      <c r="G132"/>
      <c r="H132"/>
      <c r="I132"/>
      <c r="J132"/>
      <c r="K132"/>
      <c r="L132"/>
      <c r="M132"/>
      <c r="N132"/>
      <c r="O132"/>
      <c r="P132"/>
      <c r="Q132" s="219"/>
    </row>
    <row r="133" spans="6:17">
      <c r="F133"/>
      <c r="G133"/>
      <c r="H133"/>
      <c r="I133"/>
      <c r="J133"/>
      <c r="K133"/>
      <c r="L133"/>
      <c r="M133"/>
      <c r="N133"/>
      <c r="O133"/>
      <c r="P133"/>
      <c r="Q133" s="219"/>
    </row>
    <row r="134" spans="6:17">
      <c r="F134"/>
      <c r="G134"/>
      <c r="H134"/>
      <c r="I134"/>
      <c r="J134"/>
      <c r="K134"/>
      <c r="L134"/>
      <c r="M134"/>
      <c r="N134"/>
      <c r="O134"/>
      <c r="P134"/>
      <c r="Q134" s="219"/>
    </row>
    <row r="135" spans="6:17">
      <c r="F135"/>
      <c r="G135"/>
      <c r="H135"/>
      <c r="I135"/>
      <c r="J135"/>
      <c r="K135"/>
      <c r="L135"/>
      <c r="M135"/>
      <c r="N135"/>
      <c r="O135"/>
      <c r="P135"/>
      <c r="Q135" s="219"/>
    </row>
    <row r="136" spans="6:17">
      <c r="F136"/>
      <c r="G136"/>
      <c r="H136"/>
      <c r="I136"/>
      <c r="J136"/>
      <c r="K136"/>
      <c r="L136"/>
      <c r="M136"/>
      <c r="N136"/>
      <c r="O136"/>
      <c r="P136"/>
      <c r="Q136" s="219"/>
    </row>
    <row r="137" spans="6:17">
      <c r="F137"/>
      <c r="G137"/>
      <c r="H137"/>
      <c r="I137"/>
      <c r="J137"/>
      <c r="K137"/>
      <c r="L137"/>
      <c r="M137"/>
      <c r="N137"/>
      <c r="O137"/>
      <c r="P137"/>
      <c r="Q137" s="219"/>
    </row>
    <row r="138" spans="6:17">
      <c r="F138"/>
      <c r="G138"/>
      <c r="H138"/>
      <c r="I138"/>
      <c r="J138"/>
      <c r="K138"/>
      <c r="L138"/>
      <c r="M138"/>
      <c r="N138"/>
      <c r="O138"/>
      <c r="P138"/>
      <c r="Q138" s="219"/>
    </row>
    <row r="139" spans="6:17">
      <c r="F139"/>
      <c r="G139"/>
      <c r="H139"/>
      <c r="I139"/>
      <c r="J139"/>
      <c r="K139"/>
      <c r="L139"/>
      <c r="M139"/>
      <c r="N139"/>
      <c r="O139"/>
      <c r="P139"/>
      <c r="Q139" s="219"/>
    </row>
    <row r="140" spans="6:17">
      <c r="F140"/>
      <c r="G140"/>
      <c r="H140"/>
      <c r="I140"/>
      <c r="J140"/>
      <c r="K140"/>
      <c r="L140"/>
      <c r="M140"/>
      <c r="N140"/>
      <c r="O140"/>
      <c r="P140"/>
      <c r="Q140" s="219"/>
    </row>
    <row r="141" spans="6:17">
      <c r="F141"/>
      <c r="G141"/>
      <c r="H141"/>
      <c r="I141"/>
      <c r="J141"/>
      <c r="K141"/>
      <c r="L141"/>
      <c r="M141"/>
      <c r="N141"/>
      <c r="O141"/>
      <c r="P141"/>
      <c r="Q141" s="219"/>
    </row>
    <row r="142" spans="6:17">
      <c r="F142"/>
      <c r="G142"/>
      <c r="H142"/>
      <c r="I142"/>
      <c r="J142"/>
      <c r="K142"/>
      <c r="L142"/>
      <c r="M142"/>
      <c r="N142"/>
      <c r="O142"/>
      <c r="P142"/>
      <c r="Q142" s="219"/>
    </row>
    <row r="143" spans="6:17">
      <c r="F143"/>
      <c r="G143"/>
      <c r="H143"/>
      <c r="I143"/>
      <c r="J143"/>
      <c r="K143"/>
      <c r="L143"/>
      <c r="M143"/>
      <c r="N143"/>
      <c r="O143"/>
      <c r="P143"/>
      <c r="Q143" s="219"/>
    </row>
    <row r="144" spans="6:17">
      <c r="F144"/>
      <c r="G144"/>
      <c r="H144"/>
      <c r="I144"/>
      <c r="J144"/>
      <c r="K144"/>
      <c r="L144"/>
      <c r="M144"/>
      <c r="N144"/>
      <c r="O144"/>
      <c r="P144"/>
      <c r="Q144" s="219"/>
    </row>
    <row r="145" spans="6:17">
      <c r="F145"/>
      <c r="G145"/>
      <c r="H145"/>
      <c r="I145"/>
      <c r="J145"/>
      <c r="K145"/>
      <c r="L145"/>
      <c r="M145"/>
      <c r="N145"/>
      <c r="O145"/>
      <c r="P145"/>
      <c r="Q145" s="219"/>
    </row>
    <row r="146" spans="6:17">
      <c r="F146"/>
      <c r="G146"/>
      <c r="H146"/>
      <c r="I146"/>
      <c r="J146"/>
      <c r="K146"/>
      <c r="L146"/>
      <c r="M146"/>
      <c r="N146"/>
      <c r="O146"/>
      <c r="P146"/>
      <c r="Q146" s="219"/>
    </row>
    <row r="147" spans="6:17">
      <c r="F147"/>
      <c r="G147"/>
      <c r="H147"/>
      <c r="I147"/>
      <c r="J147"/>
      <c r="K147"/>
      <c r="L147"/>
      <c r="M147"/>
      <c r="N147"/>
      <c r="O147"/>
      <c r="P147"/>
      <c r="Q147" s="219"/>
    </row>
    <row r="148" spans="6:17">
      <c r="F148"/>
      <c r="G148"/>
      <c r="H148"/>
      <c r="I148"/>
      <c r="J148"/>
      <c r="K148"/>
      <c r="L148"/>
      <c r="M148"/>
      <c r="N148"/>
      <c r="O148"/>
      <c r="P148"/>
      <c r="Q148" s="219"/>
    </row>
    <row r="149" spans="6:17">
      <c r="F149"/>
      <c r="G149"/>
      <c r="H149"/>
      <c r="I149"/>
      <c r="J149"/>
      <c r="K149"/>
      <c r="L149"/>
      <c r="M149"/>
      <c r="N149"/>
      <c r="O149"/>
      <c r="P149"/>
      <c r="Q149" s="219"/>
    </row>
    <row r="150" spans="6:17">
      <c r="F150"/>
      <c r="G150"/>
      <c r="H150"/>
      <c r="I150"/>
      <c r="J150"/>
      <c r="K150"/>
      <c r="L150"/>
      <c r="M150"/>
      <c r="N150"/>
      <c r="O150"/>
      <c r="P150"/>
      <c r="Q150" s="219"/>
    </row>
    <row r="151" spans="6:17">
      <c r="F151"/>
      <c r="G151"/>
      <c r="H151"/>
      <c r="I151"/>
      <c r="J151"/>
      <c r="K151"/>
      <c r="L151"/>
      <c r="M151"/>
      <c r="N151"/>
      <c r="O151"/>
      <c r="P151"/>
      <c r="Q151" s="219"/>
    </row>
    <row r="152" spans="6:17">
      <c r="F152"/>
      <c r="G152"/>
      <c r="H152"/>
      <c r="I152"/>
      <c r="J152"/>
      <c r="K152"/>
      <c r="L152"/>
      <c r="M152"/>
      <c r="N152"/>
      <c r="O152"/>
      <c r="P152"/>
      <c r="Q152" s="219"/>
    </row>
    <row r="153" spans="6:17">
      <c r="F153"/>
      <c r="G153"/>
      <c r="H153"/>
      <c r="I153"/>
      <c r="J153"/>
      <c r="K153"/>
      <c r="L153"/>
      <c r="M153"/>
      <c r="N153"/>
      <c r="O153"/>
      <c r="P153"/>
      <c r="Q153" s="219"/>
    </row>
    <row r="154" spans="6:17">
      <c r="F154"/>
      <c r="G154"/>
      <c r="H154"/>
      <c r="I154"/>
      <c r="J154"/>
      <c r="K154"/>
      <c r="L154"/>
      <c r="M154"/>
      <c r="N154"/>
      <c r="O154"/>
      <c r="P154"/>
      <c r="Q154" s="219"/>
    </row>
    <row r="155" spans="6:17">
      <c r="F155"/>
      <c r="G155"/>
      <c r="H155"/>
      <c r="I155"/>
      <c r="J155"/>
      <c r="K155"/>
      <c r="L155"/>
      <c r="M155"/>
      <c r="N155"/>
      <c r="O155"/>
      <c r="P155"/>
      <c r="Q155" s="219"/>
    </row>
    <row r="156" spans="6:17">
      <c r="F156"/>
      <c r="G156"/>
      <c r="H156"/>
      <c r="I156"/>
      <c r="J156"/>
      <c r="K156"/>
      <c r="L156"/>
      <c r="M156"/>
      <c r="N156"/>
      <c r="O156"/>
      <c r="P156"/>
      <c r="Q156" s="219"/>
    </row>
    <row r="157" spans="6:17">
      <c r="F157"/>
      <c r="G157"/>
      <c r="H157"/>
      <c r="I157"/>
      <c r="J157"/>
      <c r="K157"/>
      <c r="L157"/>
      <c r="M157"/>
      <c r="N157"/>
      <c r="O157"/>
      <c r="P157"/>
      <c r="Q157" s="219"/>
    </row>
    <row r="158" spans="6:17">
      <c r="F158"/>
      <c r="G158"/>
      <c r="H158"/>
      <c r="I158"/>
      <c r="J158"/>
      <c r="K158"/>
      <c r="L158"/>
      <c r="M158"/>
      <c r="N158"/>
      <c r="O158"/>
      <c r="P158"/>
      <c r="Q158" s="219"/>
    </row>
    <row r="159" spans="6:17">
      <c r="F159"/>
      <c r="G159"/>
      <c r="H159"/>
      <c r="I159"/>
      <c r="J159"/>
      <c r="K159"/>
      <c r="L159"/>
      <c r="M159"/>
      <c r="N159"/>
      <c r="O159"/>
      <c r="P159"/>
      <c r="Q159" s="219"/>
    </row>
    <row r="160" spans="6:17">
      <c r="F160"/>
      <c r="G160"/>
      <c r="H160"/>
      <c r="I160"/>
      <c r="J160"/>
      <c r="K160"/>
      <c r="L160"/>
      <c r="M160"/>
      <c r="N160"/>
      <c r="O160"/>
      <c r="P160"/>
      <c r="Q160" s="219"/>
    </row>
    <row r="161" spans="6:17">
      <c r="F161"/>
      <c r="G161"/>
      <c r="H161"/>
      <c r="I161"/>
      <c r="J161"/>
      <c r="K161"/>
      <c r="L161"/>
      <c r="M161"/>
      <c r="N161"/>
      <c r="O161"/>
      <c r="P161"/>
      <c r="Q161" s="219"/>
    </row>
    <row r="162" spans="6:17">
      <c r="F162"/>
      <c r="G162"/>
      <c r="H162"/>
      <c r="I162"/>
      <c r="J162"/>
      <c r="K162"/>
      <c r="L162"/>
      <c r="M162"/>
      <c r="N162"/>
      <c r="O162"/>
      <c r="P162"/>
      <c r="Q162" s="219"/>
    </row>
    <row r="163" spans="6:17">
      <c r="F163"/>
      <c r="G163"/>
      <c r="H163"/>
      <c r="I163"/>
      <c r="J163"/>
      <c r="K163"/>
      <c r="L163"/>
      <c r="M163"/>
      <c r="N163"/>
      <c r="O163"/>
      <c r="P163"/>
      <c r="Q163" s="219"/>
    </row>
    <row r="164" spans="6:17">
      <c r="F164"/>
      <c r="G164"/>
      <c r="H164"/>
      <c r="I164"/>
      <c r="J164"/>
      <c r="K164"/>
      <c r="L164"/>
      <c r="M164"/>
      <c r="N164"/>
      <c r="O164"/>
      <c r="P164"/>
      <c r="Q164" s="219"/>
    </row>
    <row r="165" spans="6:17">
      <c r="F165"/>
      <c r="G165"/>
      <c r="H165"/>
      <c r="I165"/>
      <c r="J165"/>
      <c r="K165"/>
      <c r="L165"/>
      <c r="M165"/>
      <c r="N165"/>
      <c r="O165"/>
      <c r="P165"/>
      <c r="Q165" s="219"/>
    </row>
    <row r="166" spans="6:17">
      <c r="F166"/>
      <c r="G166"/>
      <c r="H166"/>
      <c r="I166"/>
      <c r="J166"/>
      <c r="K166"/>
      <c r="L166"/>
      <c r="M166"/>
      <c r="N166"/>
      <c r="O166"/>
      <c r="P166"/>
      <c r="Q166" s="219"/>
    </row>
    <row r="167" spans="6:17">
      <c r="F167"/>
      <c r="G167"/>
      <c r="H167"/>
      <c r="I167"/>
      <c r="J167"/>
      <c r="K167"/>
      <c r="L167"/>
      <c r="M167"/>
      <c r="N167"/>
      <c r="O167"/>
      <c r="P167"/>
      <c r="Q167" s="219"/>
    </row>
    <row r="168" spans="6:17">
      <c r="F168"/>
      <c r="G168"/>
      <c r="H168"/>
      <c r="I168"/>
      <c r="J168"/>
      <c r="K168"/>
      <c r="L168"/>
      <c r="M168"/>
      <c r="N168"/>
      <c r="O168"/>
      <c r="P168"/>
      <c r="Q168" s="219"/>
    </row>
    <row r="169" spans="6:17">
      <c r="F169"/>
      <c r="G169"/>
      <c r="H169"/>
      <c r="I169"/>
      <c r="J169"/>
      <c r="K169"/>
      <c r="L169"/>
      <c r="M169"/>
      <c r="N169"/>
      <c r="O169"/>
      <c r="P169"/>
      <c r="Q169" s="219"/>
    </row>
    <row r="170" spans="6:17">
      <c r="F170"/>
      <c r="G170"/>
      <c r="H170"/>
      <c r="I170"/>
      <c r="J170"/>
      <c r="K170"/>
      <c r="L170"/>
      <c r="M170"/>
      <c r="N170"/>
      <c r="O170"/>
      <c r="P170"/>
      <c r="Q170" s="219"/>
    </row>
    <row r="171" spans="6:17">
      <c r="F171"/>
      <c r="G171"/>
      <c r="H171"/>
      <c r="I171"/>
      <c r="J171"/>
      <c r="K171"/>
      <c r="L171"/>
      <c r="M171"/>
      <c r="N171"/>
      <c r="O171"/>
      <c r="P171"/>
      <c r="Q171" s="219"/>
    </row>
    <row r="172" spans="6:17">
      <c r="F172"/>
      <c r="G172"/>
      <c r="H172"/>
      <c r="I172"/>
      <c r="J172"/>
      <c r="K172"/>
      <c r="L172"/>
      <c r="M172"/>
      <c r="N172"/>
      <c r="O172"/>
      <c r="P172"/>
      <c r="Q172" s="219"/>
    </row>
    <row r="173" spans="6:17">
      <c r="F173"/>
      <c r="G173"/>
      <c r="H173"/>
      <c r="I173"/>
      <c r="J173"/>
      <c r="K173"/>
      <c r="L173"/>
      <c r="M173"/>
      <c r="N173"/>
      <c r="O173"/>
      <c r="P173"/>
      <c r="Q173" s="219"/>
    </row>
    <row r="174" spans="6:17">
      <c r="F174"/>
      <c r="G174"/>
      <c r="H174"/>
      <c r="I174"/>
      <c r="J174"/>
      <c r="K174"/>
      <c r="L174"/>
      <c r="M174"/>
      <c r="N174"/>
      <c r="O174"/>
      <c r="P174"/>
      <c r="Q174" s="219"/>
    </row>
    <row r="175" spans="6:17">
      <c r="F175"/>
      <c r="G175"/>
      <c r="H175"/>
      <c r="I175"/>
      <c r="J175"/>
      <c r="K175"/>
      <c r="L175"/>
      <c r="M175"/>
      <c r="N175"/>
      <c r="O175"/>
      <c r="P175"/>
      <c r="Q175" s="219"/>
    </row>
    <row r="176" spans="6:17">
      <c r="F176"/>
      <c r="G176"/>
      <c r="H176"/>
      <c r="I176"/>
      <c r="J176"/>
      <c r="K176"/>
      <c r="L176"/>
      <c r="M176"/>
      <c r="N176"/>
      <c r="O176"/>
      <c r="P176"/>
      <c r="Q176" s="219"/>
    </row>
    <row r="177" spans="6:17">
      <c r="F177"/>
      <c r="G177"/>
      <c r="H177"/>
      <c r="I177"/>
      <c r="J177"/>
      <c r="K177"/>
      <c r="L177"/>
      <c r="M177"/>
      <c r="N177"/>
      <c r="O177"/>
      <c r="P177"/>
      <c r="Q177" s="219"/>
    </row>
    <row r="178" spans="6:17">
      <c r="F178"/>
      <c r="G178"/>
      <c r="H178"/>
      <c r="I178"/>
      <c r="J178"/>
      <c r="K178"/>
      <c r="L178"/>
      <c r="M178"/>
      <c r="N178"/>
      <c r="O178"/>
      <c r="P178"/>
      <c r="Q178" s="219"/>
    </row>
    <row r="179" spans="6:17">
      <c r="F179"/>
      <c r="G179"/>
      <c r="H179"/>
      <c r="I179"/>
      <c r="J179"/>
      <c r="K179"/>
      <c r="L179"/>
      <c r="M179"/>
      <c r="N179"/>
      <c r="O179"/>
      <c r="P179"/>
      <c r="Q179" s="219"/>
    </row>
    <row r="180" spans="6:17">
      <c r="F180"/>
      <c r="G180"/>
      <c r="H180"/>
      <c r="I180"/>
      <c r="J180"/>
      <c r="K180"/>
      <c r="L180"/>
      <c r="M180"/>
      <c r="N180"/>
      <c r="O180"/>
      <c r="P180"/>
      <c r="Q180" s="219"/>
    </row>
    <row r="181" spans="6:17">
      <c r="F181"/>
      <c r="G181"/>
      <c r="H181"/>
      <c r="I181"/>
      <c r="J181"/>
      <c r="K181"/>
      <c r="L181"/>
      <c r="M181"/>
      <c r="N181"/>
      <c r="O181"/>
      <c r="P181"/>
      <c r="Q181" s="219"/>
    </row>
    <row r="182" spans="6:17">
      <c r="F182"/>
      <c r="G182"/>
      <c r="H182"/>
      <c r="I182"/>
      <c r="J182"/>
      <c r="K182"/>
      <c r="L182"/>
      <c r="M182"/>
      <c r="N182"/>
      <c r="O182"/>
      <c r="P182"/>
      <c r="Q182" s="219"/>
    </row>
    <row r="183" spans="6:17">
      <c r="F183"/>
      <c r="G183"/>
      <c r="H183"/>
      <c r="I183"/>
      <c r="J183"/>
      <c r="K183"/>
      <c r="L183"/>
      <c r="M183"/>
      <c r="N183"/>
      <c r="O183"/>
      <c r="P183"/>
      <c r="Q183" s="219"/>
    </row>
    <row r="184" spans="6:17">
      <c r="F184"/>
      <c r="G184"/>
      <c r="H184"/>
      <c r="I184"/>
      <c r="J184"/>
      <c r="K184"/>
      <c r="L184"/>
      <c r="M184"/>
      <c r="N184"/>
      <c r="O184"/>
      <c r="P184"/>
      <c r="Q184" s="219"/>
    </row>
    <row r="185" spans="6:17">
      <c r="F185"/>
      <c r="G185"/>
      <c r="H185"/>
      <c r="I185"/>
      <c r="J185"/>
      <c r="K185"/>
      <c r="L185"/>
      <c r="M185"/>
      <c r="N185"/>
      <c r="O185"/>
      <c r="P185"/>
      <c r="Q185" s="219"/>
    </row>
    <row r="186" spans="6:17">
      <c r="F186"/>
      <c r="G186"/>
      <c r="H186"/>
      <c r="I186"/>
      <c r="J186"/>
      <c r="K186"/>
      <c r="L186"/>
      <c r="M186"/>
      <c r="N186"/>
      <c r="O186"/>
      <c r="P186"/>
      <c r="Q186" s="219"/>
    </row>
    <row r="187" spans="6:17">
      <c r="F187"/>
      <c r="G187"/>
      <c r="H187"/>
      <c r="I187"/>
      <c r="J187"/>
      <c r="K187"/>
      <c r="L187"/>
      <c r="M187"/>
      <c r="N187"/>
      <c r="O187"/>
      <c r="P187"/>
      <c r="Q187" s="219"/>
    </row>
    <row r="188" spans="6:17">
      <c r="F188"/>
      <c r="G188"/>
      <c r="H188"/>
      <c r="I188"/>
      <c r="J188"/>
      <c r="K188"/>
      <c r="L188"/>
      <c r="M188"/>
      <c r="N188"/>
      <c r="O188"/>
      <c r="P188"/>
      <c r="Q188" s="219"/>
    </row>
    <row r="189" spans="6:17">
      <c r="F189"/>
      <c r="G189"/>
      <c r="H189"/>
      <c r="I189"/>
      <c r="J189"/>
      <c r="K189"/>
      <c r="L189"/>
      <c r="M189"/>
      <c r="N189"/>
      <c r="O189"/>
      <c r="P189"/>
      <c r="Q189" s="219"/>
    </row>
    <row r="190" spans="6:17">
      <c r="F190"/>
      <c r="G190"/>
      <c r="H190"/>
      <c r="I190"/>
      <c r="J190"/>
      <c r="K190"/>
      <c r="L190"/>
      <c r="M190"/>
      <c r="N190"/>
      <c r="O190"/>
      <c r="P190"/>
      <c r="Q190" s="219"/>
    </row>
    <row r="191" spans="6:17">
      <c r="F191"/>
      <c r="G191"/>
      <c r="H191"/>
      <c r="I191"/>
      <c r="J191"/>
      <c r="K191"/>
      <c r="L191"/>
      <c r="M191"/>
      <c r="N191"/>
      <c r="O191"/>
      <c r="P191"/>
      <c r="Q191" s="219"/>
    </row>
    <row r="192" spans="6:17">
      <c r="F192"/>
      <c r="G192"/>
      <c r="H192"/>
      <c r="I192"/>
      <c r="J192"/>
      <c r="K192"/>
      <c r="L192"/>
      <c r="M192"/>
      <c r="N192"/>
      <c r="O192"/>
      <c r="P192"/>
      <c r="Q192" s="219"/>
    </row>
    <row r="193" spans="6:17">
      <c r="F193"/>
      <c r="G193"/>
      <c r="H193"/>
      <c r="I193"/>
      <c r="J193"/>
      <c r="K193"/>
      <c r="L193"/>
      <c r="M193"/>
      <c r="N193"/>
      <c r="O193"/>
      <c r="P193"/>
      <c r="Q193" s="219"/>
    </row>
    <row r="194" spans="6:17">
      <c r="F194"/>
      <c r="G194"/>
      <c r="H194"/>
      <c r="I194"/>
      <c r="J194"/>
      <c r="K194"/>
      <c r="L194"/>
      <c r="M194"/>
      <c r="N194"/>
      <c r="O194"/>
      <c r="P194"/>
      <c r="Q194" s="219"/>
    </row>
    <row r="195" spans="6:17">
      <c r="F195"/>
      <c r="G195"/>
      <c r="H195"/>
      <c r="I195"/>
      <c r="J195"/>
      <c r="K195"/>
      <c r="L195"/>
      <c r="M195"/>
      <c r="N195"/>
      <c r="O195"/>
      <c r="P195"/>
      <c r="Q195" s="219"/>
    </row>
    <row r="196" spans="6:17">
      <c r="F196"/>
      <c r="G196"/>
      <c r="H196"/>
      <c r="I196"/>
      <c r="J196"/>
      <c r="K196"/>
      <c r="L196"/>
      <c r="M196"/>
      <c r="N196"/>
      <c r="O196"/>
      <c r="P196"/>
      <c r="Q196" s="219"/>
    </row>
    <row r="197" spans="6:17">
      <c r="F197"/>
      <c r="G197"/>
      <c r="H197"/>
      <c r="I197"/>
      <c r="J197"/>
      <c r="K197"/>
      <c r="L197"/>
      <c r="M197"/>
      <c r="N197"/>
      <c r="O197"/>
      <c r="P197"/>
      <c r="Q197" s="219"/>
    </row>
    <row r="198" spans="6:17">
      <c r="F198"/>
      <c r="G198"/>
      <c r="H198"/>
      <c r="I198"/>
      <c r="J198"/>
      <c r="K198"/>
      <c r="L198"/>
      <c r="M198"/>
      <c r="N198"/>
      <c r="O198"/>
      <c r="P198"/>
      <c r="Q198" s="219"/>
    </row>
    <row r="199" spans="6:17">
      <c r="F199"/>
      <c r="G199"/>
      <c r="H199"/>
      <c r="I199"/>
      <c r="J199"/>
      <c r="K199"/>
      <c r="L199"/>
      <c r="M199"/>
      <c r="N199"/>
      <c r="O199"/>
      <c r="P199"/>
      <c r="Q199" s="219"/>
    </row>
    <row r="200" spans="6:17">
      <c r="F200"/>
      <c r="G200"/>
      <c r="H200"/>
      <c r="I200"/>
      <c r="J200"/>
      <c r="K200"/>
      <c r="L200"/>
      <c r="M200"/>
      <c r="N200"/>
      <c r="O200"/>
      <c r="P200"/>
      <c r="Q200" s="219"/>
    </row>
    <row r="201" spans="6:17">
      <c r="F201"/>
      <c r="G201"/>
      <c r="H201"/>
      <c r="I201"/>
      <c r="J201"/>
      <c r="K201"/>
      <c r="L201"/>
      <c r="M201"/>
      <c r="N201"/>
      <c r="O201"/>
      <c r="P201"/>
      <c r="Q201" s="219"/>
    </row>
    <row r="202" spans="6:17">
      <c r="F202"/>
      <c r="G202"/>
      <c r="H202"/>
      <c r="I202"/>
      <c r="J202"/>
      <c r="K202"/>
      <c r="L202"/>
      <c r="M202"/>
      <c r="N202"/>
      <c r="O202"/>
      <c r="P202"/>
      <c r="Q202" s="219"/>
    </row>
    <row r="203" spans="6:17">
      <c r="F203"/>
      <c r="G203"/>
      <c r="H203"/>
      <c r="I203"/>
      <c r="J203"/>
      <c r="K203"/>
      <c r="L203"/>
      <c r="M203"/>
      <c r="N203"/>
      <c r="O203"/>
      <c r="P203"/>
      <c r="Q203" s="219"/>
    </row>
    <row r="204" spans="6:17">
      <c r="F204"/>
      <c r="G204"/>
      <c r="H204"/>
      <c r="I204"/>
      <c r="J204"/>
      <c r="K204"/>
      <c r="L204"/>
      <c r="M204"/>
      <c r="N204"/>
      <c r="O204"/>
      <c r="P204"/>
      <c r="Q204" s="219"/>
    </row>
    <row r="205" spans="6:17">
      <c r="F205"/>
      <c r="G205"/>
      <c r="H205"/>
      <c r="I205"/>
      <c r="J205"/>
      <c r="K205"/>
      <c r="L205"/>
      <c r="M205"/>
      <c r="N205"/>
      <c r="O205"/>
      <c r="P205"/>
      <c r="Q205" s="219"/>
    </row>
    <row r="206" spans="6:17">
      <c r="F206"/>
      <c r="G206"/>
      <c r="H206"/>
      <c r="I206"/>
      <c r="J206"/>
      <c r="K206"/>
      <c r="L206"/>
      <c r="M206"/>
      <c r="N206"/>
      <c r="O206"/>
      <c r="P206"/>
      <c r="Q206" s="219"/>
    </row>
    <row r="207" spans="6:17">
      <c r="F207"/>
      <c r="G207"/>
      <c r="H207"/>
      <c r="I207"/>
      <c r="J207"/>
      <c r="K207"/>
      <c r="L207"/>
      <c r="M207"/>
      <c r="N207"/>
      <c r="O207"/>
      <c r="P207"/>
      <c r="Q207" s="219"/>
    </row>
    <row r="208" spans="6:17">
      <c r="F208"/>
      <c r="G208"/>
      <c r="H208"/>
      <c r="I208"/>
      <c r="J208"/>
      <c r="K208"/>
      <c r="L208"/>
      <c r="M208"/>
      <c r="N208"/>
      <c r="O208"/>
      <c r="P208"/>
      <c r="Q208" s="219"/>
    </row>
    <row r="209" spans="6:17">
      <c r="F209"/>
      <c r="G209"/>
      <c r="H209"/>
      <c r="I209"/>
      <c r="J209"/>
      <c r="K209"/>
      <c r="L209"/>
      <c r="M209"/>
      <c r="N209"/>
      <c r="O209"/>
      <c r="P209"/>
      <c r="Q209" s="219"/>
    </row>
    <row r="210" spans="6:17">
      <c r="F210"/>
      <c r="G210"/>
      <c r="H210"/>
      <c r="I210"/>
      <c r="J210"/>
      <c r="K210"/>
      <c r="L210"/>
      <c r="M210"/>
      <c r="N210"/>
      <c r="O210"/>
      <c r="P210"/>
      <c r="Q210" s="219"/>
    </row>
    <row r="211" spans="6:17">
      <c r="F211"/>
      <c r="G211"/>
      <c r="H211"/>
      <c r="I211"/>
      <c r="J211"/>
      <c r="K211"/>
      <c r="L211"/>
      <c r="M211"/>
      <c r="N211"/>
      <c r="O211"/>
      <c r="P211"/>
      <c r="Q211" s="219"/>
    </row>
    <row r="212" spans="6:17">
      <c r="F212"/>
      <c r="G212"/>
      <c r="H212"/>
      <c r="I212"/>
      <c r="J212"/>
      <c r="K212"/>
      <c r="L212"/>
      <c r="M212"/>
      <c r="N212"/>
      <c r="O212"/>
      <c r="P212"/>
      <c r="Q212" s="219"/>
    </row>
    <row r="213" spans="6:17">
      <c r="F213"/>
      <c r="G213"/>
      <c r="H213"/>
      <c r="I213"/>
      <c r="J213"/>
      <c r="K213"/>
      <c r="L213"/>
      <c r="M213"/>
      <c r="N213"/>
      <c r="O213"/>
      <c r="P213"/>
      <c r="Q213" s="219"/>
    </row>
    <row r="214" spans="6:17">
      <c r="F214"/>
      <c r="G214"/>
      <c r="H214"/>
      <c r="I214"/>
      <c r="J214"/>
      <c r="K214"/>
      <c r="L214"/>
      <c r="M214"/>
      <c r="N214"/>
      <c r="O214"/>
      <c r="P214"/>
      <c r="Q214" s="219"/>
    </row>
    <row r="215" spans="6:17">
      <c r="F215"/>
      <c r="G215"/>
      <c r="H215"/>
      <c r="I215"/>
      <c r="J215"/>
      <c r="K215"/>
      <c r="L215"/>
      <c r="M215"/>
      <c r="N215"/>
      <c r="O215"/>
      <c r="P215"/>
      <c r="Q215" s="219"/>
    </row>
    <row r="216" spans="6:17">
      <c r="F216"/>
      <c r="G216"/>
      <c r="H216"/>
      <c r="I216"/>
      <c r="J216"/>
      <c r="K216"/>
      <c r="L216"/>
      <c r="M216"/>
      <c r="N216"/>
      <c r="O216"/>
      <c r="P216"/>
      <c r="Q216" s="219"/>
    </row>
  </sheetData>
  <autoFilter ref="A4:AB108"/>
  <sortState ref="A4:X101">
    <sortCondition ref="A5:A100"/>
  </sortState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9"/>
  <sheetViews>
    <sheetView zoomScale="85" zoomScaleNormal="85" workbookViewId="0">
      <pane xSplit="3" ySplit="5" topLeftCell="D63" activePane="bottomRight" state="frozen"/>
      <selection pane="topRight" activeCell="D1" sqref="D1"/>
      <selection pane="bottomLeft" activeCell="A5" sqref="A5"/>
      <selection pane="bottomRight" activeCell="B78" sqref="B78"/>
    </sheetView>
  </sheetViews>
  <sheetFormatPr defaultRowHeight="15"/>
  <cols>
    <col min="1" max="1" width="11.7109375" style="12" hidden="1" customWidth="1"/>
    <col min="2" max="3" width="16.140625" style="12" bestFit="1" customWidth="1"/>
    <col min="4" max="5" width="9.140625" style="12" customWidth="1"/>
    <col min="6" max="6" width="12.7109375" style="12" bestFit="1" customWidth="1"/>
    <col min="7" max="7" width="9.140625" style="12" customWidth="1"/>
    <col min="8" max="8" width="10" style="12" customWidth="1"/>
    <col min="9" max="10" width="9.140625" style="12" customWidth="1"/>
    <col min="11" max="11" width="10.28515625" style="12" customWidth="1"/>
    <col min="12" max="12" width="31" style="10" bestFit="1" customWidth="1"/>
    <col min="13" max="13" width="7.7109375" style="11" bestFit="1" customWidth="1"/>
    <col min="14" max="14" width="4" style="11" customWidth="1"/>
    <col min="15" max="15" width="5.5703125" style="11" customWidth="1"/>
    <col min="16" max="17" width="4" style="11" customWidth="1"/>
    <col min="18" max="18" width="5.5703125" style="11" customWidth="1"/>
    <col min="19" max="21" width="6.5703125" style="11" customWidth="1"/>
    <col min="22" max="22" width="5.5703125" style="11" customWidth="1"/>
    <col min="23" max="23" width="4" style="11" customWidth="1"/>
    <col min="24" max="24" width="6.5703125" style="11" customWidth="1"/>
    <col min="25" max="25" width="11.28515625" style="11" bestFit="1" customWidth="1"/>
    <col min="26" max="26" width="9.85546875" style="11" bestFit="1" customWidth="1"/>
    <col min="27" max="29" width="5.5703125" style="11" customWidth="1"/>
    <col min="30" max="31" width="4" style="11" customWidth="1"/>
    <col min="32" max="32" width="6" style="11" customWidth="1"/>
    <col min="33" max="34" width="9.140625" style="11" customWidth="1"/>
    <col min="35" max="35" width="7.5703125" style="11" customWidth="1"/>
    <col min="36" max="37" width="6.5703125" style="11" customWidth="1"/>
    <col min="38" max="38" width="7.5703125" style="11" customWidth="1"/>
    <col min="39" max="40" width="11.28515625" style="11" bestFit="1" customWidth="1"/>
    <col min="41" max="41" width="5.5703125" style="11" customWidth="1"/>
    <col min="42" max="42" width="11" style="11" customWidth="1"/>
    <col min="43" max="43" width="5.5703125" style="11" customWidth="1"/>
    <col min="44" max="44" width="5" style="11" customWidth="1"/>
    <col min="45" max="45" width="4" style="11" customWidth="1"/>
    <col min="46" max="46" width="5.5703125" style="11" customWidth="1"/>
    <col min="47" max="48" width="9.140625" style="11" customWidth="1"/>
    <col min="49" max="49" width="7.5703125" style="11" customWidth="1"/>
    <col min="50" max="51" width="6.5703125" style="11" customWidth="1"/>
    <col min="52" max="52" width="7.5703125" style="11" customWidth="1"/>
    <col min="53" max="54" width="11.28515625" style="11" customWidth="1"/>
    <col min="55" max="56" width="4" style="11" customWidth="1"/>
    <col min="57" max="57" width="5.5703125" style="11" customWidth="1"/>
    <col min="58" max="58" width="6.5703125" style="11" customWidth="1"/>
    <col min="59" max="59" width="3" style="11" customWidth="1"/>
    <col min="60" max="60" width="4" style="11" customWidth="1"/>
    <col min="61" max="61" width="7.7109375" style="11" bestFit="1" customWidth="1"/>
    <col min="62" max="63" width="6.5703125" style="11" customWidth="1"/>
    <col min="64" max="64" width="5.5703125" style="11" customWidth="1"/>
    <col min="65" max="65" width="5.7109375" style="11" bestFit="1" customWidth="1"/>
    <col min="66" max="66" width="6.5703125" style="11" customWidth="1"/>
    <col min="67" max="67" width="7.42578125" style="11" customWidth="1"/>
    <col min="68" max="68" width="9.7109375" style="11" bestFit="1" customWidth="1"/>
    <col min="69" max="71" width="5.5703125" style="11" customWidth="1"/>
    <col min="72" max="74" width="4" style="11" customWidth="1"/>
    <col min="75" max="75" width="11.28515625" style="11" bestFit="1" customWidth="1"/>
    <col min="76" max="76" width="9.140625" style="11" customWidth="1"/>
    <col min="77" max="77" width="7.5703125" style="11" customWidth="1"/>
    <col min="78" max="78" width="6.5703125" style="11" customWidth="1"/>
    <col min="79" max="79" width="10.140625" style="11" bestFit="1" customWidth="1"/>
    <col min="80" max="80" width="7.5703125" style="11" customWidth="1"/>
    <col min="81" max="81" width="7.85546875" style="11" customWidth="1"/>
    <col min="82" max="82" width="9.85546875" style="11" bestFit="1" customWidth="1"/>
    <col min="83" max="85" width="5.5703125" style="11" customWidth="1"/>
    <col min="86" max="88" width="4" style="11" customWidth="1"/>
    <col min="89" max="89" width="12.28515625" style="11" customWidth="1"/>
    <col min="90" max="90" width="9.140625" style="11" customWidth="1"/>
    <col min="91" max="91" width="7.5703125" style="11" customWidth="1"/>
    <col min="92" max="93" width="6.5703125" style="11" customWidth="1"/>
    <col min="94" max="94" width="7.5703125" style="11" customWidth="1"/>
    <col min="95" max="95" width="7.7109375" style="11" customWidth="1"/>
    <col min="96" max="96" width="11.28515625" style="11" bestFit="1" customWidth="1"/>
    <col min="97" max="97" width="11.5703125" style="11" customWidth="1"/>
    <col min="98" max="98" width="13.7109375" style="11" bestFit="1" customWidth="1"/>
    <col min="99" max="99" width="12.85546875" style="11" customWidth="1"/>
    <col min="100" max="100" width="12.85546875" style="126" customWidth="1"/>
    <col min="101" max="101" width="12.85546875" style="11" customWidth="1"/>
    <col min="102" max="102" width="12.140625" style="11" bestFit="1" customWidth="1"/>
    <col min="103" max="104" width="7.5703125" style="11" bestFit="1" customWidth="1"/>
    <col min="105" max="105" width="12.85546875" style="126" customWidth="1"/>
    <col min="106" max="106" width="9.28515625" style="11" customWidth="1"/>
    <col min="107" max="107" width="10.140625" style="11" bestFit="1" customWidth="1"/>
    <col min="108" max="109" width="12.85546875" style="11" customWidth="1"/>
    <col min="110" max="110" width="12.85546875" style="126" customWidth="1"/>
    <col min="111" max="111" width="12.85546875" style="11" customWidth="1"/>
    <col min="112" max="112" width="13.140625" style="160" bestFit="1" customWidth="1"/>
    <col min="113" max="113" width="9.28515625" style="11" bestFit="1" customWidth="1"/>
    <col min="114" max="114" width="9.28515625" style="126" bestFit="1" customWidth="1"/>
    <col min="115" max="115" width="9.28515625" style="11" bestFit="1" customWidth="1"/>
    <col min="116" max="116" width="10.85546875" style="11" customWidth="1"/>
    <col min="117" max="117" width="12.28515625" style="160" bestFit="1" customWidth="1"/>
    <col min="118" max="118" width="9.28515625" style="11" bestFit="1" customWidth="1"/>
    <col min="119" max="119" width="9.28515625" style="126" bestFit="1" customWidth="1"/>
    <col min="120" max="120" width="9.28515625" style="11" bestFit="1" customWidth="1"/>
    <col min="121" max="121" width="11.7109375" style="11" customWidth="1"/>
    <col min="122" max="123" width="9.28515625" style="11" customWidth="1"/>
    <col min="124" max="124" width="9.28515625" style="139" customWidth="1"/>
    <col min="125" max="125" width="9.28515625" style="11" customWidth="1"/>
    <col min="126" max="126" width="10" style="54" customWidth="1"/>
    <col min="127" max="127" width="12.140625" style="10" bestFit="1" customWidth="1"/>
    <col min="128" max="128" width="10.140625" style="161" bestFit="1" customWidth="1"/>
    <col min="129" max="129" width="9.140625" style="79"/>
    <col min="130" max="130" width="9.140625" style="297"/>
    <col min="131" max="131" width="11.5703125" style="79" customWidth="1"/>
    <col min="132" max="132" width="10.85546875" style="297" customWidth="1"/>
    <col min="133" max="133" width="10.85546875" style="134" customWidth="1"/>
    <col min="134" max="134" width="13.42578125" style="256" bestFit="1" customWidth="1"/>
  </cols>
  <sheetData>
    <row r="1" spans="1:137" s="10" customFormat="1" ht="15.75" thickBot="1">
      <c r="A1" s="12">
        <v>1</v>
      </c>
      <c r="B1" s="12">
        <v>2</v>
      </c>
      <c r="C1" s="12">
        <v>3</v>
      </c>
      <c r="D1" s="12">
        <v>4</v>
      </c>
      <c r="E1" s="12">
        <v>5</v>
      </c>
      <c r="F1" s="12">
        <v>6</v>
      </c>
      <c r="G1" s="12">
        <v>7</v>
      </c>
      <c r="H1" s="12">
        <v>8</v>
      </c>
      <c r="I1" s="12">
        <v>9</v>
      </c>
      <c r="J1" s="12">
        <v>10</v>
      </c>
      <c r="K1" s="12">
        <v>11</v>
      </c>
      <c r="L1" s="12">
        <v>12</v>
      </c>
      <c r="M1" s="140">
        <v>13</v>
      </c>
      <c r="N1" s="140">
        <v>14</v>
      </c>
      <c r="O1" s="140">
        <v>15</v>
      </c>
      <c r="P1" s="140">
        <v>16</v>
      </c>
      <c r="Q1" s="140">
        <v>17</v>
      </c>
      <c r="R1" s="140">
        <v>18</v>
      </c>
      <c r="S1" s="140">
        <v>19</v>
      </c>
      <c r="T1" s="140">
        <v>20</v>
      </c>
      <c r="U1" s="140">
        <v>21</v>
      </c>
      <c r="V1" s="140">
        <v>22</v>
      </c>
      <c r="W1" s="140">
        <v>23</v>
      </c>
      <c r="X1" s="140">
        <v>24</v>
      </c>
      <c r="Y1" s="140">
        <v>25</v>
      </c>
      <c r="Z1" s="140">
        <v>26</v>
      </c>
      <c r="AA1" s="140">
        <v>27</v>
      </c>
      <c r="AB1" s="140">
        <v>28</v>
      </c>
      <c r="AC1" s="140">
        <v>29</v>
      </c>
      <c r="AD1" s="140">
        <v>30</v>
      </c>
      <c r="AE1" s="140">
        <v>31</v>
      </c>
      <c r="AF1" s="140">
        <v>32</v>
      </c>
      <c r="AG1" s="140">
        <v>33</v>
      </c>
      <c r="AH1" s="140">
        <v>34</v>
      </c>
      <c r="AI1" s="140">
        <v>35</v>
      </c>
      <c r="AJ1" s="140">
        <v>36</v>
      </c>
      <c r="AK1" s="140">
        <v>37</v>
      </c>
      <c r="AL1" s="140">
        <v>38</v>
      </c>
      <c r="AM1" s="140">
        <v>39</v>
      </c>
      <c r="AN1" s="140">
        <v>40</v>
      </c>
      <c r="AO1" s="140">
        <v>41</v>
      </c>
      <c r="AP1" s="140">
        <v>42</v>
      </c>
      <c r="AQ1" s="140">
        <v>43</v>
      </c>
      <c r="AR1" s="140">
        <v>44</v>
      </c>
      <c r="AS1" s="140">
        <v>45</v>
      </c>
      <c r="AT1" s="140">
        <v>46</v>
      </c>
      <c r="AU1" s="140">
        <v>47</v>
      </c>
      <c r="AV1" s="140">
        <v>48</v>
      </c>
      <c r="AW1" s="140">
        <v>49</v>
      </c>
      <c r="AX1" s="140">
        <v>50</v>
      </c>
      <c r="AY1" s="140">
        <v>51</v>
      </c>
      <c r="AZ1" s="140">
        <v>52</v>
      </c>
      <c r="BA1" s="140">
        <v>53</v>
      </c>
      <c r="BB1" s="140">
        <v>54</v>
      </c>
      <c r="BC1" s="140">
        <v>55</v>
      </c>
      <c r="BD1" s="140">
        <v>56</v>
      </c>
      <c r="BE1" s="140">
        <v>57</v>
      </c>
      <c r="BF1" s="140">
        <v>58</v>
      </c>
      <c r="BG1" s="140">
        <v>59</v>
      </c>
      <c r="BH1" s="140">
        <v>60</v>
      </c>
      <c r="BI1" s="140">
        <v>61</v>
      </c>
      <c r="BJ1" s="140">
        <v>62</v>
      </c>
      <c r="BK1" s="140">
        <v>63</v>
      </c>
      <c r="BL1" s="140">
        <v>64</v>
      </c>
      <c r="BM1" s="140">
        <v>65</v>
      </c>
      <c r="BN1" s="140">
        <v>66</v>
      </c>
      <c r="BO1" s="140">
        <v>67</v>
      </c>
      <c r="BP1" s="140">
        <v>68</v>
      </c>
      <c r="BQ1" s="140">
        <v>69</v>
      </c>
      <c r="BR1" s="140">
        <v>70</v>
      </c>
      <c r="BS1" s="140">
        <v>71</v>
      </c>
      <c r="BT1" s="140">
        <v>72</v>
      </c>
      <c r="BU1" s="140">
        <v>73</v>
      </c>
      <c r="BV1" s="140">
        <v>74</v>
      </c>
      <c r="BW1" s="140">
        <v>75</v>
      </c>
      <c r="BX1" s="140">
        <v>76</v>
      </c>
      <c r="BY1" s="140">
        <v>77</v>
      </c>
      <c r="BZ1" s="140">
        <v>78</v>
      </c>
      <c r="CA1" s="140">
        <v>79</v>
      </c>
      <c r="CB1" s="140">
        <v>80</v>
      </c>
      <c r="CC1" s="140">
        <v>81</v>
      </c>
      <c r="CD1" s="140">
        <v>82</v>
      </c>
      <c r="CE1" s="140">
        <v>83</v>
      </c>
      <c r="CF1" s="140">
        <v>84</v>
      </c>
      <c r="CG1" s="140">
        <v>85</v>
      </c>
      <c r="CH1" s="140">
        <v>86</v>
      </c>
      <c r="CI1" s="140">
        <v>87</v>
      </c>
      <c r="CJ1" s="140">
        <v>88</v>
      </c>
      <c r="CK1" s="140">
        <v>89</v>
      </c>
      <c r="CL1" s="140">
        <v>90</v>
      </c>
      <c r="CM1" s="140">
        <v>91</v>
      </c>
      <c r="CN1" s="140">
        <v>92</v>
      </c>
      <c r="CO1" s="140">
        <v>93</v>
      </c>
      <c r="CP1" s="140">
        <v>94</v>
      </c>
      <c r="CQ1" s="140">
        <v>95</v>
      </c>
      <c r="CR1" s="140">
        <v>96</v>
      </c>
      <c r="CS1" s="140">
        <v>97</v>
      </c>
      <c r="CT1" s="140">
        <v>98</v>
      </c>
      <c r="CU1" s="140">
        <v>99</v>
      </c>
      <c r="CV1" s="140">
        <v>100</v>
      </c>
      <c r="CW1" s="140">
        <v>101</v>
      </c>
      <c r="CX1" s="140">
        <v>102</v>
      </c>
      <c r="CY1" s="140">
        <v>103</v>
      </c>
      <c r="CZ1" s="140">
        <v>104</v>
      </c>
      <c r="DA1" s="140">
        <v>105</v>
      </c>
      <c r="DB1" s="140">
        <v>106</v>
      </c>
      <c r="DC1" s="140">
        <v>107</v>
      </c>
      <c r="DD1" s="140">
        <v>108</v>
      </c>
      <c r="DE1" s="140">
        <v>109</v>
      </c>
      <c r="DF1" s="140">
        <v>110</v>
      </c>
      <c r="DG1" s="140">
        <v>111</v>
      </c>
      <c r="DH1" s="156">
        <v>112</v>
      </c>
      <c r="DI1" s="140">
        <v>113</v>
      </c>
      <c r="DJ1" s="140">
        <v>114</v>
      </c>
      <c r="DK1" s="140">
        <v>115</v>
      </c>
      <c r="DL1" s="140">
        <v>116</v>
      </c>
      <c r="DM1" s="156">
        <v>117</v>
      </c>
      <c r="DN1" s="140">
        <v>118</v>
      </c>
      <c r="DO1" s="140">
        <v>119</v>
      </c>
      <c r="DP1" s="140">
        <v>120</v>
      </c>
      <c r="DQ1" s="140">
        <v>121</v>
      </c>
      <c r="DR1" s="140">
        <v>122</v>
      </c>
      <c r="DS1" s="140">
        <v>123</v>
      </c>
      <c r="DT1" s="140">
        <v>124</v>
      </c>
      <c r="DU1" s="140">
        <v>125</v>
      </c>
      <c r="DV1" s="140">
        <v>126</v>
      </c>
      <c r="DW1" s="140">
        <v>127</v>
      </c>
      <c r="DX1" s="156">
        <v>128</v>
      </c>
      <c r="DY1" s="140">
        <v>129</v>
      </c>
      <c r="DZ1" s="241">
        <v>130</v>
      </c>
      <c r="EA1" s="140">
        <v>131</v>
      </c>
      <c r="EB1" s="241">
        <v>132</v>
      </c>
      <c r="EC1" s="140">
        <v>133</v>
      </c>
      <c r="ED1" s="256"/>
    </row>
    <row r="2" spans="1:137" s="13" customFormat="1" ht="23.25" customHeight="1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427" t="s">
        <v>9</v>
      </c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427"/>
      <c r="AF2" s="427"/>
      <c r="AG2" s="427"/>
      <c r="AH2" s="427"/>
      <c r="AI2" s="427"/>
      <c r="AJ2" s="427"/>
      <c r="AK2" s="427"/>
      <c r="AL2" s="427"/>
      <c r="AM2" s="427"/>
      <c r="AN2" s="427"/>
      <c r="AO2" s="427"/>
      <c r="AP2" s="427"/>
      <c r="AQ2" s="427"/>
      <c r="AR2" s="427"/>
      <c r="AS2" s="427"/>
      <c r="AT2" s="427"/>
      <c r="AU2" s="427"/>
      <c r="AV2" s="427"/>
      <c r="AW2" s="427"/>
      <c r="AX2" s="427"/>
      <c r="AY2" s="427"/>
      <c r="AZ2" s="427"/>
      <c r="BA2" s="427"/>
      <c r="BB2" s="427"/>
      <c r="BC2" s="427" t="s">
        <v>245</v>
      </c>
      <c r="BD2" s="427"/>
      <c r="BE2" s="427"/>
      <c r="BF2" s="427"/>
      <c r="BG2" s="427"/>
      <c r="BH2" s="427"/>
      <c r="BI2" s="427"/>
      <c r="BJ2" s="427"/>
      <c r="BK2" s="427"/>
      <c r="BL2" s="427"/>
      <c r="BM2" s="427"/>
      <c r="BN2" s="427"/>
      <c r="BO2" s="427"/>
      <c r="BP2" s="427"/>
      <c r="BQ2" s="427"/>
      <c r="BR2" s="427"/>
      <c r="BS2" s="427"/>
      <c r="BT2" s="427"/>
      <c r="BU2" s="427"/>
      <c r="BV2" s="427"/>
      <c r="BW2" s="427"/>
      <c r="BX2" s="427"/>
      <c r="BY2" s="427"/>
      <c r="BZ2" s="427"/>
      <c r="CA2" s="427"/>
      <c r="CB2" s="427"/>
      <c r="CC2" s="427"/>
      <c r="CD2" s="427"/>
      <c r="CE2" s="427"/>
      <c r="CF2" s="427"/>
      <c r="CG2" s="427"/>
      <c r="CH2" s="427"/>
      <c r="CI2" s="427"/>
      <c r="CJ2" s="427"/>
      <c r="CK2" s="427"/>
      <c r="CL2" s="427"/>
      <c r="CM2" s="427"/>
      <c r="CN2" s="427"/>
      <c r="CO2" s="427"/>
      <c r="CP2" s="427"/>
      <c r="CQ2" s="427"/>
      <c r="CR2" s="427"/>
      <c r="CS2" s="452" t="s">
        <v>11</v>
      </c>
      <c r="CT2" s="426" t="s">
        <v>239</v>
      </c>
      <c r="CU2" s="426"/>
      <c r="CV2" s="426"/>
      <c r="CW2" s="426"/>
      <c r="CX2" s="426" t="s">
        <v>240</v>
      </c>
      <c r="CY2" s="426"/>
      <c r="CZ2" s="426"/>
      <c r="DA2" s="426"/>
      <c r="DB2" s="426"/>
      <c r="DC2" s="471" t="s">
        <v>33</v>
      </c>
      <c r="DD2" s="427" t="s">
        <v>384</v>
      </c>
      <c r="DE2" s="427"/>
      <c r="DF2" s="427"/>
      <c r="DG2" s="427"/>
      <c r="DH2" s="427" t="s">
        <v>17</v>
      </c>
      <c r="DI2" s="427"/>
      <c r="DJ2" s="427"/>
      <c r="DK2" s="427"/>
      <c r="DL2" s="427"/>
      <c r="DM2" s="427" t="s">
        <v>16</v>
      </c>
      <c r="DN2" s="427"/>
      <c r="DO2" s="427"/>
      <c r="DP2" s="427"/>
      <c r="DQ2" s="427"/>
      <c r="DR2" s="460" t="s">
        <v>18</v>
      </c>
      <c r="DS2" s="461"/>
      <c r="DT2" s="461"/>
      <c r="DU2" s="461"/>
      <c r="DV2" s="462"/>
      <c r="DW2" s="468" t="s">
        <v>294</v>
      </c>
      <c r="DX2" s="437" t="s">
        <v>265</v>
      </c>
      <c r="DY2" s="423" t="s">
        <v>268</v>
      </c>
      <c r="DZ2" s="439" t="s">
        <v>266</v>
      </c>
      <c r="EA2" s="423" t="s">
        <v>295</v>
      </c>
      <c r="EB2" s="439" t="s">
        <v>296</v>
      </c>
      <c r="EC2" s="423" t="s">
        <v>315</v>
      </c>
      <c r="ED2" s="274"/>
    </row>
    <row r="3" spans="1:137" s="13" customFormat="1" ht="15" customHeight="1">
      <c r="A3" s="69"/>
      <c r="B3" s="70"/>
      <c r="C3" s="70"/>
      <c r="D3" s="71"/>
      <c r="E3" s="71"/>
      <c r="F3" s="71"/>
      <c r="G3" s="71"/>
      <c r="H3" s="71"/>
      <c r="I3" s="71"/>
      <c r="J3" s="71"/>
      <c r="K3" s="71"/>
      <c r="L3" s="1"/>
      <c r="M3" s="443" t="s">
        <v>8</v>
      </c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4" t="s">
        <v>6</v>
      </c>
      <c r="AB3" s="444"/>
      <c r="AC3" s="444"/>
      <c r="AD3" s="444"/>
      <c r="AE3" s="444"/>
      <c r="AF3" s="444"/>
      <c r="AG3" s="444"/>
      <c r="AH3" s="444"/>
      <c r="AI3" s="444"/>
      <c r="AJ3" s="444"/>
      <c r="AK3" s="444"/>
      <c r="AL3" s="444"/>
      <c r="AM3" s="444"/>
      <c r="AN3" s="444"/>
      <c r="AO3" s="425" t="s">
        <v>7</v>
      </c>
      <c r="AP3" s="425"/>
      <c r="AQ3" s="425"/>
      <c r="AR3" s="425"/>
      <c r="AS3" s="425"/>
      <c r="AT3" s="425"/>
      <c r="AU3" s="425"/>
      <c r="AV3" s="425"/>
      <c r="AW3" s="425"/>
      <c r="AX3" s="425"/>
      <c r="AY3" s="425"/>
      <c r="AZ3" s="425"/>
      <c r="BA3" s="425"/>
      <c r="BB3" s="425"/>
      <c r="BC3" s="443" t="s">
        <v>8</v>
      </c>
      <c r="BD3" s="443"/>
      <c r="BE3" s="443"/>
      <c r="BF3" s="443"/>
      <c r="BG3" s="443"/>
      <c r="BH3" s="443"/>
      <c r="BI3" s="443"/>
      <c r="BJ3" s="443"/>
      <c r="BK3" s="443"/>
      <c r="BL3" s="443"/>
      <c r="BM3" s="443"/>
      <c r="BN3" s="443"/>
      <c r="BO3" s="443"/>
      <c r="BP3" s="443"/>
      <c r="BQ3" s="444" t="s">
        <v>6</v>
      </c>
      <c r="BR3" s="444"/>
      <c r="BS3" s="444"/>
      <c r="BT3" s="444"/>
      <c r="BU3" s="444"/>
      <c r="BV3" s="444"/>
      <c r="BW3" s="444"/>
      <c r="BX3" s="444"/>
      <c r="BY3" s="444"/>
      <c r="BZ3" s="444"/>
      <c r="CA3" s="444"/>
      <c r="CB3" s="444"/>
      <c r="CC3" s="444"/>
      <c r="CD3" s="444"/>
      <c r="CE3" s="425" t="s">
        <v>7</v>
      </c>
      <c r="CF3" s="425"/>
      <c r="CG3" s="425"/>
      <c r="CH3" s="425"/>
      <c r="CI3" s="425"/>
      <c r="CJ3" s="425"/>
      <c r="CK3" s="425"/>
      <c r="CL3" s="425"/>
      <c r="CM3" s="425"/>
      <c r="CN3" s="425"/>
      <c r="CO3" s="425"/>
      <c r="CP3" s="425"/>
      <c r="CQ3" s="425"/>
      <c r="CR3" s="425"/>
      <c r="CS3" s="453"/>
      <c r="CT3" s="428" t="s">
        <v>15</v>
      </c>
      <c r="CU3" s="428" t="s">
        <v>13</v>
      </c>
      <c r="CV3" s="428" t="s">
        <v>14</v>
      </c>
      <c r="CW3" s="428" t="s">
        <v>307</v>
      </c>
      <c r="CX3" s="428" t="s">
        <v>15</v>
      </c>
      <c r="CY3" s="428" t="s">
        <v>13</v>
      </c>
      <c r="CZ3" s="428" t="s">
        <v>14</v>
      </c>
      <c r="DA3" s="428" t="s">
        <v>307</v>
      </c>
      <c r="DB3" s="428" t="s">
        <v>32</v>
      </c>
      <c r="DC3" s="456"/>
      <c r="DD3" s="428" t="s">
        <v>15</v>
      </c>
      <c r="DE3" s="428" t="s">
        <v>13</v>
      </c>
      <c r="DF3" s="428" t="s">
        <v>14</v>
      </c>
      <c r="DG3" s="428" t="s">
        <v>306</v>
      </c>
      <c r="DH3" s="458" t="s">
        <v>15</v>
      </c>
      <c r="DI3" s="428" t="s">
        <v>13</v>
      </c>
      <c r="DJ3" s="428" t="s">
        <v>14</v>
      </c>
      <c r="DK3" s="428" t="s">
        <v>306</v>
      </c>
      <c r="DL3" s="453" t="s">
        <v>19</v>
      </c>
      <c r="DM3" s="458" t="s">
        <v>15</v>
      </c>
      <c r="DN3" s="428" t="s">
        <v>13</v>
      </c>
      <c r="DO3" s="428" t="s">
        <v>14</v>
      </c>
      <c r="DP3" s="428" t="s">
        <v>306</v>
      </c>
      <c r="DQ3" s="466" t="s">
        <v>20</v>
      </c>
      <c r="DR3" s="455" t="s">
        <v>15</v>
      </c>
      <c r="DS3" s="455" t="s">
        <v>13</v>
      </c>
      <c r="DT3" s="455" t="s">
        <v>14</v>
      </c>
      <c r="DU3" s="455" t="s">
        <v>306</v>
      </c>
      <c r="DV3" s="463" t="s">
        <v>21</v>
      </c>
      <c r="DW3" s="469"/>
      <c r="DX3" s="438"/>
      <c r="DY3" s="424"/>
      <c r="DZ3" s="440"/>
      <c r="EA3" s="424"/>
      <c r="EB3" s="440"/>
      <c r="EC3" s="424"/>
      <c r="ED3" s="274"/>
    </row>
    <row r="4" spans="1:137" s="13" customFormat="1" ht="15.75" customHeight="1">
      <c r="A4" s="448" t="s">
        <v>60</v>
      </c>
      <c r="B4" s="450" t="s">
        <v>61</v>
      </c>
      <c r="C4" s="450" t="s">
        <v>62</v>
      </c>
      <c r="D4" s="450" t="s">
        <v>63</v>
      </c>
      <c r="E4" s="450" t="s">
        <v>64</v>
      </c>
      <c r="F4" s="450" t="s">
        <v>65</v>
      </c>
      <c r="G4" s="450" t="s">
        <v>66</v>
      </c>
      <c r="H4" s="450" t="s">
        <v>67</v>
      </c>
      <c r="I4" s="450" t="s">
        <v>68</v>
      </c>
      <c r="J4" s="450" t="s">
        <v>69</v>
      </c>
      <c r="K4" s="450" t="s">
        <v>70</v>
      </c>
      <c r="L4" s="450" t="s">
        <v>10</v>
      </c>
      <c r="M4" s="445" t="s">
        <v>3</v>
      </c>
      <c r="N4" s="445"/>
      <c r="O4" s="445"/>
      <c r="P4" s="445"/>
      <c r="Q4" s="445"/>
      <c r="R4" s="445"/>
      <c r="S4" s="445" t="s">
        <v>0</v>
      </c>
      <c r="T4" s="445"/>
      <c r="U4" s="445"/>
      <c r="V4" s="445"/>
      <c r="W4" s="445"/>
      <c r="X4" s="445"/>
      <c r="Y4" s="445" t="s">
        <v>4</v>
      </c>
      <c r="Z4" s="445" t="s">
        <v>5</v>
      </c>
      <c r="AA4" s="444" t="s">
        <v>3</v>
      </c>
      <c r="AB4" s="444"/>
      <c r="AC4" s="444"/>
      <c r="AD4" s="444"/>
      <c r="AE4" s="444"/>
      <c r="AF4" s="444"/>
      <c r="AG4" s="444" t="s">
        <v>0</v>
      </c>
      <c r="AH4" s="444"/>
      <c r="AI4" s="444"/>
      <c r="AJ4" s="444"/>
      <c r="AK4" s="444"/>
      <c r="AL4" s="444"/>
      <c r="AM4" s="444" t="s">
        <v>4</v>
      </c>
      <c r="AN4" s="444" t="s">
        <v>5</v>
      </c>
      <c r="AO4" s="425" t="s">
        <v>3</v>
      </c>
      <c r="AP4" s="425"/>
      <c r="AQ4" s="425"/>
      <c r="AR4" s="425"/>
      <c r="AS4" s="425"/>
      <c r="AT4" s="425"/>
      <c r="AU4" s="425" t="s">
        <v>0</v>
      </c>
      <c r="AV4" s="425"/>
      <c r="AW4" s="425"/>
      <c r="AX4" s="425"/>
      <c r="AY4" s="425"/>
      <c r="AZ4" s="425"/>
      <c r="BA4" s="425" t="s">
        <v>4</v>
      </c>
      <c r="BB4" s="425" t="s">
        <v>5</v>
      </c>
      <c r="BC4" s="445" t="s">
        <v>3</v>
      </c>
      <c r="BD4" s="445"/>
      <c r="BE4" s="445"/>
      <c r="BF4" s="445"/>
      <c r="BG4" s="445"/>
      <c r="BH4" s="445"/>
      <c r="BI4" s="445" t="s">
        <v>0</v>
      </c>
      <c r="BJ4" s="445"/>
      <c r="BK4" s="445"/>
      <c r="BL4" s="445"/>
      <c r="BM4" s="445"/>
      <c r="BN4" s="445"/>
      <c r="BO4" s="441" t="s">
        <v>4</v>
      </c>
      <c r="BP4" s="441" t="s">
        <v>5</v>
      </c>
      <c r="BQ4" s="430" t="s">
        <v>3</v>
      </c>
      <c r="BR4" s="430"/>
      <c r="BS4" s="430"/>
      <c r="BT4" s="430"/>
      <c r="BU4" s="430"/>
      <c r="BV4" s="430"/>
      <c r="BW4" s="430" t="s">
        <v>0</v>
      </c>
      <c r="BX4" s="430"/>
      <c r="BY4" s="430"/>
      <c r="BZ4" s="430"/>
      <c r="CA4" s="430"/>
      <c r="CB4" s="430"/>
      <c r="CC4" s="430" t="s">
        <v>4</v>
      </c>
      <c r="CD4" s="430" t="s">
        <v>5</v>
      </c>
      <c r="CE4" s="432" t="s">
        <v>3</v>
      </c>
      <c r="CF4" s="432"/>
      <c r="CG4" s="432"/>
      <c r="CH4" s="432"/>
      <c r="CI4" s="432"/>
      <c r="CJ4" s="432"/>
      <c r="CK4" s="432" t="s">
        <v>0</v>
      </c>
      <c r="CL4" s="432"/>
      <c r="CM4" s="432"/>
      <c r="CN4" s="432"/>
      <c r="CO4" s="432"/>
      <c r="CP4" s="432"/>
      <c r="CQ4" s="432" t="s">
        <v>4</v>
      </c>
      <c r="CR4" s="434" t="s">
        <v>5</v>
      </c>
      <c r="CS4" s="453"/>
      <c r="CT4" s="428"/>
      <c r="CU4" s="428"/>
      <c r="CV4" s="428"/>
      <c r="CW4" s="428"/>
      <c r="CX4" s="428"/>
      <c r="CY4" s="428"/>
      <c r="CZ4" s="428"/>
      <c r="DA4" s="428"/>
      <c r="DB4" s="428"/>
      <c r="DC4" s="456"/>
      <c r="DD4" s="428"/>
      <c r="DE4" s="428"/>
      <c r="DF4" s="428"/>
      <c r="DG4" s="428"/>
      <c r="DH4" s="458"/>
      <c r="DI4" s="428"/>
      <c r="DJ4" s="428"/>
      <c r="DK4" s="428"/>
      <c r="DL4" s="453"/>
      <c r="DM4" s="458"/>
      <c r="DN4" s="428"/>
      <c r="DO4" s="428"/>
      <c r="DP4" s="428"/>
      <c r="DQ4" s="466"/>
      <c r="DR4" s="456"/>
      <c r="DS4" s="456"/>
      <c r="DT4" s="456"/>
      <c r="DU4" s="456"/>
      <c r="DV4" s="464"/>
      <c r="DW4" s="469"/>
      <c r="DX4" s="438"/>
      <c r="DY4" s="424"/>
      <c r="DZ4" s="440"/>
      <c r="EA4" s="424"/>
      <c r="EB4" s="440"/>
      <c r="EC4" s="424"/>
      <c r="ED4" s="274"/>
    </row>
    <row r="5" spans="1:137" s="72" customFormat="1" ht="45.75" customHeight="1" thickBot="1">
      <c r="A5" s="449"/>
      <c r="B5" s="451" t="s">
        <v>61</v>
      </c>
      <c r="C5" s="451" t="s">
        <v>62</v>
      </c>
      <c r="D5" s="451" t="s">
        <v>63</v>
      </c>
      <c r="E5" s="451" t="s">
        <v>64</v>
      </c>
      <c r="F5" s="451" t="s">
        <v>65</v>
      </c>
      <c r="G5" s="451" t="s">
        <v>66</v>
      </c>
      <c r="H5" s="451" t="s">
        <v>67</v>
      </c>
      <c r="I5" s="451" t="s">
        <v>68</v>
      </c>
      <c r="J5" s="451" t="s">
        <v>69</v>
      </c>
      <c r="K5" s="451" t="s">
        <v>70</v>
      </c>
      <c r="L5" s="451" t="s">
        <v>10</v>
      </c>
      <c r="M5" s="64">
        <v>300</v>
      </c>
      <c r="N5" s="64">
        <v>450</v>
      </c>
      <c r="O5" s="64">
        <v>2048</v>
      </c>
      <c r="P5" s="64">
        <v>200</v>
      </c>
      <c r="Q5" s="64">
        <v>100</v>
      </c>
      <c r="R5" s="64">
        <v>1024</v>
      </c>
      <c r="S5" s="64">
        <v>300</v>
      </c>
      <c r="T5" s="64">
        <v>450</v>
      </c>
      <c r="U5" s="64">
        <v>2048</v>
      </c>
      <c r="V5" s="64">
        <v>200</v>
      </c>
      <c r="W5" s="64">
        <v>100</v>
      </c>
      <c r="X5" s="64">
        <v>1024</v>
      </c>
      <c r="Y5" s="446"/>
      <c r="Z5" s="446"/>
      <c r="AA5" s="65">
        <v>300</v>
      </c>
      <c r="AB5" s="65">
        <v>450</v>
      </c>
      <c r="AC5" s="65">
        <v>2048</v>
      </c>
      <c r="AD5" s="65">
        <v>200</v>
      </c>
      <c r="AE5" s="65">
        <v>100</v>
      </c>
      <c r="AF5" s="65">
        <v>1024</v>
      </c>
      <c r="AG5" s="65">
        <v>300</v>
      </c>
      <c r="AH5" s="65">
        <v>450</v>
      </c>
      <c r="AI5" s="65">
        <v>2048</v>
      </c>
      <c r="AJ5" s="65">
        <v>200</v>
      </c>
      <c r="AK5" s="65">
        <v>100</v>
      </c>
      <c r="AL5" s="65">
        <v>1024</v>
      </c>
      <c r="AM5" s="447"/>
      <c r="AN5" s="447"/>
      <c r="AO5" s="66">
        <v>300</v>
      </c>
      <c r="AP5" s="66">
        <v>450</v>
      </c>
      <c r="AQ5" s="66">
        <v>2048</v>
      </c>
      <c r="AR5" s="66">
        <v>200</v>
      </c>
      <c r="AS5" s="66">
        <v>100</v>
      </c>
      <c r="AT5" s="66">
        <v>1024</v>
      </c>
      <c r="AU5" s="66">
        <v>300</v>
      </c>
      <c r="AV5" s="66">
        <v>450</v>
      </c>
      <c r="AW5" s="66">
        <v>2048</v>
      </c>
      <c r="AX5" s="66">
        <v>200</v>
      </c>
      <c r="AY5" s="66">
        <v>100</v>
      </c>
      <c r="AZ5" s="66">
        <v>1024</v>
      </c>
      <c r="BA5" s="436"/>
      <c r="BB5" s="436"/>
      <c r="BC5" s="64">
        <v>272.59765625</v>
      </c>
      <c r="BD5" s="64">
        <v>408.896484375</v>
      </c>
      <c r="BE5" s="64">
        <v>1780.8251953125</v>
      </c>
      <c r="BF5" s="64">
        <v>186.310546875</v>
      </c>
      <c r="BG5" s="64">
        <v>93.16015625</v>
      </c>
      <c r="BH5" s="64">
        <v>931.513671875</v>
      </c>
      <c r="BI5" s="64">
        <v>272.59765625</v>
      </c>
      <c r="BJ5" s="64">
        <v>408.896484375</v>
      </c>
      <c r="BK5" s="64">
        <v>1780.8251953125</v>
      </c>
      <c r="BL5" s="64">
        <v>186.310546875</v>
      </c>
      <c r="BM5" s="64">
        <v>93.16015625</v>
      </c>
      <c r="BN5" s="64">
        <v>931.513671875</v>
      </c>
      <c r="BO5" s="442"/>
      <c r="BP5" s="442"/>
      <c r="BQ5" s="67">
        <v>272.59765625</v>
      </c>
      <c r="BR5" s="67">
        <v>408.896484375</v>
      </c>
      <c r="BS5" s="67">
        <v>1780.8251953125</v>
      </c>
      <c r="BT5" s="67">
        <v>186.310546875</v>
      </c>
      <c r="BU5" s="67">
        <v>93.16015625</v>
      </c>
      <c r="BV5" s="67">
        <v>931.513671875</v>
      </c>
      <c r="BW5" s="67">
        <v>272.59765625</v>
      </c>
      <c r="BX5" s="67">
        <v>408.896484375</v>
      </c>
      <c r="BY5" s="67">
        <v>1780.8251953125</v>
      </c>
      <c r="BZ5" s="67">
        <v>186.310546875</v>
      </c>
      <c r="CA5" s="67">
        <v>93.16015625</v>
      </c>
      <c r="CB5" s="67">
        <v>931.513671875</v>
      </c>
      <c r="CC5" s="431"/>
      <c r="CD5" s="431"/>
      <c r="CE5" s="68">
        <v>272.59765625</v>
      </c>
      <c r="CF5" s="68">
        <v>408.896484375</v>
      </c>
      <c r="CG5" s="68">
        <v>1780.8251953125</v>
      </c>
      <c r="CH5" s="68">
        <v>186.310546875</v>
      </c>
      <c r="CI5" s="68">
        <v>93.16015625</v>
      </c>
      <c r="CJ5" s="68">
        <v>931.513671875</v>
      </c>
      <c r="CK5" s="68">
        <v>272.59765625</v>
      </c>
      <c r="CL5" s="68">
        <v>408.896484375</v>
      </c>
      <c r="CM5" s="68">
        <v>1780.8251953125</v>
      </c>
      <c r="CN5" s="68">
        <v>186.310546875</v>
      </c>
      <c r="CO5" s="68">
        <v>93.16015625</v>
      </c>
      <c r="CP5" s="68">
        <v>931.513671875</v>
      </c>
      <c r="CQ5" s="433"/>
      <c r="CR5" s="435"/>
      <c r="CS5" s="454"/>
      <c r="CT5" s="429"/>
      <c r="CU5" s="429"/>
      <c r="CV5" s="429"/>
      <c r="CW5" s="429"/>
      <c r="CX5" s="429"/>
      <c r="CY5" s="429"/>
      <c r="CZ5" s="429"/>
      <c r="DA5" s="429"/>
      <c r="DB5" s="429"/>
      <c r="DC5" s="457"/>
      <c r="DD5" s="429"/>
      <c r="DE5" s="429"/>
      <c r="DF5" s="429"/>
      <c r="DG5" s="429"/>
      <c r="DH5" s="459"/>
      <c r="DI5" s="429"/>
      <c r="DJ5" s="429"/>
      <c r="DK5" s="429"/>
      <c r="DL5" s="454"/>
      <c r="DM5" s="459"/>
      <c r="DN5" s="429"/>
      <c r="DO5" s="429"/>
      <c r="DP5" s="429"/>
      <c r="DQ5" s="467"/>
      <c r="DR5" s="457"/>
      <c r="DS5" s="457"/>
      <c r="DT5" s="457"/>
      <c r="DU5" s="457"/>
      <c r="DV5" s="465"/>
      <c r="DW5" s="470"/>
      <c r="DX5" s="438" t="s">
        <v>265</v>
      </c>
      <c r="DY5" s="424"/>
      <c r="DZ5" s="440" t="s">
        <v>266</v>
      </c>
      <c r="EA5" s="424" t="s">
        <v>28</v>
      </c>
      <c r="EB5" s="440" t="s">
        <v>266</v>
      </c>
      <c r="EC5" s="424" t="s">
        <v>266</v>
      </c>
      <c r="ED5" s="275"/>
    </row>
    <row r="6" spans="1:137">
      <c r="A6" s="55" t="s">
        <v>84</v>
      </c>
      <c r="B6" s="56" t="s">
        <v>101</v>
      </c>
      <c r="C6" s="56" t="s">
        <v>102</v>
      </c>
      <c r="D6" s="55" t="s">
        <v>236</v>
      </c>
      <c r="E6" s="55" t="s">
        <v>103</v>
      </c>
      <c r="F6" s="55" t="s">
        <v>72</v>
      </c>
      <c r="G6" s="55" t="s">
        <v>79</v>
      </c>
      <c r="H6" s="55" t="s">
        <v>244</v>
      </c>
      <c r="I6" s="55" t="s">
        <v>83</v>
      </c>
      <c r="J6" s="55" t="s">
        <v>69</v>
      </c>
      <c r="K6" s="55" t="s">
        <v>80</v>
      </c>
      <c r="L6" s="57">
        <v>347</v>
      </c>
      <c r="M6" s="52">
        <v>18</v>
      </c>
      <c r="N6" s="15"/>
      <c r="O6" s="15"/>
      <c r="P6" s="15"/>
      <c r="Q6" s="15">
        <v>4</v>
      </c>
      <c r="R6" s="16">
        <v>6</v>
      </c>
      <c r="S6" s="17">
        <f>(M6*300)+(Q6*100)+(R6*1000)</f>
        <v>11800</v>
      </c>
      <c r="T6" s="15"/>
      <c r="U6" s="15"/>
      <c r="V6" s="15"/>
      <c r="W6" s="15">
        <v>400</v>
      </c>
      <c r="X6" s="16">
        <v>6144</v>
      </c>
      <c r="Y6" s="16">
        <v>28</v>
      </c>
      <c r="Z6" s="16">
        <v>11944</v>
      </c>
      <c r="AA6" s="20">
        <v>896</v>
      </c>
      <c r="AB6" s="21"/>
      <c r="AC6" s="21"/>
      <c r="AD6" s="21"/>
      <c r="AE6" s="21">
        <v>128</v>
      </c>
      <c r="AF6" s="22">
        <v>288</v>
      </c>
      <c r="AG6" s="20">
        <v>268800</v>
      </c>
      <c r="AH6" s="21"/>
      <c r="AI6" s="21"/>
      <c r="AJ6" s="21"/>
      <c r="AK6" s="21">
        <v>12800</v>
      </c>
      <c r="AL6" s="22">
        <v>294912</v>
      </c>
      <c r="AM6" s="26">
        <v>1312</v>
      </c>
      <c r="AN6" s="27">
        <v>576512</v>
      </c>
      <c r="AO6" s="30">
        <v>914</v>
      </c>
      <c r="AP6" s="31"/>
      <c r="AQ6" s="31"/>
      <c r="AR6" s="31"/>
      <c r="AS6" s="31">
        <v>132</v>
      </c>
      <c r="AT6" s="32">
        <v>294</v>
      </c>
      <c r="AU6" s="30">
        <v>274200</v>
      </c>
      <c r="AV6" s="31"/>
      <c r="AW6" s="31"/>
      <c r="AX6" s="31"/>
      <c r="AY6" s="31">
        <v>13200</v>
      </c>
      <c r="AZ6" s="32">
        <v>301056</v>
      </c>
      <c r="BA6" s="33">
        <v>1340</v>
      </c>
      <c r="BB6" s="33">
        <v>588456</v>
      </c>
      <c r="BC6" s="14">
        <v>18</v>
      </c>
      <c r="BD6" s="15"/>
      <c r="BE6" s="15"/>
      <c r="BF6" s="15"/>
      <c r="BG6" s="15">
        <v>4</v>
      </c>
      <c r="BH6" s="16">
        <v>6</v>
      </c>
      <c r="BI6" s="14">
        <v>4906.7578125</v>
      </c>
      <c r="BJ6" s="15"/>
      <c r="BK6" s="15"/>
      <c r="BL6" s="15"/>
      <c r="BM6" s="15">
        <v>372.640625</v>
      </c>
      <c r="BN6" s="16">
        <v>5589.08203125</v>
      </c>
      <c r="BO6" s="16">
        <v>28</v>
      </c>
      <c r="BP6" s="16">
        <v>10868.48046875</v>
      </c>
      <c r="BQ6" s="20">
        <v>896</v>
      </c>
      <c r="BR6" s="21"/>
      <c r="BS6" s="21"/>
      <c r="BT6" s="21"/>
      <c r="BU6" s="21">
        <v>128</v>
      </c>
      <c r="BV6" s="22">
        <v>288</v>
      </c>
      <c r="BW6" s="20">
        <v>244247.5</v>
      </c>
      <c r="BX6" s="21"/>
      <c r="BY6" s="21"/>
      <c r="BZ6" s="21"/>
      <c r="CA6" s="21">
        <v>11924.5</v>
      </c>
      <c r="CB6" s="22">
        <v>268275.9375</v>
      </c>
      <c r="CC6" s="26">
        <v>1312</v>
      </c>
      <c r="CD6" s="27">
        <v>524447.9375</v>
      </c>
      <c r="CE6" s="30">
        <v>914</v>
      </c>
      <c r="CF6" s="31"/>
      <c r="CG6" s="31"/>
      <c r="CH6" s="31"/>
      <c r="CI6" s="31">
        <v>132</v>
      </c>
      <c r="CJ6" s="32">
        <v>294</v>
      </c>
      <c r="CK6" s="30">
        <v>249154.2578125</v>
      </c>
      <c r="CL6" s="31"/>
      <c r="CM6" s="31"/>
      <c r="CN6" s="31"/>
      <c r="CO6" s="31">
        <v>12297.140625</v>
      </c>
      <c r="CP6" s="32">
        <v>273865.01953125</v>
      </c>
      <c r="CQ6" s="33">
        <v>1340</v>
      </c>
      <c r="CR6" s="117">
        <v>535316.41796875</v>
      </c>
      <c r="CS6" s="58">
        <f>BB6-CR6</f>
        <v>53139.58203125</v>
      </c>
      <c r="CT6" s="58" t="s">
        <v>36</v>
      </c>
      <c r="CU6" s="58" t="s">
        <v>37</v>
      </c>
      <c r="CV6" s="58" t="s">
        <v>38</v>
      </c>
      <c r="CW6" s="58"/>
      <c r="CX6" s="58">
        <f>DH6*2</f>
        <v>166390</v>
      </c>
      <c r="CY6" s="58">
        <f>DI6*8/6</f>
        <v>176094</v>
      </c>
      <c r="CZ6" s="141">
        <f>DJ6*4/3</f>
        <v>11739.733333333332</v>
      </c>
      <c r="DA6" s="58"/>
      <c r="DB6" s="58">
        <f>CX6+CY6+CZ6+DA6</f>
        <v>354223.73333333334</v>
      </c>
      <c r="DC6" s="58">
        <f t="shared" ref="DC6:DC24" si="0">DB6-DL6</f>
        <v>130153.43333333335</v>
      </c>
      <c r="DD6" s="58" t="s">
        <v>39</v>
      </c>
      <c r="DE6" s="58" t="s">
        <v>40</v>
      </c>
      <c r="DF6" s="58" t="s">
        <v>41</v>
      </c>
      <c r="DG6" s="58"/>
      <c r="DH6" s="157">
        <f>VLOOKUP(DD:DD,Pool!C:H,2,FALSE)</f>
        <v>83195</v>
      </c>
      <c r="DI6" s="58">
        <f>VLOOKUP(DE:DE,Pool!C:H,2,FALSE)</f>
        <v>132070.5</v>
      </c>
      <c r="DJ6" s="141">
        <f>VLOOKUP(DF:DF,Pool!C:H,2,FALSE)</f>
        <v>8804.7999999999993</v>
      </c>
      <c r="DK6" s="58"/>
      <c r="DL6" s="58">
        <f>DH6+DI6+DJ6+DK6</f>
        <v>224070.3</v>
      </c>
      <c r="DM6" s="157">
        <f>VLOOKUP(DD:DD,Pool!C:H,3,FALSE)</f>
        <v>35723.199999999997</v>
      </c>
      <c r="DN6" s="239">
        <f>VLOOKUP(DE:DE,Pool!C:H,3,FALSE)</f>
        <v>55197.2</v>
      </c>
      <c r="DO6" s="239">
        <f>VLOOKUP(DF:DF,Pool!C:H,3,FALSE)</f>
        <v>8710.9</v>
      </c>
      <c r="DP6" s="58"/>
      <c r="DQ6" s="58">
        <f>DM6+DN6+DO6+DP6</f>
        <v>99631.299999999988</v>
      </c>
      <c r="DR6" s="58">
        <f>DH6-DM6</f>
        <v>47471.8</v>
      </c>
      <c r="DS6" s="58">
        <f>DI6-DN6</f>
        <v>76873.3</v>
      </c>
      <c r="DT6" s="141">
        <f>DJ6-DO6</f>
        <v>93.899999999999636</v>
      </c>
      <c r="DU6" s="58">
        <f>DK6-DP6</f>
        <v>0</v>
      </c>
      <c r="DV6" s="59">
        <f t="shared" ref="DV6:DV20" si="1">DL6-DQ6</f>
        <v>124439</v>
      </c>
      <c r="DW6" s="60">
        <f t="shared" ref="DW6:DW20" si="2">DQ6/DL6</f>
        <v>0.44464304283075445</v>
      </c>
      <c r="DX6" s="180">
        <f>VLOOKUP(ED:ED,Pool!K:Q,7,FALSE)</f>
        <v>189680</v>
      </c>
      <c r="DY6" s="80"/>
      <c r="DZ6" s="84">
        <f>SUM(DX6:DY6)</f>
        <v>189680</v>
      </c>
      <c r="EA6" s="83">
        <f>DZ6/DL6</f>
        <v>0.84652004304006379</v>
      </c>
      <c r="EB6" s="84">
        <f>SUM(DX6:DZ6)</f>
        <v>379360</v>
      </c>
      <c r="EC6" s="145">
        <v>165000</v>
      </c>
      <c r="ED6" s="276">
        <v>295700347</v>
      </c>
    </row>
    <row r="7" spans="1:137">
      <c r="A7" s="49" t="s">
        <v>104</v>
      </c>
      <c r="B7" s="48" t="s">
        <v>117</v>
      </c>
      <c r="C7" s="48" t="s">
        <v>118</v>
      </c>
      <c r="D7" s="49" t="s">
        <v>236</v>
      </c>
      <c r="E7" s="49" t="s">
        <v>103</v>
      </c>
      <c r="F7" s="49" t="s">
        <v>72</v>
      </c>
      <c r="G7" s="49" t="s">
        <v>79</v>
      </c>
      <c r="H7" s="49" t="s">
        <v>74</v>
      </c>
      <c r="I7" s="49" t="s">
        <v>83</v>
      </c>
      <c r="J7" s="49" t="s">
        <v>69</v>
      </c>
      <c r="K7" s="49" t="s">
        <v>80</v>
      </c>
      <c r="L7" s="3">
        <v>349</v>
      </c>
      <c r="M7" s="51">
        <v>18</v>
      </c>
      <c r="N7" s="18"/>
      <c r="O7" s="18"/>
      <c r="P7" s="18"/>
      <c r="Q7" s="18">
        <v>4</v>
      </c>
      <c r="R7" s="19">
        <v>6</v>
      </c>
      <c r="S7" s="17">
        <f>(M7*300)+(Q7*100)+(R7*1000)</f>
        <v>11800</v>
      </c>
      <c r="T7" s="18"/>
      <c r="U7" s="18"/>
      <c r="V7" s="18"/>
      <c r="W7" s="18">
        <v>400</v>
      </c>
      <c r="X7" s="19">
        <v>6144</v>
      </c>
      <c r="Y7" s="19">
        <v>28</v>
      </c>
      <c r="Z7" s="19">
        <v>11944</v>
      </c>
      <c r="AA7" s="23">
        <v>896</v>
      </c>
      <c r="AB7" s="24"/>
      <c r="AC7" s="24"/>
      <c r="AD7" s="24"/>
      <c r="AE7" s="24">
        <v>128</v>
      </c>
      <c r="AF7" s="25">
        <v>288</v>
      </c>
      <c r="AG7" s="23">
        <v>268800</v>
      </c>
      <c r="AH7" s="24"/>
      <c r="AI7" s="24"/>
      <c r="AJ7" s="24"/>
      <c r="AK7" s="24">
        <v>12800</v>
      </c>
      <c r="AL7" s="25">
        <v>294912</v>
      </c>
      <c r="AM7" s="28">
        <v>1312</v>
      </c>
      <c r="AN7" s="29">
        <v>576512</v>
      </c>
      <c r="AO7" s="34">
        <v>914</v>
      </c>
      <c r="AP7" s="35"/>
      <c r="AQ7" s="35"/>
      <c r="AR7" s="35"/>
      <c r="AS7" s="35">
        <v>132</v>
      </c>
      <c r="AT7" s="36">
        <v>294</v>
      </c>
      <c r="AU7" s="34">
        <v>274200</v>
      </c>
      <c r="AV7" s="35"/>
      <c r="AW7" s="35"/>
      <c r="AX7" s="35"/>
      <c r="AY7" s="35">
        <v>13200</v>
      </c>
      <c r="AZ7" s="36">
        <v>301056</v>
      </c>
      <c r="BA7" s="37">
        <v>1340</v>
      </c>
      <c r="BB7" s="37">
        <v>588456</v>
      </c>
      <c r="BC7" s="17">
        <v>18</v>
      </c>
      <c r="BD7" s="18"/>
      <c r="BE7" s="18"/>
      <c r="BF7" s="18"/>
      <c r="BG7" s="18">
        <v>4</v>
      </c>
      <c r="BH7" s="19">
        <v>6</v>
      </c>
      <c r="BI7" s="17">
        <v>4906.7578125</v>
      </c>
      <c r="BJ7" s="18"/>
      <c r="BK7" s="18"/>
      <c r="BL7" s="18"/>
      <c r="BM7" s="18">
        <v>372.640625</v>
      </c>
      <c r="BN7" s="19">
        <v>5589.08203125</v>
      </c>
      <c r="BO7" s="19">
        <v>28</v>
      </c>
      <c r="BP7" s="19">
        <v>10868.48046875</v>
      </c>
      <c r="BQ7" s="23">
        <v>896</v>
      </c>
      <c r="BR7" s="24"/>
      <c r="BS7" s="24"/>
      <c r="BT7" s="24"/>
      <c r="BU7" s="24">
        <v>128</v>
      </c>
      <c r="BV7" s="25">
        <v>288</v>
      </c>
      <c r="BW7" s="23">
        <v>244247.5</v>
      </c>
      <c r="BX7" s="24"/>
      <c r="BY7" s="24"/>
      <c r="BZ7" s="24"/>
      <c r="CA7" s="24">
        <v>11924.5</v>
      </c>
      <c r="CB7" s="25">
        <v>268275.9375</v>
      </c>
      <c r="CC7" s="28">
        <v>1312</v>
      </c>
      <c r="CD7" s="29">
        <v>524447.9375</v>
      </c>
      <c r="CE7" s="34">
        <v>914</v>
      </c>
      <c r="CF7" s="35"/>
      <c r="CG7" s="35"/>
      <c r="CH7" s="35"/>
      <c r="CI7" s="35">
        <v>132</v>
      </c>
      <c r="CJ7" s="36">
        <v>294</v>
      </c>
      <c r="CK7" s="34">
        <v>249154.2578125</v>
      </c>
      <c r="CL7" s="35"/>
      <c r="CM7" s="35"/>
      <c r="CN7" s="35"/>
      <c r="CO7" s="35">
        <v>12297.140625</v>
      </c>
      <c r="CP7" s="36">
        <v>273865.01953125</v>
      </c>
      <c r="CQ7" s="37">
        <v>1340</v>
      </c>
      <c r="CR7" s="118">
        <v>535316.41796875</v>
      </c>
      <c r="CS7" s="2">
        <f t="shared" ref="CS7:CS21" si="3">BB7-CR7</f>
        <v>53139.58203125</v>
      </c>
      <c r="CT7" s="2" t="s">
        <v>36</v>
      </c>
      <c r="CU7" s="2" t="s">
        <v>58</v>
      </c>
      <c r="CV7" s="129" t="s">
        <v>59</v>
      </c>
      <c r="CW7" s="2"/>
      <c r="CX7" s="2">
        <f>DH7*2</f>
        <v>234019.6</v>
      </c>
      <c r="CY7" s="2">
        <f>DI7*8/6</f>
        <v>176094</v>
      </c>
      <c r="CZ7" s="136">
        <f>DJ7*4/3</f>
        <v>17609.466666666667</v>
      </c>
      <c r="DA7" s="129"/>
      <c r="DB7" s="141">
        <f t="shared" ref="DB7:DB20" si="4">CX7+CY7+CZ7+DA7</f>
        <v>427723.06666666665</v>
      </c>
      <c r="DC7" s="2">
        <f t="shared" si="0"/>
        <v>165435.66666666669</v>
      </c>
      <c r="DD7" s="2" t="s">
        <v>367</v>
      </c>
      <c r="DE7" s="2" t="s">
        <v>368</v>
      </c>
      <c r="DF7" s="129" t="s">
        <v>369</v>
      </c>
      <c r="DG7" s="2"/>
      <c r="DH7" s="158">
        <f>VLOOKUP(Source!DD:DD,Pool!C:H,2,FALSE)</f>
        <v>117009.8</v>
      </c>
      <c r="DI7" s="239">
        <f>VLOOKUP(DE:DE,Pool!C:H,2,FALSE)</f>
        <v>132070.5</v>
      </c>
      <c r="DJ7" s="239">
        <f>VLOOKUP(DF:DF,Pool!C:H,2,FALSE)</f>
        <v>13207.1</v>
      </c>
      <c r="DK7" s="2"/>
      <c r="DL7" s="141">
        <f t="shared" ref="DL7:DL21" si="5">DH7+DI7+DJ7+DK7</f>
        <v>262287.39999999997</v>
      </c>
      <c r="DM7" s="157">
        <f>VLOOKUP(DD:DD,Pool!C:H,3,FALSE)</f>
        <v>58159</v>
      </c>
      <c r="DN7" s="239">
        <f>VLOOKUP(DE:DE,Pool!C:H,3,FALSE)</f>
        <v>99793.600000000006</v>
      </c>
      <c r="DO7" s="239">
        <f>VLOOKUP(DF:DF,Pool!C:H,3,FALSE)</f>
        <v>13072.9</v>
      </c>
      <c r="DP7" s="2"/>
      <c r="DQ7" s="141">
        <f t="shared" ref="DQ7:DQ21" si="6">DM7+DN7+DO7+DP7</f>
        <v>171025.5</v>
      </c>
      <c r="DR7" s="85">
        <f t="shared" ref="DR7:DR21" si="7">DH7-DM7</f>
        <v>58850.8</v>
      </c>
      <c r="DS7" s="85">
        <f t="shared" ref="DS7:DS21" si="8">DI7-DN7</f>
        <v>32276.899999999994</v>
      </c>
      <c r="DT7" s="141">
        <f t="shared" ref="DT7:DT21" si="9">DJ7-DO7</f>
        <v>134.20000000000073</v>
      </c>
      <c r="DU7" s="141">
        <f t="shared" ref="DU7:DU21" si="10">DK7-DP7</f>
        <v>0</v>
      </c>
      <c r="DV7" s="53">
        <f t="shared" si="1"/>
        <v>91261.899999999965</v>
      </c>
      <c r="DW7" s="83">
        <f t="shared" si="2"/>
        <v>0.65205381577612964</v>
      </c>
      <c r="DX7" s="180">
        <f>VLOOKUP(ED:ED,Pool!K:Q,7,FALSE)</f>
        <v>294710</v>
      </c>
      <c r="DY7" s="80"/>
      <c r="DZ7" s="143">
        <f t="shared" ref="DZ7:DZ41" si="11">SUM(DX7:DY7)</f>
        <v>294710</v>
      </c>
      <c r="EA7" s="83">
        <f t="shared" ref="EA7:EA37" si="12">DZ7/DL7</f>
        <v>1.1236147828679535</v>
      </c>
      <c r="EB7" s="84"/>
      <c r="EC7" s="145">
        <v>165000</v>
      </c>
      <c r="ED7" s="276">
        <v>295700349</v>
      </c>
      <c r="EE7" s="79"/>
      <c r="EF7" s="79"/>
      <c r="EG7" s="79"/>
    </row>
    <row r="8" spans="1:137">
      <c r="A8" s="49" t="s">
        <v>84</v>
      </c>
      <c r="B8" s="48" t="s">
        <v>97</v>
      </c>
      <c r="C8" s="48" t="s">
        <v>98</v>
      </c>
      <c r="D8" s="49" t="s">
        <v>236</v>
      </c>
      <c r="E8" s="49" t="s">
        <v>78</v>
      </c>
      <c r="F8" s="49" t="s">
        <v>72</v>
      </c>
      <c r="G8" s="49" t="s">
        <v>79</v>
      </c>
      <c r="H8" s="49" t="s">
        <v>74</v>
      </c>
      <c r="I8" s="49" t="s">
        <v>83</v>
      </c>
      <c r="J8" s="49" t="s">
        <v>69</v>
      </c>
      <c r="K8" s="49" t="s">
        <v>80</v>
      </c>
      <c r="L8" s="3">
        <v>678</v>
      </c>
      <c r="M8" s="51"/>
      <c r="N8" s="18">
        <v>12</v>
      </c>
      <c r="O8" s="18"/>
      <c r="P8" s="18"/>
      <c r="Q8" s="18"/>
      <c r="R8" s="19"/>
      <c r="S8" s="17"/>
      <c r="T8" s="18">
        <v>5400</v>
      </c>
      <c r="U8" s="18"/>
      <c r="V8" s="18"/>
      <c r="W8" s="18"/>
      <c r="X8" s="19"/>
      <c r="Y8" s="19">
        <v>12</v>
      </c>
      <c r="Z8" s="19">
        <v>5400</v>
      </c>
      <c r="AA8" s="23"/>
      <c r="AB8" s="24">
        <v>528</v>
      </c>
      <c r="AC8" s="24"/>
      <c r="AD8" s="24"/>
      <c r="AE8" s="24"/>
      <c r="AF8" s="25"/>
      <c r="AG8" s="23"/>
      <c r="AH8" s="24">
        <v>237600</v>
      </c>
      <c r="AI8" s="24"/>
      <c r="AJ8" s="24"/>
      <c r="AK8" s="24"/>
      <c r="AL8" s="25"/>
      <c r="AM8" s="28">
        <v>528</v>
      </c>
      <c r="AN8" s="29">
        <v>237600</v>
      </c>
      <c r="AO8" s="34"/>
      <c r="AP8" s="35">
        <v>540</v>
      </c>
      <c r="AQ8" s="35"/>
      <c r="AR8" s="35"/>
      <c r="AS8" s="35"/>
      <c r="AT8" s="36"/>
      <c r="AU8" s="34"/>
      <c r="AV8" s="35">
        <v>243000</v>
      </c>
      <c r="AW8" s="35"/>
      <c r="AX8" s="35"/>
      <c r="AY8" s="35"/>
      <c r="AZ8" s="36"/>
      <c r="BA8" s="37">
        <v>540</v>
      </c>
      <c r="BB8" s="37">
        <v>243000</v>
      </c>
      <c r="BC8" s="17"/>
      <c r="BD8" s="18">
        <v>12</v>
      </c>
      <c r="BE8" s="18"/>
      <c r="BF8" s="18"/>
      <c r="BG8" s="18"/>
      <c r="BH8" s="19"/>
      <c r="BI8" s="17"/>
      <c r="BJ8" s="18">
        <v>4906.7578125</v>
      </c>
      <c r="BK8" s="18"/>
      <c r="BL8" s="18"/>
      <c r="BM8" s="18"/>
      <c r="BN8" s="19"/>
      <c r="BO8" s="19">
        <v>12</v>
      </c>
      <c r="BP8" s="19">
        <v>4906.7578125</v>
      </c>
      <c r="BQ8" s="23"/>
      <c r="BR8" s="24">
        <v>528</v>
      </c>
      <c r="BS8" s="24"/>
      <c r="BT8" s="24"/>
      <c r="BU8" s="24"/>
      <c r="BV8" s="25"/>
      <c r="BW8" s="23"/>
      <c r="BX8" s="24">
        <v>215897.34375</v>
      </c>
      <c r="BY8" s="24"/>
      <c r="BZ8" s="24"/>
      <c r="CA8" s="24"/>
      <c r="CB8" s="25"/>
      <c r="CC8" s="28">
        <v>528</v>
      </c>
      <c r="CD8" s="29">
        <v>215897.34375</v>
      </c>
      <c r="CE8" s="34"/>
      <c r="CF8" s="35">
        <v>540</v>
      </c>
      <c r="CG8" s="35"/>
      <c r="CH8" s="35"/>
      <c r="CI8" s="35"/>
      <c r="CJ8" s="36"/>
      <c r="CK8" s="34"/>
      <c r="CL8" s="35">
        <v>220804.1015625</v>
      </c>
      <c r="CM8" s="35"/>
      <c r="CN8" s="35"/>
      <c r="CO8" s="35"/>
      <c r="CP8" s="36"/>
      <c r="CQ8" s="37">
        <v>540</v>
      </c>
      <c r="CR8" s="118">
        <v>220804.1015625</v>
      </c>
      <c r="CS8" s="2">
        <f t="shared" si="3"/>
        <v>22195.8984375</v>
      </c>
      <c r="CT8" s="2" t="s">
        <v>25</v>
      </c>
      <c r="CU8" s="2"/>
      <c r="CV8" s="129"/>
      <c r="CW8" s="2"/>
      <c r="CX8" s="2">
        <f t="shared" ref="CX8:CX17" si="13">DH8*16/14</f>
        <v>207997.48571428569</v>
      </c>
      <c r="CY8" s="2">
        <f t="shared" ref="CY8:CY19" si="14">DI8*8/7</f>
        <v>0</v>
      </c>
      <c r="CZ8" s="136">
        <f t="shared" ref="CZ8:CZ21" si="15">DJ8*8/6</f>
        <v>0</v>
      </c>
      <c r="DA8" s="129"/>
      <c r="DB8" s="141">
        <f t="shared" si="4"/>
        <v>207997.48571428569</v>
      </c>
      <c r="DC8" s="2">
        <f t="shared" si="0"/>
        <v>25999.685714285704</v>
      </c>
      <c r="DD8" s="2" t="s">
        <v>42</v>
      </c>
      <c r="DE8" s="2"/>
      <c r="DF8" s="129"/>
      <c r="DG8" s="2"/>
      <c r="DH8" s="242">
        <f>VLOOKUP(Source!DD:DD,Pool!C:H,2,FALSE)</f>
        <v>181997.8</v>
      </c>
      <c r="DI8" s="2"/>
      <c r="DJ8" s="136"/>
      <c r="DK8" s="2"/>
      <c r="DL8" s="141">
        <f t="shared" si="5"/>
        <v>181997.8</v>
      </c>
      <c r="DM8" s="157">
        <f>VLOOKUP(DD:DD,Pool!C:H,3,FALSE)</f>
        <v>102920</v>
      </c>
      <c r="DN8" s="2"/>
      <c r="DO8" s="129"/>
      <c r="DP8" s="2"/>
      <c r="DQ8" s="141">
        <f t="shared" si="6"/>
        <v>102920</v>
      </c>
      <c r="DR8" s="85">
        <f t="shared" si="7"/>
        <v>79077.799999999988</v>
      </c>
      <c r="DS8" s="85">
        <f t="shared" si="8"/>
        <v>0</v>
      </c>
      <c r="DT8" s="141">
        <f t="shared" si="9"/>
        <v>0</v>
      </c>
      <c r="DU8" s="141">
        <f t="shared" si="10"/>
        <v>0</v>
      </c>
      <c r="DV8" s="53">
        <f t="shared" si="1"/>
        <v>79077.799999999988</v>
      </c>
      <c r="DW8" s="83">
        <f t="shared" si="2"/>
        <v>0.56550134122500384</v>
      </c>
      <c r="DX8" s="180">
        <f>VLOOKUP(ED:ED,Pool!K:Q,7,FALSE)</f>
        <v>94562.4</v>
      </c>
      <c r="DY8" s="80"/>
      <c r="DZ8" s="143">
        <f t="shared" si="11"/>
        <v>94562.4</v>
      </c>
      <c r="EA8" s="83">
        <f t="shared" si="12"/>
        <v>0.51957990700986501</v>
      </c>
      <c r="EB8" s="84"/>
      <c r="EC8" s="143">
        <v>16.843800000000002</v>
      </c>
      <c r="ED8" s="276">
        <v>292600678</v>
      </c>
      <c r="EE8" s="79"/>
      <c r="EF8" s="79"/>
      <c r="EG8" s="79"/>
    </row>
    <row r="9" spans="1:137">
      <c r="A9" s="49" t="s">
        <v>104</v>
      </c>
      <c r="B9" s="48" t="s">
        <v>105</v>
      </c>
      <c r="C9" s="48" t="s">
        <v>106</v>
      </c>
      <c r="D9" s="49" t="s">
        <v>236</v>
      </c>
      <c r="E9" s="49" t="s">
        <v>78</v>
      </c>
      <c r="F9" s="49" t="s">
        <v>72</v>
      </c>
      <c r="G9" s="49" t="s">
        <v>79</v>
      </c>
      <c r="H9" s="49" t="s">
        <v>74</v>
      </c>
      <c r="I9" s="49" t="s">
        <v>83</v>
      </c>
      <c r="J9" s="49" t="s">
        <v>76</v>
      </c>
      <c r="K9" s="49" t="s">
        <v>80</v>
      </c>
      <c r="L9" s="3">
        <v>879</v>
      </c>
      <c r="M9" s="51"/>
      <c r="N9" s="18">
        <v>12</v>
      </c>
      <c r="O9" s="18"/>
      <c r="P9" s="18"/>
      <c r="Q9" s="18"/>
      <c r="R9" s="19"/>
      <c r="S9" s="17"/>
      <c r="T9" s="18">
        <v>5400</v>
      </c>
      <c r="U9" s="18"/>
      <c r="V9" s="18"/>
      <c r="W9" s="18"/>
      <c r="X9" s="19"/>
      <c r="Y9" s="19">
        <v>12</v>
      </c>
      <c r="Z9" s="19">
        <v>5400</v>
      </c>
      <c r="AA9" s="23"/>
      <c r="AB9" s="24">
        <v>560</v>
      </c>
      <c r="AC9" s="24"/>
      <c r="AD9" s="24"/>
      <c r="AE9" s="24"/>
      <c r="AF9" s="25"/>
      <c r="AG9" s="23"/>
      <c r="AH9" s="24">
        <v>252000</v>
      </c>
      <c r="AI9" s="24"/>
      <c r="AJ9" s="24"/>
      <c r="AK9" s="24"/>
      <c r="AL9" s="25"/>
      <c r="AM9" s="28">
        <v>560</v>
      </c>
      <c r="AN9" s="29">
        <v>252000</v>
      </c>
      <c r="AO9" s="34"/>
      <c r="AP9" s="35">
        <v>572</v>
      </c>
      <c r="AQ9" s="35"/>
      <c r="AR9" s="35"/>
      <c r="AS9" s="35"/>
      <c r="AT9" s="36"/>
      <c r="AU9" s="34"/>
      <c r="AV9" s="35">
        <v>257400</v>
      </c>
      <c r="AW9" s="35"/>
      <c r="AX9" s="35"/>
      <c r="AY9" s="35"/>
      <c r="AZ9" s="36"/>
      <c r="BA9" s="37">
        <v>572</v>
      </c>
      <c r="BB9" s="37">
        <v>257400</v>
      </c>
      <c r="BC9" s="17"/>
      <c r="BD9" s="18">
        <v>12</v>
      </c>
      <c r="BE9" s="18"/>
      <c r="BF9" s="18"/>
      <c r="BG9" s="18"/>
      <c r="BH9" s="19"/>
      <c r="BI9" s="17"/>
      <c r="BJ9" s="18">
        <v>4906.7578125</v>
      </c>
      <c r="BK9" s="18"/>
      <c r="BL9" s="18"/>
      <c r="BM9" s="18"/>
      <c r="BN9" s="19"/>
      <c r="BO9" s="19">
        <v>12</v>
      </c>
      <c r="BP9" s="19">
        <v>4906.7578125</v>
      </c>
      <c r="BQ9" s="23"/>
      <c r="BR9" s="24">
        <v>560</v>
      </c>
      <c r="BS9" s="24"/>
      <c r="BT9" s="24"/>
      <c r="BU9" s="24"/>
      <c r="BV9" s="25"/>
      <c r="BW9" s="23"/>
      <c r="BX9" s="24">
        <v>228982.03125</v>
      </c>
      <c r="BY9" s="24"/>
      <c r="BZ9" s="24"/>
      <c r="CA9" s="24"/>
      <c r="CB9" s="25"/>
      <c r="CC9" s="28">
        <v>560</v>
      </c>
      <c r="CD9" s="29">
        <v>228982.03125</v>
      </c>
      <c r="CE9" s="34"/>
      <c r="CF9" s="35">
        <v>572</v>
      </c>
      <c r="CG9" s="35"/>
      <c r="CH9" s="35"/>
      <c r="CI9" s="35"/>
      <c r="CJ9" s="36"/>
      <c r="CK9" s="34"/>
      <c r="CL9" s="35">
        <v>233888.7890625</v>
      </c>
      <c r="CM9" s="35"/>
      <c r="CN9" s="35"/>
      <c r="CO9" s="35"/>
      <c r="CP9" s="36"/>
      <c r="CQ9" s="37">
        <v>572</v>
      </c>
      <c r="CR9" s="118">
        <v>233888.7890625</v>
      </c>
      <c r="CS9" s="2">
        <f t="shared" si="3"/>
        <v>23511.2109375</v>
      </c>
      <c r="CT9" s="2" t="s">
        <v>25</v>
      </c>
      <c r="CU9" s="2"/>
      <c r="CV9" s="129"/>
      <c r="CW9" s="2"/>
      <c r="CX9" s="2">
        <f t="shared" si="13"/>
        <v>220603.31428571427</v>
      </c>
      <c r="CY9" s="2">
        <f t="shared" si="14"/>
        <v>0</v>
      </c>
      <c r="CZ9" s="136">
        <f t="shared" si="15"/>
        <v>0</v>
      </c>
      <c r="DA9" s="129"/>
      <c r="DB9" s="141">
        <f t="shared" si="4"/>
        <v>220603.31428571427</v>
      </c>
      <c r="DC9" s="2">
        <f t="shared" si="0"/>
        <v>27575.414285714272</v>
      </c>
      <c r="DD9" s="2" t="s">
        <v>55</v>
      </c>
      <c r="DE9" s="2"/>
      <c r="DF9" s="129"/>
      <c r="DG9" s="2"/>
      <c r="DH9" s="242">
        <f>VLOOKUP(Source!DD:DD,Pool!C:H,2,FALSE)</f>
        <v>193027.9</v>
      </c>
      <c r="DI9" s="2"/>
      <c r="DJ9" s="136"/>
      <c r="DK9" s="2"/>
      <c r="DL9" s="141">
        <f t="shared" si="5"/>
        <v>193027.9</v>
      </c>
      <c r="DM9" s="157">
        <f>VLOOKUP(DD:DD,Pool!C:H,3,FALSE)</f>
        <v>38344.300000000003</v>
      </c>
      <c r="DN9" s="2"/>
      <c r="DO9" s="129"/>
      <c r="DP9" s="2"/>
      <c r="DQ9" s="141">
        <f t="shared" si="6"/>
        <v>38344.300000000003</v>
      </c>
      <c r="DR9" s="85">
        <f t="shared" si="7"/>
        <v>154683.59999999998</v>
      </c>
      <c r="DS9" s="85">
        <f t="shared" si="8"/>
        <v>0</v>
      </c>
      <c r="DT9" s="141">
        <f t="shared" si="9"/>
        <v>0</v>
      </c>
      <c r="DU9" s="141">
        <f t="shared" si="10"/>
        <v>0</v>
      </c>
      <c r="DV9" s="53">
        <f t="shared" si="1"/>
        <v>154683.59999999998</v>
      </c>
      <c r="DW9" s="83">
        <f t="shared" si="2"/>
        <v>0.198646413290514</v>
      </c>
      <c r="DX9" s="180">
        <f>VLOOKUP(ED:ED,Pool!K:Q,7,FALSE)</f>
        <v>72666.100000000006</v>
      </c>
      <c r="DY9" s="80"/>
      <c r="DZ9" s="143">
        <f t="shared" si="11"/>
        <v>72666.100000000006</v>
      </c>
      <c r="EA9" s="83">
        <f t="shared" si="12"/>
        <v>0.37645387014001608</v>
      </c>
      <c r="EB9" s="84"/>
      <c r="EC9" s="143">
        <v>16.843800000000002</v>
      </c>
      <c r="ED9" s="276">
        <v>292600879</v>
      </c>
      <c r="EE9" s="79"/>
      <c r="EF9" s="79"/>
      <c r="EG9" s="79"/>
    </row>
    <row r="10" spans="1:137">
      <c r="A10" s="49" t="s">
        <v>84</v>
      </c>
      <c r="B10" s="48" t="s">
        <v>85</v>
      </c>
      <c r="C10" s="48" t="s">
        <v>86</v>
      </c>
      <c r="D10" s="49" t="s">
        <v>236</v>
      </c>
      <c r="E10" s="49" t="s">
        <v>78</v>
      </c>
      <c r="F10" s="49" t="s">
        <v>72</v>
      </c>
      <c r="G10" s="49" t="s">
        <v>79</v>
      </c>
      <c r="H10" s="49" t="s">
        <v>74</v>
      </c>
      <c r="I10" s="49" t="s">
        <v>87</v>
      </c>
      <c r="J10" s="49" t="s">
        <v>76</v>
      </c>
      <c r="K10" s="49" t="s">
        <v>80</v>
      </c>
      <c r="L10" s="3">
        <v>2230</v>
      </c>
      <c r="M10" s="51"/>
      <c r="N10" s="18">
        <v>10</v>
      </c>
      <c r="O10" s="18"/>
      <c r="P10" s="18"/>
      <c r="Q10" s="18"/>
      <c r="R10" s="19"/>
      <c r="S10" s="17"/>
      <c r="T10" s="18">
        <v>4500</v>
      </c>
      <c r="U10" s="18"/>
      <c r="V10" s="18"/>
      <c r="W10" s="18"/>
      <c r="X10" s="19"/>
      <c r="Y10" s="19">
        <v>10</v>
      </c>
      <c r="Z10" s="19">
        <v>4500</v>
      </c>
      <c r="AA10" s="23"/>
      <c r="AB10" s="24">
        <v>496</v>
      </c>
      <c r="AC10" s="24"/>
      <c r="AD10" s="24"/>
      <c r="AE10" s="24"/>
      <c r="AF10" s="25"/>
      <c r="AG10" s="23"/>
      <c r="AH10" s="24">
        <v>223200</v>
      </c>
      <c r="AI10" s="24"/>
      <c r="AJ10" s="24"/>
      <c r="AK10" s="24"/>
      <c r="AL10" s="25"/>
      <c r="AM10" s="28">
        <v>496</v>
      </c>
      <c r="AN10" s="29">
        <v>223200</v>
      </c>
      <c r="AO10" s="34"/>
      <c r="AP10" s="35">
        <v>506</v>
      </c>
      <c r="AQ10" s="35"/>
      <c r="AR10" s="35"/>
      <c r="AS10" s="35"/>
      <c r="AT10" s="36"/>
      <c r="AU10" s="34"/>
      <c r="AV10" s="35">
        <v>227700</v>
      </c>
      <c r="AW10" s="35"/>
      <c r="AX10" s="35"/>
      <c r="AY10" s="35"/>
      <c r="AZ10" s="36"/>
      <c r="BA10" s="37">
        <v>506</v>
      </c>
      <c r="BB10" s="37">
        <v>227700</v>
      </c>
      <c r="BC10" s="17"/>
      <c r="BD10" s="18">
        <v>10</v>
      </c>
      <c r="BE10" s="18"/>
      <c r="BF10" s="18"/>
      <c r="BG10" s="18"/>
      <c r="BH10" s="19"/>
      <c r="BI10" s="17"/>
      <c r="BJ10" s="18">
        <v>4088.96484375</v>
      </c>
      <c r="BK10" s="18"/>
      <c r="BL10" s="18"/>
      <c r="BM10" s="18"/>
      <c r="BN10" s="19"/>
      <c r="BO10" s="19">
        <v>10</v>
      </c>
      <c r="BP10" s="19">
        <v>4088.96484375</v>
      </c>
      <c r="BQ10" s="23"/>
      <c r="BR10" s="24">
        <v>496</v>
      </c>
      <c r="BS10" s="24"/>
      <c r="BT10" s="24"/>
      <c r="BU10" s="24"/>
      <c r="BV10" s="25"/>
      <c r="BW10" s="23"/>
      <c r="BX10" s="24">
        <v>202812.65625</v>
      </c>
      <c r="BY10" s="24"/>
      <c r="BZ10" s="24"/>
      <c r="CA10" s="24"/>
      <c r="CB10" s="25"/>
      <c r="CC10" s="28">
        <v>496</v>
      </c>
      <c r="CD10" s="29">
        <v>202812.65625</v>
      </c>
      <c r="CE10" s="34"/>
      <c r="CF10" s="35">
        <v>506</v>
      </c>
      <c r="CG10" s="35"/>
      <c r="CH10" s="35"/>
      <c r="CI10" s="35"/>
      <c r="CJ10" s="36"/>
      <c r="CK10" s="34"/>
      <c r="CL10" s="35">
        <v>206901.62109375</v>
      </c>
      <c r="CM10" s="35"/>
      <c r="CN10" s="35"/>
      <c r="CO10" s="35"/>
      <c r="CP10" s="36"/>
      <c r="CQ10" s="37">
        <v>506</v>
      </c>
      <c r="CR10" s="118">
        <v>206901.62109375</v>
      </c>
      <c r="CS10" s="2">
        <f t="shared" si="3"/>
        <v>20798.37890625</v>
      </c>
      <c r="CT10" s="2" t="s">
        <v>30</v>
      </c>
      <c r="CU10" s="2"/>
      <c r="CV10" s="129"/>
      <c r="CW10" s="136" t="s">
        <v>36</v>
      </c>
      <c r="CX10" s="2">
        <f t="shared" si="13"/>
        <v>195391.54285714286</v>
      </c>
      <c r="CY10" s="2">
        <f t="shared" si="14"/>
        <v>0</v>
      </c>
      <c r="CZ10" s="136">
        <f t="shared" si="15"/>
        <v>0</v>
      </c>
      <c r="DA10" s="136">
        <f>DK10*2</f>
        <v>2013.8</v>
      </c>
      <c r="DB10" s="141">
        <f t="shared" si="4"/>
        <v>197405.34285714285</v>
      </c>
      <c r="DC10" s="2">
        <f t="shared" si="0"/>
        <v>25430.842857142852</v>
      </c>
      <c r="DD10" s="2" t="s">
        <v>371</v>
      </c>
      <c r="DE10" s="2"/>
      <c r="DF10" s="129"/>
      <c r="DG10" s="2" t="s">
        <v>306</v>
      </c>
      <c r="DH10" s="242">
        <f>VLOOKUP(Source!DD:DD,Pool!C:H,2,FALSE)</f>
        <v>170967.6</v>
      </c>
      <c r="DI10" s="2"/>
      <c r="DJ10" s="136"/>
      <c r="DK10" s="2">
        <v>1006.9</v>
      </c>
      <c r="DL10" s="141">
        <f t="shared" si="5"/>
        <v>171974.5</v>
      </c>
      <c r="DM10" s="157">
        <f>VLOOKUP(DD:DD,Pool!C:H,3,FALSE)</f>
        <v>64561.9</v>
      </c>
      <c r="DN10" s="2"/>
      <c r="DO10" s="129"/>
      <c r="DP10" s="2"/>
      <c r="DQ10" s="141">
        <f t="shared" si="6"/>
        <v>64561.9</v>
      </c>
      <c r="DR10" s="85">
        <f t="shared" si="7"/>
        <v>106405.70000000001</v>
      </c>
      <c r="DS10" s="85">
        <f t="shared" si="8"/>
        <v>0</v>
      </c>
      <c r="DT10" s="141">
        <f t="shared" si="9"/>
        <v>0</v>
      </c>
      <c r="DU10" s="141">
        <f t="shared" si="10"/>
        <v>1006.9</v>
      </c>
      <c r="DV10" s="53">
        <f t="shared" si="1"/>
        <v>107412.6</v>
      </c>
      <c r="DW10" s="83">
        <f t="shared" si="2"/>
        <v>0.37541554125757015</v>
      </c>
      <c r="DX10" s="180">
        <f>VLOOKUP(ED:ED,Pool!K:Q,7,FALSE)</f>
        <v>32823.1</v>
      </c>
      <c r="DY10" s="80">
        <f>VLOOKUP(ED10,Pool!A87:C95,2,FALSE)</f>
        <v>24736.7</v>
      </c>
      <c r="DZ10" s="143">
        <f t="shared" si="11"/>
        <v>57559.8</v>
      </c>
      <c r="EA10" s="83">
        <f t="shared" si="12"/>
        <v>0.3346996211647657</v>
      </c>
      <c r="EB10" s="84"/>
      <c r="EC10" s="143"/>
      <c r="ED10" s="276">
        <v>292602230</v>
      </c>
      <c r="EE10" s="79"/>
      <c r="EF10" s="79"/>
      <c r="EG10" s="79"/>
    </row>
    <row r="11" spans="1:137">
      <c r="A11" s="49" t="s">
        <v>104</v>
      </c>
      <c r="B11" s="48" t="s">
        <v>107</v>
      </c>
      <c r="C11" s="48" t="s">
        <v>108</v>
      </c>
      <c r="D11" s="49" t="s">
        <v>236</v>
      </c>
      <c r="E11" s="49" t="s">
        <v>78</v>
      </c>
      <c r="F11" s="49" t="s">
        <v>72</v>
      </c>
      <c r="G11" s="49" t="s">
        <v>79</v>
      </c>
      <c r="H11" s="49" t="s">
        <v>74</v>
      </c>
      <c r="I11" s="49" t="s">
        <v>87</v>
      </c>
      <c r="J11" s="49" t="s">
        <v>76</v>
      </c>
      <c r="K11" s="49" t="s">
        <v>80</v>
      </c>
      <c r="L11" s="3">
        <v>2231</v>
      </c>
      <c r="M11" s="51"/>
      <c r="N11" s="18">
        <v>16</v>
      </c>
      <c r="O11" s="18"/>
      <c r="P11" s="18"/>
      <c r="Q11" s="18"/>
      <c r="R11" s="19"/>
      <c r="S11" s="17"/>
      <c r="T11" s="18">
        <v>7200</v>
      </c>
      <c r="U11" s="18"/>
      <c r="V11" s="18"/>
      <c r="W11" s="18"/>
      <c r="X11" s="19"/>
      <c r="Y11" s="19">
        <v>16</v>
      </c>
      <c r="Z11" s="19">
        <v>7200</v>
      </c>
      <c r="AA11" s="23"/>
      <c r="AB11" s="24">
        <v>800</v>
      </c>
      <c r="AC11" s="24"/>
      <c r="AD11" s="24"/>
      <c r="AE11" s="24"/>
      <c r="AF11" s="25"/>
      <c r="AG11" s="23"/>
      <c r="AH11" s="24">
        <v>360000</v>
      </c>
      <c r="AI11" s="24"/>
      <c r="AJ11" s="24"/>
      <c r="AK11" s="24"/>
      <c r="AL11" s="25"/>
      <c r="AM11" s="28">
        <v>800</v>
      </c>
      <c r="AN11" s="29">
        <v>360000</v>
      </c>
      <c r="AO11" s="34"/>
      <c r="AP11" s="35">
        <v>816</v>
      </c>
      <c r="AQ11" s="35"/>
      <c r="AR11" s="35"/>
      <c r="AS11" s="35"/>
      <c r="AT11" s="36"/>
      <c r="AU11" s="34"/>
      <c r="AV11" s="35">
        <v>367200</v>
      </c>
      <c r="AW11" s="35"/>
      <c r="AX11" s="35"/>
      <c r="AY11" s="35"/>
      <c r="AZ11" s="36"/>
      <c r="BA11" s="37">
        <v>816</v>
      </c>
      <c r="BB11" s="37">
        <v>367200</v>
      </c>
      <c r="BC11" s="17"/>
      <c r="BD11" s="18">
        <v>16</v>
      </c>
      <c r="BE11" s="18"/>
      <c r="BF11" s="18"/>
      <c r="BG11" s="18"/>
      <c r="BH11" s="19"/>
      <c r="BI11" s="17"/>
      <c r="BJ11" s="18">
        <v>6542.34375</v>
      </c>
      <c r="BK11" s="18"/>
      <c r="BL11" s="18"/>
      <c r="BM11" s="18"/>
      <c r="BN11" s="19"/>
      <c r="BO11" s="19">
        <v>16</v>
      </c>
      <c r="BP11" s="19">
        <v>6542.34375</v>
      </c>
      <c r="BQ11" s="23"/>
      <c r="BR11" s="24">
        <v>800</v>
      </c>
      <c r="BS11" s="24"/>
      <c r="BT11" s="24"/>
      <c r="BU11" s="24"/>
      <c r="BV11" s="25"/>
      <c r="BW11" s="23"/>
      <c r="BX11" s="24">
        <v>327117.1875</v>
      </c>
      <c r="BY11" s="24"/>
      <c r="BZ11" s="24"/>
      <c r="CA11" s="24"/>
      <c r="CB11" s="25"/>
      <c r="CC11" s="28">
        <v>800</v>
      </c>
      <c r="CD11" s="29">
        <v>327117.1875</v>
      </c>
      <c r="CE11" s="34"/>
      <c r="CF11" s="35">
        <v>816</v>
      </c>
      <c r="CG11" s="35"/>
      <c r="CH11" s="35"/>
      <c r="CI11" s="35"/>
      <c r="CJ11" s="36"/>
      <c r="CK11" s="34"/>
      <c r="CL11" s="35">
        <v>333659.53125</v>
      </c>
      <c r="CM11" s="35"/>
      <c r="CN11" s="35"/>
      <c r="CO11" s="35"/>
      <c r="CP11" s="36"/>
      <c r="CQ11" s="37">
        <v>816</v>
      </c>
      <c r="CR11" s="118">
        <v>333659.53125</v>
      </c>
      <c r="CS11" s="2">
        <f t="shared" si="3"/>
        <v>33540.46875</v>
      </c>
      <c r="CT11" s="2" t="s">
        <v>34</v>
      </c>
      <c r="CU11" s="2"/>
      <c r="CV11" s="129"/>
      <c r="CW11" s="2"/>
      <c r="CX11" s="2">
        <f t="shared" si="13"/>
        <v>315147.65714285715</v>
      </c>
      <c r="CY11" s="2">
        <f t="shared" si="14"/>
        <v>0</v>
      </c>
      <c r="CZ11" s="136">
        <f t="shared" si="15"/>
        <v>0</v>
      </c>
      <c r="DA11" s="136">
        <f>DK11*2</f>
        <v>750.8</v>
      </c>
      <c r="DB11" s="141">
        <f t="shared" si="4"/>
        <v>315898.45714285714</v>
      </c>
      <c r="DC11" s="2">
        <f t="shared" si="0"/>
        <v>39768.857142857101</v>
      </c>
      <c r="DD11" s="2" t="s">
        <v>47</v>
      </c>
      <c r="DE11" s="2"/>
      <c r="DF11" s="129"/>
      <c r="DG11" s="2" t="s">
        <v>306</v>
      </c>
      <c r="DH11" s="242">
        <f>VLOOKUP(Source!DD:DD,Pool!C:H,2,FALSE)</f>
        <v>275754.2</v>
      </c>
      <c r="DI11" s="2"/>
      <c r="DJ11" s="136"/>
      <c r="DK11" s="136">
        <v>375.4</v>
      </c>
      <c r="DL11" s="141">
        <f t="shared" si="5"/>
        <v>276129.60000000003</v>
      </c>
      <c r="DM11" s="157">
        <f>VLOOKUP(DD:DD,Pool!C:H,3,FALSE)</f>
        <v>100534.2</v>
      </c>
      <c r="DN11" s="2"/>
      <c r="DO11" s="129"/>
      <c r="DP11" s="2"/>
      <c r="DQ11" s="141">
        <f t="shared" si="6"/>
        <v>100534.2</v>
      </c>
      <c r="DR11" s="85">
        <f t="shared" si="7"/>
        <v>175220</v>
      </c>
      <c r="DS11" s="85">
        <f t="shared" si="8"/>
        <v>0</v>
      </c>
      <c r="DT11" s="141">
        <f t="shared" si="9"/>
        <v>0</v>
      </c>
      <c r="DU11" s="141">
        <f t="shared" si="10"/>
        <v>375.4</v>
      </c>
      <c r="DV11" s="53">
        <f t="shared" si="1"/>
        <v>175595.40000000002</v>
      </c>
      <c r="DW11" s="83">
        <f t="shared" si="2"/>
        <v>0.36408338693135389</v>
      </c>
      <c r="DX11" s="180">
        <f>VLOOKUP(ED:ED,Pool!K:Q,7,FALSE)</f>
        <v>10855.4</v>
      </c>
      <c r="DY11" s="326">
        <f>VLOOKUP(ED11,Pool!A87:C95,2,FALSE)</f>
        <v>55794.7</v>
      </c>
      <c r="DZ11" s="143">
        <f t="shared" si="11"/>
        <v>66650.099999999991</v>
      </c>
      <c r="EA11" s="83">
        <f t="shared" si="12"/>
        <v>0.24137252942096749</v>
      </c>
      <c r="EB11" s="84"/>
      <c r="EC11" s="143"/>
      <c r="ED11" s="276">
        <v>292602231</v>
      </c>
      <c r="EE11" s="79"/>
      <c r="EF11" s="79"/>
      <c r="EG11" s="79"/>
    </row>
    <row r="12" spans="1:137">
      <c r="A12" s="49" t="s">
        <v>104</v>
      </c>
      <c r="B12" s="48" t="s">
        <v>109</v>
      </c>
      <c r="C12" s="48" t="s">
        <v>110</v>
      </c>
      <c r="D12" s="49" t="s">
        <v>236</v>
      </c>
      <c r="E12" s="49" t="s">
        <v>78</v>
      </c>
      <c r="F12" s="49" t="s">
        <v>72</v>
      </c>
      <c r="G12" s="49" t="s">
        <v>79</v>
      </c>
      <c r="H12" s="49" t="s">
        <v>90</v>
      </c>
      <c r="I12" s="49" t="s">
        <v>87</v>
      </c>
      <c r="J12" s="49" t="s">
        <v>76</v>
      </c>
      <c r="K12" s="49" t="s">
        <v>80</v>
      </c>
      <c r="L12" s="3">
        <v>2804</v>
      </c>
      <c r="M12" s="51"/>
      <c r="N12" s="18">
        <v>8</v>
      </c>
      <c r="O12" s="18"/>
      <c r="P12" s="18">
        <v>2</v>
      </c>
      <c r="Q12" s="18"/>
      <c r="R12" s="19"/>
      <c r="S12" s="17"/>
      <c r="T12" s="18">
        <v>3600</v>
      </c>
      <c r="U12" s="18"/>
      <c r="V12" s="18">
        <v>400</v>
      </c>
      <c r="W12" s="18"/>
      <c r="X12" s="19"/>
      <c r="Y12" s="19">
        <v>10</v>
      </c>
      <c r="Z12" s="19">
        <v>4000</v>
      </c>
      <c r="AA12" s="23"/>
      <c r="AB12" s="24">
        <v>240</v>
      </c>
      <c r="AC12" s="24"/>
      <c r="AD12" s="24">
        <v>32</v>
      </c>
      <c r="AE12" s="24"/>
      <c r="AF12" s="25"/>
      <c r="AG12" s="23"/>
      <c r="AH12" s="24">
        <v>108000</v>
      </c>
      <c r="AI12" s="24"/>
      <c r="AJ12" s="24">
        <v>6400</v>
      </c>
      <c r="AK12" s="24"/>
      <c r="AL12" s="25"/>
      <c r="AM12" s="28">
        <v>272</v>
      </c>
      <c r="AN12" s="29">
        <v>114400</v>
      </c>
      <c r="AO12" s="34"/>
      <c r="AP12" s="35">
        <v>248</v>
      </c>
      <c r="AQ12" s="35"/>
      <c r="AR12" s="35">
        <v>34</v>
      </c>
      <c r="AS12" s="35"/>
      <c r="AT12" s="36"/>
      <c r="AU12" s="34"/>
      <c r="AV12" s="35">
        <v>111600</v>
      </c>
      <c r="AW12" s="35"/>
      <c r="AX12" s="35">
        <v>6800</v>
      </c>
      <c r="AY12" s="35"/>
      <c r="AZ12" s="36"/>
      <c r="BA12" s="37">
        <v>282</v>
      </c>
      <c r="BB12" s="37">
        <v>118400</v>
      </c>
      <c r="BC12" s="17"/>
      <c r="BD12" s="18">
        <v>8</v>
      </c>
      <c r="BE12" s="18"/>
      <c r="BF12" s="18">
        <v>2</v>
      </c>
      <c r="BG12" s="18"/>
      <c r="BH12" s="19"/>
      <c r="BI12" s="17"/>
      <c r="BJ12" s="18">
        <v>3271.171875</v>
      </c>
      <c r="BK12" s="18"/>
      <c r="BL12" s="18">
        <v>372.62109375</v>
      </c>
      <c r="BM12" s="18"/>
      <c r="BN12" s="19"/>
      <c r="BO12" s="19">
        <v>10</v>
      </c>
      <c r="BP12" s="19">
        <v>3643.79296875</v>
      </c>
      <c r="BQ12" s="23"/>
      <c r="BR12" s="24">
        <v>240</v>
      </c>
      <c r="BS12" s="24"/>
      <c r="BT12" s="24">
        <v>32</v>
      </c>
      <c r="BU12" s="24"/>
      <c r="BV12" s="25"/>
      <c r="BW12" s="23"/>
      <c r="BX12" s="24">
        <v>98135.15625</v>
      </c>
      <c r="BY12" s="24"/>
      <c r="BZ12" s="24">
        <v>5961.9375</v>
      </c>
      <c r="CA12" s="24"/>
      <c r="CB12" s="25"/>
      <c r="CC12" s="28">
        <v>272</v>
      </c>
      <c r="CD12" s="29">
        <v>104097.09375</v>
      </c>
      <c r="CE12" s="34"/>
      <c r="CF12" s="35">
        <v>248</v>
      </c>
      <c r="CG12" s="35"/>
      <c r="CH12" s="35">
        <v>34</v>
      </c>
      <c r="CI12" s="35"/>
      <c r="CJ12" s="36"/>
      <c r="CK12" s="34"/>
      <c r="CL12" s="35">
        <v>101406.328125</v>
      </c>
      <c r="CM12" s="35"/>
      <c r="CN12" s="35">
        <v>6334.55859375</v>
      </c>
      <c r="CO12" s="35"/>
      <c r="CP12" s="36"/>
      <c r="CQ12" s="37">
        <v>282</v>
      </c>
      <c r="CR12" s="118">
        <v>107740.88671875</v>
      </c>
      <c r="CS12" s="2">
        <f t="shared" si="3"/>
        <v>10659.11328125</v>
      </c>
      <c r="CT12" s="2" t="s">
        <v>25</v>
      </c>
      <c r="CU12" s="2"/>
      <c r="CV12" s="129"/>
      <c r="CW12" s="2"/>
      <c r="CX12" s="2">
        <f t="shared" si="13"/>
        <v>94544.342857142867</v>
      </c>
      <c r="CY12" s="2">
        <f t="shared" si="14"/>
        <v>0</v>
      </c>
      <c r="CZ12" s="136">
        <f t="shared" si="15"/>
        <v>0</v>
      </c>
      <c r="DA12" s="136">
        <f>DK12*2</f>
        <v>624.4</v>
      </c>
      <c r="DB12" s="141">
        <f t="shared" si="4"/>
        <v>95168.742857142861</v>
      </c>
      <c r="DC12" s="2">
        <f t="shared" si="0"/>
        <v>12130.242857142861</v>
      </c>
      <c r="DD12" s="2" t="s">
        <v>48</v>
      </c>
      <c r="DE12" s="2"/>
      <c r="DF12" s="129"/>
      <c r="DG12" s="2" t="s">
        <v>306</v>
      </c>
      <c r="DH12" s="242">
        <f>VLOOKUP(Source!DD:DD,Pool!C:H,2,FALSE)</f>
        <v>82726.3</v>
      </c>
      <c r="DI12" s="2"/>
      <c r="DJ12" s="136"/>
      <c r="DK12" s="136">
        <v>312.2</v>
      </c>
      <c r="DL12" s="141">
        <f t="shared" si="5"/>
        <v>83038.5</v>
      </c>
      <c r="DM12" s="157">
        <f>VLOOKUP(DD:DD,Pool!C:H,3,FALSE)</f>
        <v>59542</v>
      </c>
      <c r="DN12" s="2"/>
      <c r="DO12" s="129"/>
      <c r="DP12" s="2"/>
      <c r="DQ12" s="141">
        <f t="shared" si="6"/>
        <v>59542</v>
      </c>
      <c r="DR12" s="85">
        <f t="shared" si="7"/>
        <v>23184.300000000003</v>
      </c>
      <c r="DS12" s="85">
        <f t="shared" si="8"/>
        <v>0</v>
      </c>
      <c r="DT12" s="141">
        <f t="shared" si="9"/>
        <v>0</v>
      </c>
      <c r="DU12" s="141">
        <f t="shared" si="10"/>
        <v>312.2</v>
      </c>
      <c r="DV12" s="53">
        <f t="shared" si="1"/>
        <v>23496.5</v>
      </c>
      <c r="DW12" s="83">
        <f t="shared" si="2"/>
        <v>0.7170408906711947</v>
      </c>
      <c r="DX12" s="180">
        <f>VLOOKUP(ED:ED,Pool!K:Q,7,FALSE)</f>
        <v>108532</v>
      </c>
      <c r="DY12" s="81">
        <v>0</v>
      </c>
      <c r="DZ12" s="143">
        <f t="shared" si="11"/>
        <v>108532</v>
      </c>
      <c r="EA12" s="83">
        <f t="shared" si="12"/>
        <v>1.3070081949938883</v>
      </c>
      <c r="EB12" s="84"/>
      <c r="EC12" s="143">
        <v>4595.96</v>
      </c>
      <c r="ED12" s="276">
        <v>292602804</v>
      </c>
      <c r="EE12" s="79"/>
      <c r="EF12" s="79"/>
      <c r="EG12" s="79"/>
    </row>
    <row r="13" spans="1:137">
      <c r="A13" s="49" t="s">
        <v>104</v>
      </c>
      <c r="B13" s="48" t="s">
        <v>111</v>
      </c>
      <c r="C13" s="48" t="s">
        <v>112</v>
      </c>
      <c r="D13" s="49" t="s">
        <v>236</v>
      </c>
      <c r="E13" s="49" t="s">
        <v>78</v>
      </c>
      <c r="F13" s="49" t="s">
        <v>72</v>
      </c>
      <c r="G13" s="49" t="s">
        <v>79</v>
      </c>
      <c r="H13" s="49" t="s">
        <v>74</v>
      </c>
      <c r="I13" s="49" t="s">
        <v>83</v>
      </c>
      <c r="J13" s="49" t="s">
        <v>69</v>
      </c>
      <c r="K13" s="49" t="s">
        <v>80</v>
      </c>
      <c r="L13" s="3">
        <v>3004</v>
      </c>
      <c r="M13" s="51"/>
      <c r="N13" s="18">
        <v>8</v>
      </c>
      <c r="O13" s="18">
        <v>4</v>
      </c>
      <c r="P13" s="18">
        <v>2</v>
      </c>
      <c r="Q13" s="18"/>
      <c r="R13" s="19"/>
      <c r="S13" s="17"/>
      <c r="T13" s="18">
        <v>3600</v>
      </c>
      <c r="U13" s="18">
        <v>8192</v>
      </c>
      <c r="V13" s="18">
        <v>400</v>
      </c>
      <c r="W13" s="18"/>
      <c r="X13" s="19"/>
      <c r="Y13" s="19">
        <v>14</v>
      </c>
      <c r="Z13" s="19">
        <v>12192</v>
      </c>
      <c r="AA13" s="23"/>
      <c r="AB13" s="24">
        <v>384</v>
      </c>
      <c r="AC13" s="24">
        <v>192</v>
      </c>
      <c r="AD13" s="24">
        <v>96</v>
      </c>
      <c r="AE13" s="24"/>
      <c r="AF13" s="25"/>
      <c r="AG13" s="23"/>
      <c r="AH13" s="24">
        <v>172800</v>
      </c>
      <c r="AI13" s="24">
        <v>393216</v>
      </c>
      <c r="AJ13" s="24">
        <v>19200</v>
      </c>
      <c r="AK13" s="24"/>
      <c r="AL13" s="25"/>
      <c r="AM13" s="28">
        <v>672</v>
      </c>
      <c r="AN13" s="29">
        <v>585216</v>
      </c>
      <c r="AO13" s="34"/>
      <c r="AP13" s="35">
        <v>392</v>
      </c>
      <c r="AQ13" s="35">
        <v>196</v>
      </c>
      <c r="AR13" s="35">
        <v>98</v>
      </c>
      <c r="AS13" s="35"/>
      <c r="AT13" s="36"/>
      <c r="AU13" s="34"/>
      <c r="AV13" s="35">
        <v>176400</v>
      </c>
      <c r="AW13" s="35">
        <v>401408</v>
      </c>
      <c r="AX13" s="35">
        <v>19600</v>
      </c>
      <c r="AY13" s="35"/>
      <c r="AZ13" s="36"/>
      <c r="BA13" s="37">
        <v>686</v>
      </c>
      <c r="BB13" s="37">
        <v>597408</v>
      </c>
      <c r="BC13" s="17"/>
      <c r="BD13" s="18">
        <v>8</v>
      </c>
      <c r="BE13" s="18">
        <v>4</v>
      </c>
      <c r="BF13" s="18">
        <v>2</v>
      </c>
      <c r="BG13" s="18"/>
      <c r="BH13" s="19"/>
      <c r="BI13" s="17"/>
      <c r="BJ13" s="18">
        <v>3271.171875</v>
      </c>
      <c r="BK13" s="18">
        <v>7123.30078125</v>
      </c>
      <c r="BL13" s="18">
        <v>372.62109375</v>
      </c>
      <c r="BM13" s="18"/>
      <c r="BN13" s="19"/>
      <c r="BO13" s="19">
        <v>14</v>
      </c>
      <c r="BP13" s="19">
        <v>10767.09375</v>
      </c>
      <c r="BQ13" s="23"/>
      <c r="BR13" s="24">
        <v>384</v>
      </c>
      <c r="BS13" s="24">
        <v>192</v>
      </c>
      <c r="BT13" s="24">
        <v>96</v>
      </c>
      <c r="BU13" s="24"/>
      <c r="BV13" s="25"/>
      <c r="BW13" s="23"/>
      <c r="BX13" s="24">
        <v>157016.25</v>
      </c>
      <c r="BY13" s="24">
        <v>341918.4375</v>
      </c>
      <c r="BZ13" s="24">
        <v>17885.8125</v>
      </c>
      <c r="CA13" s="24"/>
      <c r="CB13" s="25"/>
      <c r="CC13" s="28">
        <v>672</v>
      </c>
      <c r="CD13" s="29">
        <v>516820.5</v>
      </c>
      <c r="CE13" s="34"/>
      <c r="CF13" s="35">
        <v>392</v>
      </c>
      <c r="CG13" s="35">
        <v>196</v>
      </c>
      <c r="CH13" s="35">
        <v>98</v>
      </c>
      <c r="CI13" s="35"/>
      <c r="CJ13" s="36"/>
      <c r="CK13" s="34"/>
      <c r="CL13" s="35">
        <v>160287.421875</v>
      </c>
      <c r="CM13" s="35">
        <v>349041.73828125</v>
      </c>
      <c r="CN13" s="35">
        <v>18258.43359375</v>
      </c>
      <c r="CO13" s="35"/>
      <c r="CP13" s="36"/>
      <c r="CQ13" s="37">
        <v>686</v>
      </c>
      <c r="CR13" s="118">
        <v>527587.59375</v>
      </c>
      <c r="CS13" s="2">
        <f t="shared" si="3"/>
        <v>69820.40625</v>
      </c>
      <c r="CT13" s="2" t="s">
        <v>25</v>
      </c>
      <c r="CU13" s="2" t="s">
        <v>26</v>
      </c>
      <c r="CV13" s="129" t="s">
        <v>25</v>
      </c>
      <c r="CW13" s="2"/>
      <c r="CX13" s="2">
        <f t="shared" si="13"/>
        <v>151008.2285714286</v>
      </c>
      <c r="CY13" s="2">
        <f t="shared" si="14"/>
        <v>15757.371428571429</v>
      </c>
      <c r="CZ13" s="136">
        <f>DJ13*16/14</f>
        <v>334056.45714285719</v>
      </c>
      <c r="DA13" s="129"/>
      <c r="DB13" s="141">
        <f t="shared" si="4"/>
        <v>500822.05714285723</v>
      </c>
      <c r="DC13" s="2">
        <f t="shared" si="0"/>
        <v>62602.757142857183</v>
      </c>
      <c r="DD13" s="2" t="s">
        <v>56</v>
      </c>
      <c r="DE13" s="2" t="s">
        <v>57</v>
      </c>
      <c r="DF13" s="129" t="s">
        <v>366</v>
      </c>
      <c r="DG13" s="2"/>
      <c r="DH13" s="242">
        <f>VLOOKUP(Source!DD:DD,Pool!C:H,2,FALSE)</f>
        <v>132132.20000000001</v>
      </c>
      <c r="DI13" s="239">
        <f>VLOOKUP(DE:DE,Pool!C:H,2,FALSE)</f>
        <v>13787.7</v>
      </c>
      <c r="DJ13" s="239">
        <f>VLOOKUP(DF:DF,Pool!C:H,2,FALSE)</f>
        <v>292299.40000000002</v>
      </c>
      <c r="DK13" s="2"/>
      <c r="DL13" s="141">
        <f t="shared" si="5"/>
        <v>438219.30000000005</v>
      </c>
      <c r="DM13" s="157">
        <f>VLOOKUP(DD:DD,Pool!C:H,3,FALSE)</f>
        <v>78413</v>
      </c>
      <c r="DN13" s="239">
        <f>VLOOKUP(DE:DE,Pool!C:H,3,FALSE)</f>
        <v>13643.7</v>
      </c>
      <c r="DO13" s="239">
        <f>VLOOKUP(DF:DF,Pool!C:H,3,FALSE)</f>
        <v>117274.1</v>
      </c>
      <c r="DP13" s="2"/>
      <c r="DQ13" s="141">
        <f t="shared" si="6"/>
        <v>209330.8</v>
      </c>
      <c r="DR13" s="85">
        <f t="shared" si="7"/>
        <v>53719.200000000012</v>
      </c>
      <c r="DS13" s="85">
        <f t="shared" si="8"/>
        <v>144</v>
      </c>
      <c r="DT13" s="141">
        <f t="shared" si="9"/>
        <v>175025.30000000002</v>
      </c>
      <c r="DU13" s="141">
        <f t="shared" si="10"/>
        <v>0</v>
      </c>
      <c r="DV13" s="53">
        <f t="shared" si="1"/>
        <v>228888.50000000006</v>
      </c>
      <c r="DW13" s="83">
        <f t="shared" si="2"/>
        <v>0.47768503121610567</v>
      </c>
      <c r="DX13" s="180">
        <f>VLOOKUP(ED:ED,Pool!K:Q,7,FALSE)</f>
        <v>374596</v>
      </c>
      <c r="DY13" s="81">
        <v>0</v>
      </c>
      <c r="DZ13" s="143">
        <f t="shared" si="11"/>
        <v>374596</v>
      </c>
      <c r="EA13" s="83">
        <f t="shared" si="12"/>
        <v>0.85481401663504997</v>
      </c>
      <c r="EB13" s="84"/>
      <c r="EC13" s="145"/>
      <c r="ED13" s="276">
        <v>292603004</v>
      </c>
      <c r="EE13" s="79"/>
      <c r="EF13" s="79"/>
      <c r="EG13" s="79"/>
    </row>
    <row r="14" spans="1:137">
      <c r="A14" s="49" t="s">
        <v>84</v>
      </c>
      <c r="B14" s="48" t="s">
        <v>99</v>
      </c>
      <c r="C14" s="48" t="s">
        <v>100</v>
      </c>
      <c r="D14" s="49" t="s">
        <v>236</v>
      </c>
      <c r="E14" s="49" t="s">
        <v>78</v>
      </c>
      <c r="F14" s="49" t="s">
        <v>72</v>
      </c>
      <c r="G14" s="49" t="s">
        <v>79</v>
      </c>
      <c r="H14" s="49" t="s">
        <v>74</v>
      </c>
      <c r="I14" s="49" t="s">
        <v>83</v>
      </c>
      <c r="J14" s="49" t="s">
        <v>69</v>
      </c>
      <c r="K14" s="49" t="s">
        <v>80</v>
      </c>
      <c r="L14" s="3">
        <v>3073</v>
      </c>
      <c r="M14" s="51"/>
      <c r="N14" s="18">
        <v>8</v>
      </c>
      <c r="O14" s="18">
        <v>4</v>
      </c>
      <c r="P14" s="18">
        <v>2</v>
      </c>
      <c r="Q14" s="18"/>
      <c r="R14" s="19"/>
      <c r="S14" s="17"/>
      <c r="T14" s="18">
        <v>3600</v>
      </c>
      <c r="U14" s="18">
        <v>8192</v>
      </c>
      <c r="V14" s="18">
        <v>400</v>
      </c>
      <c r="W14" s="18"/>
      <c r="X14" s="19"/>
      <c r="Y14" s="19">
        <v>14</v>
      </c>
      <c r="Z14" s="19">
        <v>12192</v>
      </c>
      <c r="AA14" s="23"/>
      <c r="AB14" s="24">
        <v>384</v>
      </c>
      <c r="AC14" s="24">
        <v>160</v>
      </c>
      <c r="AD14" s="24">
        <v>96</v>
      </c>
      <c r="AE14" s="24"/>
      <c r="AF14" s="25"/>
      <c r="AG14" s="23"/>
      <c r="AH14" s="24">
        <v>172800</v>
      </c>
      <c r="AI14" s="24">
        <v>327680</v>
      </c>
      <c r="AJ14" s="24">
        <v>19200</v>
      </c>
      <c r="AK14" s="24"/>
      <c r="AL14" s="25"/>
      <c r="AM14" s="28">
        <v>640</v>
      </c>
      <c r="AN14" s="29">
        <v>519680</v>
      </c>
      <c r="AO14" s="34"/>
      <c r="AP14" s="35">
        <v>392</v>
      </c>
      <c r="AQ14" s="35">
        <v>164</v>
      </c>
      <c r="AR14" s="35">
        <v>98</v>
      </c>
      <c r="AS14" s="35"/>
      <c r="AT14" s="36"/>
      <c r="AU14" s="34"/>
      <c r="AV14" s="35">
        <v>176400</v>
      </c>
      <c r="AW14" s="35">
        <v>335872</v>
      </c>
      <c r="AX14" s="35">
        <v>19600</v>
      </c>
      <c r="AY14" s="35"/>
      <c r="AZ14" s="36"/>
      <c r="BA14" s="37">
        <v>654</v>
      </c>
      <c r="BB14" s="37">
        <v>531872</v>
      </c>
      <c r="BC14" s="17"/>
      <c r="BD14" s="18">
        <v>8</v>
      </c>
      <c r="BE14" s="18">
        <v>4</v>
      </c>
      <c r="BF14" s="18">
        <v>2</v>
      </c>
      <c r="BG14" s="18"/>
      <c r="BH14" s="19"/>
      <c r="BI14" s="17"/>
      <c r="BJ14" s="18">
        <v>3271.171875</v>
      </c>
      <c r="BK14" s="18">
        <v>7123.30078125</v>
      </c>
      <c r="BL14" s="18">
        <v>372.62109375</v>
      </c>
      <c r="BM14" s="18"/>
      <c r="BN14" s="19"/>
      <c r="BO14" s="19">
        <v>14</v>
      </c>
      <c r="BP14" s="19">
        <v>10767.09375</v>
      </c>
      <c r="BQ14" s="23"/>
      <c r="BR14" s="24">
        <v>384</v>
      </c>
      <c r="BS14" s="24">
        <v>160</v>
      </c>
      <c r="BT14" s="24">
        <v>96</v>
      </c>
      <c r="BU14" s="24"/>
      <c r="BV14" s="25"/>
      <c r="BW14" s="23"/>
      <c r="BX14" s="24">
        <v>157016.25</v>
      </c>
      <c r="BY14" s="24">
        <v>284932.03125</v>
      </c>
      <c r="BZ14" s="24">
        <v>17885.8125</v>
      </c>
      <c r="CA14" s="24"/>
      <c r="CB14" s="25"/>
      <c r="CC14" s="28">
        <v>640</v>
      </c>
      <c r="CD14" s="29">
        <v>459834.09375</v>
      </c>
      <c r="CE14" s="34"/>
      <c r="CF14" s="35">
        <v>392</v>
      </c>
      <c r="CG14" s="35">
        <v>164</v>
      </c>
      <c r="CH14" s="35">
        <v>98</v>
      </c>
      <c r="CI14" s="35"/>
      <c r="CJ14" s="36"/>
      <c r="CK14" s="34"/>
      <c r="CL14" s="35">
        <v>160287.421875</v>
      </c>
      <c r="CM14" s="35">
        <v>292055.33203125</v>
      </c>
      <c r="CN14" s="35">
        <v>18258.43359375</v>
      </c>
      <c r="CO14" s="35"/>
      <c r="CP14" s="36"/>
      <c r="CQ14" s="37">
        <v>654</v>
      </c>
      <c r="CR14" s="118">
        <v>470601.1875</v>
      </c>
      <c r="CS14" s="2">
        <f t="shared" si="3"/>
        <v>61270.8125</v>
      </c>
      <c r="CT14" s="2" t="s">
        <v>25</v>
      </c>
      <c r="CU14" s="2" t="s">
        <v>54</v>
      </c>
      <c r="CV14" s="129" t="s">
        <v>25</v>
      </c>
      <c r="CW14" s="2"/>
      <c r="CX14" s="2">
        <f t="shared" si="13"/>
        <v>151008.2285714286</v>
      </c>
      <c r="CY14" s="2">
        <f t="shared" si="14"/>
        <v>15757.371428571429</v>
      </c>
      <c r="CZ14" s="136">
        <f>DJ14*16/14</f>
        <v>278380.45714285714</v>
      </c>
      <c r="DA14" s="129"/>
      <c r="DB14" s="141">
        <f t="shared" si="4"/>
        <v>445146.05714285717</v>
      </c>
      <c r="DC14" s="2">
        <f t="shared" si="0"/>
        <v>55643.257142857125</v>
      </c>
      <c r="DD14" s="2" t="s">
        <v>52</v>
      </c>
      <c r="DE14" s="2" t="s">
        <v>372</v>
      </c>
      <c r="DF14" s="129" t="s">
        <v>53</v>
      </c>
      <c r="DG14" s="2"/>
      <c r="DH14" s="242">
        <f>VLOOKUP(Source!DD:DD,Pool!C:H,2,FALSE)</f>
        <v>132132.20000000001</v>
      </c>
      <c r="DI14" s="239">
        <f>VLOOKUP(DE:DE,Pool!C:H,2,FALSE)</f>
        <v>13787.7</v>
      </c>
      <c r="DJ14" s="239">
        <f>VLOOKUP(DF:DF,Pool!C:H,2,FALSE)</f>
        <v>243582.9</v>
      </c>
      <c r="DK14" s="2"/>
      <c r="DL14" s="141">
        <f t="shared" si="5"/>
        <v>389502.80000000005</v>
      </c>
      <c r="DM14" s="157">
        <f>VLOOKUP(DD:DD,Pool!C:H,3,FALSE)</f>
        <v>68131.600000000006</v>
      </c>
      <c r="DN14" s="239">
        <f>VLOOKUP(DE:DE,Pool!C:H,3,FALSE)</f>
        <v>13417.2</v>
      </c>
      <c r="DO14" s="239">
        <f>VLOOKUP(DF:DF,Pool!C:H,3,FALSE)</f>
        <v>131132.9</v>
      </c>
      <c r="DP14" s="2"/>
      <c r="DQ14" s="141">
        <f t="shared" si="6"/>
        <v>212681.7</v>
      </c>
      <c r="DR14" s="85">
        <f t="shared" si="7"/>
        <v>64000.600000000006</v>
      </c>
      <c r="DS14" s="85">
        <f t="shared" si="8"/>
        <v>370.5</v>
      </c>
      <c r="DT14" s="141">
        <f t="shared" si="9"/>
        <v>112450</v>
      </c>
      <c r="DU14" s="141">
        <f t="shared" si="10"/>
        <v>0</v>
      </c>
      <c r="DV14" s="53">
        <f t="shared" si="1"/>
        <v>176821.10000000003</v>
      </c>
      <c r="DW14" s="83">
        <f t="shared" si="2"/>
        <v>0.54603381541801488</v>
      </c>
      <c r="DX14" s="180">
        <f>VLOOKUP(ED:ED,Pool!K:Q,7,FALSE)</f>
        <v>327291</v>
      </c>
      <c r="DY14" s="81">
        <v>0</v>
      </c>
      <c r="DZ14" s="143">
        <f t="shared" si="11"/>
        <v>327291</v>
      </c>
      <c r="EA14" s="83">
        <f t="shared" si="12"/>
        <v>0.84027894022841421</v>
      </c>
      <c r="EB14" s="84"/>
      <c r="EC14" s="145"/>
      <c r="ED14" s="276">
        <v>292603073</v>
      </c>
      <c r="EE14" s="79"/>
      <c r="EF14" s="79"/>
      <c r="EG14" s="79"/>
    </row>
    <row r="15" spans="1:137">
      <c r="A15" s="49" t="s">
        <v>84</v>
      </c>
      <c r="B15" s="48" t="s">
        <v>88</v>
      </c>
      <c r="C15" s="48" t="s">
        <v>89</v>
      </c>
      <c r="D15" s="49" t="s">
        <v>236</v>
      </c>
      <c r="E15" s="49" t="s">
        <v>78</v>
      </c>
      <c r="F15" s="49" t="s">
        <v>72</v>
      </c>
      <c r="G15" s="49" t="s">
        <v>79</v>
      </c>
      <c r="H15" s="49" t="s">
        <v>90</v>
      </c>
      <c r="I15" s="49" t="s">
        <v>87</v>
      </c>
      <c r="J15" s="49" t="s">
        <v>76</v>
      </c>
      <c r="K15" s="49" t="s">
        <v>80</v>
      </c>
      <c r="L15" s="3">
        <v>3286</v>
      </c>
      <c r="M15" s="51"/>
      <c r="N15" s="18">
        <v>10</v>
      </c>
      <c r="O15" s="18"/>
      <c r="P15" s="18">
        <v>2</v>
      </c>
      <c r="Q15" s="18"/>
      <c r="R15" s="19"/>
      <c r="S15" s="17"/>
      <c r="T15" s="18">
        <v>4500</v>
      </c>
      <c r="U15" s="18"/>
      <c r="V15" s="18">
        <v>400</v>
      </c>
      <c r="W15" s="18"/>
      <c r="X15" s="19"/>
      <c r="Y15" s="19">
        <v>12</v>
      </c>
      <c r="Z15" s="19">
        <v>4900</v>
      </c>
      <c r="AA15" s="23"/>
      <c r="AB15" s="24">
        <v>480</v>
      </c>
      <c r="AC15" s="24"/>
      <c r="AD15" s="24">
        <v>32</v>
      </c>
      <c r="AE15" s="24"/>
      <c r="AF15" s="25"/>
      <c r="AG15" s="23"/>
      <c r="AH15" s="24">
        <v>216000</v>
      </c>
      <c r="AI15" s="24"/>
      <c r="AJ15" s="24">
        <v>6400</v>
      </c>
      <c r="AK15" s="24"/>
      <c r="AL15" s="25"/>
      <c r="AM15" s="28">
        <v>512</v>
      </c>
      <c r="AN15" s="29">
        <v>222400</v>
      </c>
      <c r="AO15" s="34"/>
      <c r="AP15" s="35">
        <v>490</v>
      </c>
      <c r="AQ15" s="35"/>
      <c r="AR15" s="35">
        <v>34</v>
      </c>
      <c r="AS15" s="35"/>
      <c r="AT15" s="36"/>
      <c r="AU15" s="34"/>
      <c r="AV15" s="35">
        <v>220500</v>
      </c>
      <c r="AW15" s="35"/>
      <c r="AX15" s="35">
        <v>6800</v>
      </c>
      <c r="AY15" s="35"/>
      <c r="AZ15" s="36"/>
      <c r="BA15" s="37">
        <v>524</v>
      </c>
      <c r="BB15" s="37">
        <v>227300</v>
      </c>
      <c r="BC15" s="17"/>
      <c r="BD15" s="18">
        <v>10</v>
      </c>
      <c r="BE15" s="18"/>
      <c r="BF15" s="18">
        <v>2</v>
      </c>
      <c r="BG15" s="18"/>
      <c r="BH15" s="19"/>
      <c r="BI15" s="17"/>
      <c r="BJ15" s="18">
        <v>4088.96484375</v>
      </c>
      <c r="BK15" s="18"/>
      <c r="BL15" s="18">
        <v>372.62109375</v>
      </c>
      <c r="BM15" s="18"/>
      <c r="BN15" s="19"/>
      <c r="BO15" s="19">
        <v>12</v>
      </c>
      <c r="BP15" s="19">
        <v>4461.5859375</v>
      </c>
      <c r="BQ15" s="23"/>
      <c r="BR15" s="24">
        <v>480</v>
      </c>
      <c r="BS15" s="24"/>
      <c r="BT15" s="24">
        <v>32</v>
      </c>
      <c r="BU15" s="24"/>
      <c r="BV15" s="25"/>
      <c r="BW15" s="23"/>
      <c r="BX15" s="24">
        <v>196270.3125</v>
      </c>
      <c r="BY15" s="24"/>
      <c r="BZ15" s="24">
        <v>5961.9375</v>
      </c>
      <c r="CA15" s="24"/>
      <c r="CB15" s="25"/>
      <c r="CC15" s="28">
        <v>512</v>
      </c>
      <c r="CD15" s="29">
        <v>202232.25</v>
      </c>
      <c r="CE15" s="34"/>
      <c r="CF15" s="35">
        <v>490</v>
      </c>
      <c r="CG15" s="35"/>
      <c r="CH15" s="35">
        <v>34</v>
      </c>
      <c r="CI15" s="35"/>
      <c r="CJ15" s="36"/>
      <c r="CK15" s="34"/>
      <c r="CL15" s="35">
        <v>200359.27734375</v>
      </c>
      <c r="CM15" s="35"/>
      <c r="CN15" s="35">
        <v>6334.55859375</v>
      </c>
      <c r="CO15" s="35"/>
      <c r="CP15" s="36"/>
      <c r="CQ15" s="37">
        <v>524</v>
      </c>
      <c r="CR15" s="118">
        <v>206693.8359375</v>
      </c>
      <c r="CS15" s="2">
        <f t="shared" si="3"/>
        <v>20606.1640625</v>
      </c>
      <c r="CT15" s="2" t="s">
        <v>25</v>
      </c>
      <c r="CU15" s="2"/>
      <c r="CV15" s="129"/>
      <c r="CW15" s="2"/>
      <c r="CX15" s="2">
        <f t="shared" si="13"/>
        <v>189088.57142857142</v>
      </c>
      <c r="CY15" s="2">
        <f t="shared" si="14"/>
        <v>0</v>
      </c>
      <c r="CZ15" s="136">
        <f t="shared" si="15"/>
        <v>0</v>
      </c>
      <c r="DA15" s="136">
        <f>DK15*2</f>
        <v>624.4</v>
      </c>
      <c r="DB15" s="141">
        <f t="shared" si="4"/>
        <v>189712.97142857141</v>
      </c>
      <c r="DC15" s="2">
        <f t="shared" si="0"/>
        <v>23948.271428571403</v>
      </c>
      <c r="DD15" s="2" t="s">
        <v>43</v>
      </c>
      <c r="DE15" s="2"/>
      <c r="DF15" s="129"/>
      <c r="DG15" s="2" t="s">
        <v>306</v>
      </c>
      <c r="DH15" s="242">
        <f>VLOOKUP(Source!DD:DD,Pool!C:H,2,FALSE)</f>
        <v>165452.5</v>
      </c>
      <c r="DI15" s="2"/>
      <c r="DJ15" s="136"/>
      <c r="DK15" s="136">
        <v>312.2</v>
      </c>
      <c r="DL15" s="141">
        <f t="shared" si="5"/>
        <v>165764.70000000001</v>
      </c>
      <c r="DM15" s="157">
        <f>VLOOKUP(DD:DD,Pool!C:H,3,FALSE)</f>
        <v>118079.2</v>
      </c>
      <c r="DN15" s="2"/>
      <c r="DO15" s="129"/>
      <c r="DP15" s="2"/>
      <c r="DQ15" s="141">
        <f t="shared" si="6"/>
        <v>118079.2</v>
      </c>
      <c r="DR15" s="85">
        <f t="shared" si="7"/>
        <v>47373.3</v>
      </c>
      <c r="DS15" s="85">
        <f t="shared" si="8"/>
        <v>0</v>
      </c>
      <c r="DT15" s="141">
        <f t="shared" si="9"/>
        <v>0</v>
      </c>
      <c r="DU15" s="141">
        <f t="shared" si="10"/>
        <v>312.2</v>
      </c>
      <c r="DV15" s="53">
        <f t="shared" si="1"/>
        <v>47685.500000000015</v>
      </c>
      <c r="DW15" s="83">
        <f t="shared" si="2"/>
        <v>0.71233018851420105</v>
      </c>
      <c r="DX15" s="180">
        <f>VLOOKUP(ED:ED,Pool!K:Q,7,FALSE)</f>
        <v>97126.399999999994</v>
      </c>
      <c r="DY15" s="326">
        <f>VLOOKUP(ED15,Pool!A87:C95,2,FALSE)</f>
        <v>134002</v>
      </c>
      <c r="DZ15" s="143">
        <f t="shared" si="11"/>
        <v>231128.4</v>
      </c>
      <c r="EA15" s="83">
        <f t="shared" si="12"/>
        <v>1.3943161601957472</v>
      </c>
      <c r="EB15" s="84"/>
      <c r="EC15" s="143">
        <v>4595.96</v>
      </c>
      <c r="ED15" s="276">
        <v>292603286</v>
      </c>
      <c r="EE15" s="79"/>
      <c r="EF15" s="79"/>
      <c r="EG15" s="79"/>
    </row>
    <row r="16" spans="1:137">
      <c r="A16" s="49" t="s">
        <v>84</v>
      </c>
      <c r="B16" s="48" t="s">
        <v>91</v>
      </c>
      <c r="C16" s="48" t="s">
        <v>92</v>
      </c>
      <c r="D16" s="49" t="s">
        <v>236</v>
      </c>
      <c r="E16" s="49" t="s">
        <v>78</v>
      </c>
      <c r="F16" s="49" t="s">
        <v>72</v>
      </c>
      <c r="G16" s="49" t="s">
        <v>79</v>
      </c>
      <c r="H16" s="49" t="s">
        <v>90</v>
      </c>
      <c r="I16" s="49" t="s">
        <v>87</v>
      </c>
      <c r="J16" s="49" t="s">
        <v>76</v>
      </c>
      <c r="K16" s="49" t="s">
        <v>80</v>
      </c>
      <c r="L16" s="3">
        <v>3696</v>
      </c>
      <c r="M16" s="51"/>
      <c r="N16" s="18">
        <v>10</v>
      </c>
      <c r="O16" s="18"/>
      <c r="P16" s="18">
        <v>1</v>
      </c>
      <c r="Q16" s="18"/>
      <c r="R16" s="19"/>
      <c r="S16" s="17"/>
      <c r="T16" s="18">
        <v>4500</v>
      </c>
      <c r="U16" s="18"/>
      <c r="V16" s="18">
        <v>200</v>
      </c>
      <c r="W16" s="18"/>
      <c r="X16" s="19"/>
      <c r="Y16" s="19">
        <v>11</v>
      </c>
      <c r="Z16" s="19">
        <v>4700</v>
      </c>
      <c r="AA16" s="23"/>
      <c r="AB16" s="24">
        <v>480</v>
      </c>
      <c r="AC16" s="24"/>
      <c r="AD16" s="24">
        <v>32</v>
      </c>
      <c r="AE16" s="24"/>
      <c r="AF16" s="25"/>
      <c r="AG16" s="23"/>
      <c r="AH16" s="24">
        <v>216000</v>
      </c>
      <c r="AI16" s="24"/>
      <c r="AJ16" s="24">
        <v>6400</v>
      </c>
      <c r="AK16" s="24"/>
      <c r="AL16" s="25"/>
      <c r="AM16" s="28">
        <v>512</v>
      </c>
      <c r="AN16" s="29">
        <v>222400</v>
      </c>
      <c r="AO16" s="34"/>
      <c r="AP16" s="35">
        <v>490</v>
      </c>
      <c r="AQ16" s="35"/>
      <c r="AR16" s="35">
        <v>33</v>
      </c>
      <c r="AS16" s="35"/>
      <c r="AT16" s="36"/>
      <c r="AU16" s="34"/>
      <c r="AV16" s="35">
        <v>220500</v>
      </c>
      <c r="AW16" s="35"/>
      <c r="AX16" s="35">
        <v>6600</v>
      </c>
      <c r="AY16" s="35"/>
      <c r="AZ16" s="36"/>
      <c r="BA16" s="37">
        <v>523</v>
      </c>
      <c r="BB16" s="37">
        <v>227100</v>
      </c>
      <c r="BC16" s="17"/>
      <c r="BD16" s="18">
        <v>10</v>
      </c>
      <c r="BE16" s="18"/>
      <c r="BF16" s="18">
        <v>1</v>
      </c>
      <c r="BG16" s="18"/>
      <c r="BH16" s="19"/>
      <c r="BI16" s="17"/>
      <c r="BJ16" s="18">
        <v>4088.96484375</v>
      </c>
      <c r="BK16" s="18"/>
      <c r="BL16" s="18">
        <v>186.310546875</v>
      </c>
      <c r="BM16" s="18"/>
      <c r="BN16" s="19"/>
      <c r="BO16" s="19">
        <v>11</v>
      </c>
      <c r="BP16" s="19">
        <v>4275.275390625</v>
      </c>
      <c r="BQ16" s="23"/>
      <c r="BR16" s="24">
        <v>480</v>
      </c>
      <c r="BS16" s="24"/>
      <c r="BT16" s="24">
        <v>32</v>
      </c>
      <c r="BU16" s="24"/>
      <c r="BV16" s="25"/>
      <c r="BW16" s="23"/>
      <c r="BX16" s="24">
        <v>196270.3125</v>
      </c>
      <c r="BY16" s="24"/>
      <c r="BZ16" s="24">
        <v>5961.9375</v>
      </c>
      <c r="CA16" s="24"/>
      <c r="CB16" s="25"/>
      <c r="CC16" s="28">
        <v>512</v>
      </c>
      <c r="CD16" s="29">
        <v>202232.25</v>
      </c>
      <c r="CE16" s="34"/>
      <c r="CF16" s="35">
        <v>490</v>
      </c>
      <c r="CG16" s="35"/>
      <c r="CH16" s="35">
        <v>33</v>
      </c>
      <c r="CI16" s="35"/>
      <c r="CJ16" s="36"/>
      <c r="CK16" s="34"/>
      <c r="CL16" s="35">
        <v>200359.27734375</v>
      </c>
      <c r="CM16" s="35"/>
      <c r="CN16" s="35">
        <v>6148.248046875</v>
      </c>
      <c r="CO16" s="35"/>
      <c r="CP16" s="36"/>
      <c r="CQ16" s="37">
        <v>523</v>
      </c>
      <c r="CR16" s="118">
        <v>206507.525390625</v>
      </c>
      <c r="CS16" s="2">
        <f t="shared" si="3"/>
        <v>20592.474609375</v>
      </c>
      <c r="CT16" s="2" t="s">
        <v>25</v>
      </c>
      <c r="CU16" s="2"/>
      <c r="CV16" s="129"/>
      <c r="CW16" s="2"/>
      <c r="CX16" s="2">
        <f t="shared" si="13"/>
        <v>189088.57142857142</v>
      </c>
      <c r="CY16" s="2">
        <f t="shared" si="14"/>
        <v>0</v>
      </c>
      <c r="CZ16" s="136">
        <f t="shared" si="15"/>
        <v>0</v>
      </c>
      <c r="DA16" s="136">
        <f>DK16*2</f>
        <v>1249</v>
      </c>
      <c r="DB16" s="141">
        <f t="shared" si="4"/>
        <v>190337.57142857142</v>
      </c>
      <c r="DC16" s="2">
        <f t="shared" si="0"/>
        <v>24260.57142857142</v>
      </c>
      <c r="DD16" s="2" t="s">
        <v>373</v>
      </c>
      <c r="DE16" s="2"/>
      <c r="DF16" s="129"/>
      <c r="DG16" s="2" t="s">
        <v>306</v>
      </c>
      <c r="DH16" s="242">
        <f>VLOOKUP(Source!DD:DD,Pool!C:H,2,FALSE)</f>
        <v>165452.5</v>
      </c>
      <c r="DI16" s="2"/>
      <c r="DJ16" s="136"/>
      <c r="DK16" s="2">
        <v>624.5</v>
      </c>
      <c r="DL16" s="141">
        <f t="shared" si="5"/>
        <v>166077</v>
      </c>
      <c r="DM16" s="157">
        <f>VLOOKUP(DD:DD,Pool!C:H,3,FALSE)</f>
        <v>31021.4</v>
      </c>
      <c r="DN16" s="2"/>
      <c r="DO16" s="129"/>
      <c r="DP16" s="2"/>
      <c r="DQ16" s="141">
        <f t="shared" si="6"/>
        <v>31021.4</v>
      </c>
      <c r="DR16" s="85">
        <f t="shared" si="7"/>
        <v>134431.1</v>
      </c>
      <c r="DS16" s="85">
        <f t="shared" si="8"/>
        <v>0</v>
      </c>
      <c r="DT16" s="141">
        <f t="shared" si="9"/>
        <v>0</v>
      </c>
      <c r="DU16" s="141">
        <f t="shared" si="10"/>
        <v>624.5</v>
      </c>
      <c r="DV16" s="53">
        <f t="shared" si="1"/>
        <v>135055.6</v>
      </c>
      <c r="DW16" s="83">
        <f t="shared" si="2"/>
        <v>0.1867892604033069</v>
      </c>
      <c r="DX16" s="180">
        <f>VLOOKUP(ED:ED,Pool!K:Q,7,FALSE)</f>
        <v>35477.4</v>
      </c>
      <c r="DY16" s="326">
        <f>VLOOKUP(ED16,Pool!A87:C95,2,FALSE)</f>
        <v>137563</v>
      </c>
      <c r="DZ16" s="143">
        <f t="shared" si="11"/>
        <v>173040.4</v>
      </c>
      <c r="EA16" s="83">
        <f t="shared" si="12"/>
        <v>1.0419287438959037</v>
      </c>
      <c r="EB16" s="84"/>
      <c r="EC16" s="143">
        <v>4595.96</v>
      </c>
      <c r="ED16" s="276">
        <v>292603696</v>
      </c>
      <c r="EE16" s="79"/>
      <c r="EF16" s="79"/>
      <c r="EG16" s="79"/>
    </row>
    <row r="17" spans="1:137">
      <c r="A17" s="49" t="s">
        <v>104</v>
      </c>
      <c r="B17" s="48" t="s">
        <v>113</v>
      </c>
      <c r="C17" s="48" t="s">
        <v>114</v>
      </c>
      <c r="D17" s="49" t="s">
        <v>236</v>
      </c>
      <c r="E17" s="49" t="s">
        <v>78</v>
      </c>
      <c r="F17" s="49" t="s">
        <v>72</v>
      </c>
      <c r="G17" s="49" t="s">
        <v>79</v>
      </c>
      <c r="H17" s="49" t="s">
        <v>90</v>
      </c>
      <c r="I17" s="49" t="s">
        <v>87</v>
      </c>
      <c r="J17" s="49" t="s">
        <v>76</v>
      </c>
      <c r="K17" s="49" t="s">
        <v>80</v>
      </c>
      <c r="L17" s="3">
        <v>3875</v>
      </c>
      <c r="M17" s="51"/>
      <c r="N17" s="18">
        <v>8</v>
      </c>
      <c r="O17" s="18"/>
      <c r="P17" s="18">
        <v>2</v>
      </c>
      <c r="Q17" s="18"/>
      <c r="R17" s="19"/>
      <c r="S17" s="17"/>
      <c r="T17" s="18">
        <v>3600</v>
      </c>
      <c r="U17" s="18"/>
      <c r="V17" s="18">
        <v>400</v>
      </c>
      <c r="W17" s="18"/>
      <c r="X17" s="19"/>
      <c r="Y17" s="19">
        <v>10</v>
      </c>
      <c r="Z17" s="19">
        <v>4000</v>
      </c>
      <c r="AA17" s="23"/>
      <c r="AB17" s="24">
        <v>240</v>
      </c>
      <c r="AC17" s="24"/>
      <c r="AD17" s="24">
        <v>32</v>
      </c>
      <c r="AE17" s="24"/>
      <c r="AF17" s="25"/>
      <c r="AG17" s="23"/>
      <c r="AH17" s="24">
        <v>108000</v>
      </c>
      <c r="AI17" s="24"/>
      <c r="AJ17" s="24">
        <v>6400</v>
      </c>
      <c r="AK17" s="24"/>
      <c r="AL17" s="25"/>
      <c r="AM17" s="28">
        <v>272</v>
      </c>
      <c r="AN17" s="29">
        <v>114400</v>
      </c>
      <c r="AO17" s="34"/>
      <c r="AP17" s="35">
        <v>248</v>
      </c>
      <c r="AQ17" s="35"/>
      <c r="AR17" s="35">
        <v>34</v>
      </c>
      <c r="AS17" s="35"/>
      <c r="AT17" s="36"/>
      <c r="AU17" s="34"/>
      <c r="AV17" s="35">
        <v>111600</v>
      </c>
      <c r="AW17" s="35"/>
      <c r="AX17" s="35">
        <v>6800</v>
      </c>
      <c r="AY17" s="35"/>
      <c r="AZ17" s="36"/>
      <c r="BA17" s="37">
        <v>282</v>
      </c>
      <c r="BB17" s="37">
        <v>118400</v>
      </c>
      <c r="BC17" s="17"/>
      <c r="BD17" s="18">
        <v>8</v>
      </c>
      <c r="BE17" s="18"/>
      <c r="BF17" s="18">
        <v>2</v>
      </c>
      <c r="BG17" s="18"/>
      <c r="BH17" s="19"/>
      <c r="BI17" s="17"/>
      <c r="BJ17" s="18">
        <v>3271.171875</v>
      </c>
      <c r="BK17" s="18"/>
      <c r="BL17" s="18">
        <v>372.62109375</v>
      </c>
      <c r="BM17" s="18"/>
      <c r="BN17" s="19"/>
      <c r="BO17" s="19">
        <v>10</v>
      </c>
      <c r="BP17" s="19">
        <v>3643.79296875</v>
      </c>
      <c r="BQ17" s="23"/>
      <c r="BR17" s="24">
        <v>240</v>
      </c>
      <c r="BS17" s="24"/>
      <c r="BT17" s="24">
        <v>32</v>
      </c>
      <c r="BU17" s="24"/>
      <c r="BV17" s="25"/>
      <c r="BW17" s="23"/>
      <c r="BX17" s="24">
        <v>98135.15625</v>
      </c>
      <c r="BY17" s="24"/>
      <c r="BZ17" s="24">
        <v>5961.9375</v>
      </c>
      <c r="CA17" s="24"/>
      <c r="CB17" s="25"/>
      <c r="CC17" s="28">
        <v>272</v>
      </c>
      <c r="CD17" s="29">
        <v>104097.09375</v>
      </c>
      <c r="CE17" s="34"/>
      <c r="CF17" s="35">
        <v>248</v>
      </c>
      <c r="CG17" s="35"/>
      <c r="CH17" s="35">
        <v>34</v>
      </c>
      <c r="CI17" s="35"/>
      <c r="CJ17" s="36"/>
      <c r="CK17" s="34"/>
      <c r="CL17" s="35">
        <v>101406.328125</v>
      </c>
      <c r="CM17" s="35"/>
      <c r="CN17" s="35">
        <v>6334.55859375</v>
      </c>
      <c r="CO17" s="35"/>
      <c r="CP17" s="36"/>
      <c r="CQ17" s="37">
        <v>282</v>
      </c>
      <c r="CR17" s="118">
        <v>107740.88671875</v>
      </c>
      <c r="CS17" s="2">
        <f t="shared" si="3"/>
        <v>10659.11328125</v>
      </c>
      <c r="CT17" s="2" t="s">
        <v>25</v>
      </c>
      <c r="CU17" s="2"/>
      <c r="CV17" s="129"/>
      <c r="CW17" s="2"/>
      <c r="CX17" s="2">
        <f t="shared" si="13"/>
        <v>94544.342857142867</v>
      </c>
      <c r="CY17" s="2">
        <f t="shared" si="14"/>
        <v>0</v>
      </c>
      <c r="CZ17" s="136">
        <f t="shared" si="15"/>
        <v>0</v>
      </c>
      <c r="DA17" s="136">
        <f>DK17*2</f>
        <v>1249</v>
      </c>
      <c r="DB17" s="141">
        <f t="shared" si="4"/>
        <v>95793.342857142867</v>
      </c>
      <c r="DC17" s="2">
        <f t="shared" si="0"/>
        <v>12442.542857142864</v>
      </c>
      <c r="DD17" s="2" t="s">
        <v>49</v>
      </c>
      <c r="DE17" s="2"/>
      <c r="DF17" s="129"/>
      <c r="DG17" s="2" t="s">
        <v>306</v>
      </c>
      <c r="DH17" s="242">
        <f>VLOOKUP(Source!DD:DD,Pool!C:H,2,FALSE)</f>
        <v>82726.3</v>
      </c>
      <c r="DI17" s="2"/>
      <c r="DJ17" s="136"/>
      <c r="DK17" s="136">
        <v>624.5</v>
      </c>
      <c r="DL17" s="141">
        <f t="shared" si="5"/>
        <v>83350.8</v>
      </c>
      <c r="DM17" s="157">
        <f>VLOOKUP(DD:DD,Pool!C:H,3,FALSE)</f>
        <v>16003.1</v>
      </c>
      <c r="DN17" s="2"/>
      <c r="DO17" s="129"/>
      <c r="DP17" s="136"/>
      <c r="DQ17" s="141">
        <f t="shared" si="6"/>
        <v>16003.1</v>
      </c>
      <c r="DR17" s="85">
        <f t="shared" si="7"/>
        <v>66723.199999999997</v>
      </c>
      <c r="DS17" s="85">
        <f t="shared" si="8"/>
        <v>0</v>
      </c>
      <c r="DT17" s="141">
        <f t="shared" si="9"/>
        <v>0</v>
      </c>
      <c r="DU17" s="141">
        <f t="shared" si="10"/>
        <v>624.5</v>
      </c>
      <c r="DV17" s="53">
        <f t="shared" si="1"/>
        <v>67347.7</v>
      </c>
      <c r="DW17" s="83">
        <f t="shared" si="2"/>
        <v>0.19199695743772105</v>
      </c>
      <c r="DX17" s="180">
        <f>VLOOKUP(ED:ED,Pool!K:Q,7,FALSE)</f>
        <v>33121.5</v>
      </c>
      <c r="DY17" s="81">
        <v>0</v>
      </c>
      <c r="DZ17" s="143">
        <f t="shared" si="11"/>
        <v>33121.5</v>
      </c>
      <c r="EA17" s="83">
        <f t="shared" si="12"/>
        <v>0.39737471026072935</v>
      </c>
      <c r="EB17" s="84"/>
      <c r="EC17" s="143">
        <v>4595.96</v>
      </c>
      <c r="ED17" s="276">
        <v>292603875</v>
      </c>
      <c r="EE17" s="79"/>
      <c r="EF17" s="79"/>
      <c r="EG17" s="79"/>
    </row>
    <row r="18" spans="1:137">
      <c r="A18" s="49" t="s">
        <v>84</v>
      </c>
      <c r="B18" s="48" t="s">
        <v>93</v>
      </c>
      <c r="C18" s="48" t="s">
        <v>94</v>
      </c>
      <c r="D18" s="49" t="s">
        <v>236</v>
      </c>
      <c r="E18" s="49" t="s">
        <v>95</v>
      </c>
      <c r="F18" s="49" t="s">
        <v>72</v>
      </c>
      <c r="G18" s="49" t="s">
        <v>79</v>
      </c>
      <c r="H18" s="49" t="s">
        <v>96</v>
      </c>
      <c r="I18" s="49" t="s">
        <v>87</v>
      </c>
      <c r="J18" s="49" t="s">
        <v>76</v>
      </c>
      <c r="K18" s="49" t="s">
        <v>80</v>
      </c>
      <c r="L18" s="3">
        <v>4330</v>
      </c>
      <c r="M18" s="51"/>
      <c r="N18" s="18">
        <v>14</v>
      </c>
      <c r="O18" s="18"/>
      <c r="P18" s="18"/>
      <c r="Q18" s="18"/>
      <c r="R18" s="19"/>
      <c r="S18" s="17"/>
      <c r="T18" s="18">
        <v>6300</v>
      </c>
      <c r="U18" s="18"/>
      <c r="V18" s="18"/>
      <c r="W18" s="18"/>
      <c r="X18" s="19"/>
      <c r="Y18" s="19">
        <v>14</v>
      </c>
      <c r="Z18" s="19">
        <v>6300</v>
      </c>
      <c r="AA18" s="23"/>
      <c r="AB18" s="24">
        <v>624</v>
      </c>
      <c r="AC18" s="24"/>
      <c r="AD18" s="24"/>
      <c r="AE18" s="24"/>
      <c r="AF18" s="25"/>
      <c r="AG18" s="23"/>
      <c r="AH18" s="24">
        <v>280800</v>
      </c>
      <c r="AI18" s="24"/>
      <c r="AJ18" s="24"/>
      <c r="AK18" s="24"/>
      <c r="AL18" s="25"/>
      <c r="AM18" s="28">
        <v>624</v>
      </c>
      <c r="AN18" s="29">
        <v>280800</v>
      </c>
      <c r="AO18" s="34"/>
      <c r="AP18" s="35">
        <v>638</v>
      </c>
      <c r="AQ18" s="35"/>
      <c r="AR18" s="35"/>
      <c r="AS18" s="35"/>
      <c r="AT18" s="36"/>
      <c r="AU18" s="34"/>
      <c r="AV18" s="35">
        <v>287100</v>
      </c>
      <c r="AW18" s="35"/>
      <c r="AX18" s="35"/>
      <c r="AY18" s="35"/>
      <c r="AZ18" s="36"/>
      <c r="BA18" s="37">
        <v>638</v>
      </c>
      <c r="BB18" s="37">
        <v>287100</v>
      </c>
      <c r="BC18" s="17"/>
      <c r="BD18" s="18">
        <v>14</v>
      </c>
      <c r="BE18" s="18"/>
      <c r="BF18" s="18"/>
      <c r="BG18" s="18"/>
      <c r="BH18" s="19"/>
      <c r="BI18" s="17"/>
      <c r="BJ18" s="18">
        <v>5724.55078125</v>
      </c>
      <c r="BK18" s="18"/>
      <c r="BL18" s="18"/>
      <c r="BM18" s="18"/>
      <c r="BN18" s="19"/>
      <c r="BO18" s="19">
        <v>14</v>
      </c>
      <c r="BP18" s="19">
        <v>5724.55078125</v>
      </c>
      <c r="BQ18" s="23"/>
      <c r="BR18" s="24">
        <v>624</v>
      </c>
      <c r="BS18" s="24"/>
      <c r="BT18" s="24"/>
      <c r="BU18" s="24"/>
      <c r="BV18" s="25"/>
      <c r="BW18" s="23"/>
      <c r="BX18" s="24">
        <v>255151.40625</v>
      </c>
      <c r="BY18" s="24"/>
      <c r="BZ18" s="24"/>
      <c r="CA18" s="24"/>
      <c r="CB18" s="25"/>
      <c r="CC18" s="28">
        <v>624</v>
      </c>
      <c r="CD18" s="29">
        <v>255151.40625</v>
      </c>
      <c r="CE18" s="34"/>
      <c r="CF18" s="35">
        <v>638</v>
      </c>
      <c r="CG18" s="35"/>
      <c r="CH18" s="35"/>
      <c r="CI18" s="35"/>
      <c r="CJ18" s="36"/>
      <c r="CK18" s="34"/>
      <c r="CL18" s="35">
        <v>260875.95703125</v>
      </c>
      <c r="CM18" s="35"/>
      <c r="CN18" s="35"/>
      <c r="CO18" s="35"/>
      <c r="CP18" s="36"/>
      <c r="CQ18" s="37">
        <v>638</v>
      </c>
      <c r="CR18" s="118">
        <v>260875.95703125</v>
      </c>
      <c r="CS18" s="2">
        <f t="shared" si="3"/>
        <v>26224.04296875</v>
      </c>
      <c r="CT18" s="2" t="s">
        <v>36</v>
      </c>
      <c r="CU18" s="2"/>
      <c r="CV18" s="129"/>
      <c r="CW18" s="2"/>
      <c r="CX18" s="2">
        <f>DH18*2</f>
        <v>242759.2</v>
      </c>
      <c r="CY18" s="2">
        <f t="shared" si="14"/>
        <v>0</v>
      </c>
      <c r="CZ18" s="136">
        <f t="shared" si="15"/>
        <v>0</v>
      </c>
      <c r="DA18" s="136">
        <f>DK18*2</f>
        <v>5273</v>
      </c>
      <c r="DB18" s="141">
        <f t="shared" si="4"/>
        <v>248032.2</v>
      </c>
      <c r="DC18" s="2">
        <f t="shared" si="0"/>
        <v>124016.1</v>
      </c>
      <c r="DD18" s="2" t="s">
        <v>44</v>
      </c>
      <c r="DE18" s="2"/>
      <c r="DF18" s="129"/>
      <c r="DG18" s="136" t="s">
        <v>306</v>
      </c>
      <c r="DH18" s="242">
        <f>VLOOKUP(Source!DD:DD,Pool!C:H,2,FALSE)</f>
        <v>121379.6</v>
      </c>
      <c r="DI18" s="2"/>
      <c r="DJ18" s="136"/>
      <c r="DK18" s="2">
        <v>2636.5</v>
      </c>
      <c r="DL18" s="141">
        <f t="shared" si="5"/>
        <v>124016.1</v>
      </c>
      <c r="DM18" s="157">
        <f>VLOOKUP(DD:DD,Pool!C:H,3,FALSE)</f>
        <v>90440.5</v>
      </c>
      <c r="DN18" s="2"/>
      <c r="DO18" s="129"/>
      <c r="DP18" s="2"/>
      <c r="DQ18" s="141">
        <f t="shared" si="6"/>
        <v>90440.5</v>
      </c>
      <c r="DR18" s="85">
        <f t="shared" si="7"/>
        <v>30939.100000000006</v>
      </c>
      <c r="DS18" s="85">
        <f t="shared" si="8"/>
        <v>0</v>
      </c>
      <c r="DT18" s="141">
        <f t="shared" si="9"/>
        <v>0</v>
      </c>
      <c r="DU18" s="141">
        <f t="shared" si="10"/>
        <v>2636.5</v>
      </c>
      <c r="DV18" s="53">
        <f t="shared" si="1"/>
        <v>33575.600000000006</v>
      </c>
      <c r="DW18" s="83">
        <f t="shared" si="2"/>
        <v>0.72926418424704531</v>
      </c>
      <c r="DX18" s="180">
        <f>VLOOKUP(ED:ED,Pool!K:Q,7,FALSE)</f>
        <v>134742</v>
      </c>
      <c r="DY18" s="326">
        <f>VLOOKUP(ED18,Pool!A87:C95,2,FALSE)</f>
        <v>37070</v>
      </c>
      <c r="DZ18" s="143">
        <f t="shared" si="11"/>
        <v>171812</v>
      </c>
      <c r="EA18" s="83">
        <f t="shared" si="12"/>
        <v>1.3854007665133801</v>
      </c>
      <c r="EB18" s="84"/>
      <c r="EC18" s="143"/>
      <c r="ED18" s="276">
        <v>292604330</v>
      </c>
      <c r="EE18" s="79"/>
      <c r="EF18" s="79"/>
      <c r="EG18" s="79"/>
    </row>
    <row r="19" spans="1:137">
      <c r="A19" s="49" t="s">
        <v>104</v>
      </c>
      <c r="B19" s="48" t="s">
        <v>115</v>
      </c>
      <c r="C19" s="48" t="s">
        <v>116</v>
      </c>
      <c r="D19" s="49" t="s">
        <v>236</v>
      </c>
      <c r="E19" s="49" t="s">
        <v>95</v>
      </c>
      <c r="F19" s="49" t="s">
        <v>72</v>
      </c>
      <c r="G19" s="49" t="s">
        <v>79</v>
      </c>
      <c r="H19" s="49" t="s">
        <v>74</v>
      </c>
      <c r="I19" s="49" t="s">
        <v>87</v>
      </c>
      <c r="J19" s="49" t="s">
        <v>76</v>
      </c>
      <c r="K19" s="49" t="s">
        <v>80</v>
      </c>
      <c r="L19" s="3">
        <v>4652</v>
      </c>
      <c r="M19" s="51"/>
      <c r="N19" s="18">
        <v>20</v>
      </c>
      <c r="O19" s="18"/>
      <c r="P19" s="18"/>
      <c r="Q19" s="18"/>
      <c r="R19" s="19"/>
      <c r="S19" s="17"/>
      <c r="T19" s="18">
        <v>9000</v>
      </c>
      <c r="U19" s="18"/>
      <c r="V19" s="18"/>
      <c r="W19" s="18"/>
      <c r="X19" s="19"/>
      <c r="Y19" s="19">
        <v>20</v>
      </c>
      <c r="Z19" s="19">
        <v>9000</v>
      </c>
      <c r="AA19" s="23"/>
      <c r="AB19" s="24">
        <v>960</v>
      </c>
      <c r="AC19" s="24"/>
      <c r="AD19" s="24"/>
      <c r="AE19" s="24"/>
      <c r="AF19" s="25"/>
      <c r="AG19" s="23"/>
      <c r="AH19" s="24">
        <v>432000</v>
      </c>
      <c r="AI19" s="24"/>
      <c r="AJ19" s="24"/>
      <c r="AK19" s="24"/>
      <c r="AL19" s="25"/>
      <c r="AM19" s="28">
        <v>960</v>
      </c>
      <c r="AN19" s="29">
        <v>432000</v>
      </c>
      <c r="AO19" s="34"/>
      <c r="AP19" s="35">
        <v>980</v>
      </c>
      <c r="AQ19" s="35"/>
      <c r="AR19" s="35"/>
      <c r="AS19" s="35"/>
      <c r="AT19" s="36"/>
      <c r="AU19" s="34"/>
      <c r="AV19" s="35">
        <v>441000</v>
      </c>
      <c r="AW19" s="35"/>
      <c r="AX19" s="35"/>
      <c r="AY19" s="35"/>
      <c r="AZ19" s="36"/>
      <c r="BA19" s="37">
        <v>980</v>
      </c>
      <c r="BB19" s="37">
        <v>441000</v>
      </c>
      <c r="BC19" s="17"/>
      <c r="BD19" s="18">
        <v>20</v>
      </c>
      <c r="BE19" s="18"/>
      <c r="BF19" s="18"/>
      <c r="BG19" s="18"/>
      <c r="BH19" s="19"/>
      <c r="BI19" s="17"/>
      <c r="BJ19" s="18">
        <v>8177.9296875</v>
      </c>
      <c r="BK19" s="18"/>
      <c r="BL19" s="18"/>
      <c r="BM19" s="18"/>
      <c r="BN19" s="19"/>
      <c r="BO19" s="19">
        <v>20</v>
      </c>
      <c r="BP19" s="19">
        <v>8177.9296875</v>
      </c>
      <c r="BQ19" s="23"/>
      <c r="BR19" s="24">
        <v>960</v>
      </c>
      <c r="BS19" s="24"/>
      <c r="BT19" s="24"/>
      <c r="BU19" s="24"/>
      <c r="BV19" s="25"/>
      <c r="BW19" s="23"/>
      <c r="BX19" s="24">
        <v>392540.625</v>
      </c>
      <c r="BY19" s="24"/>
      <c r="BZ19" s="24"/>
      <c r="CA19" s="24"/>
      <c r="CB19" s="25"/>
      <c r="CC19" s="28">
        <v>960</v>
      </c>
      <c r="CD19" s="29">
        <v>392540.625</v>
      </c>
      <c r="CE19" s="34"/>
      <c r="CF19" s="35">
        <v>980</v>
      </c>
      <c r="CG19" s="35"/>
      <c r="CH19" s="35"/>
      <c r="CI19" s="35"/>
      <c r="CJ19" s="36"/>
      <c r="CK19" s="34"/>
      <c r="CL19" s="35">
        <v>400718.5546875</v>
      </c>
      <c r="CM19" s="35"/>
      <c r="CN19" s="35"/>
      <c r="CO19" s="35"/>
      <c r="CP19" s="36"/>
      <c r="CQ19" s="37">
        <v>980</v>
      </c>
      <c r="CR19" s="118">
        <v>400718.5546875</v>
      </c>
      <c r="CS19" s="2">
        <f t="shared" si="3"/>
        <v>40281.4453125</v>
      </c>
      <c r="CT19" s="2" t="s">
        <v>50</v>
      </c>
      <c r="CU19" s="2"/>
      <c r="CV19" s="129"/>
      <c r="CW19" s="2"/>
      <c r="CX19" s="2">
        <f>DH19*2</f>
        <v>377953.2</v>
      </c>
      <c r="CY19" s="2">
        <f t="shared" si="14"/>
        <v>0</v>
      </c>
      <c r="CZ19" s="136">
        <f t="shared" si="15"/>
        <v>0</v>
      </c>
      <c r="DA19" s="136">
        <f>DK19*2</f>
        <v>5273</v>
      </c>
      <c r="DB19" s="141">
        <f t="shared" si="4"/>
        <v>383226.2</v>
      </c>
      <c r="DC19" s="2">
        <f t="shared" si="0"/>
        <v>191613.1</v>
      </c>
      <c r="DD19" s="2" t="s">
        <v>51</v>
      </c>
      <c r="DE19" s="2"/>
      <c r="DF19" s="129"/>
      <c r="DG19" s="136" t="s">
        <v>306</v>
      </c>
      <c r="DH19" s="242">
        <f>VLOOKUP(Source!DD:DD,Pool!C:H,2,FALSE)</f>
        <v>188976.6</v>
      </c>
      <c r="DI19" s="2"/>
      <c r="DJ19" s="136"/>
      <c r="DK19" s="2">
        <v>2636.5</v>
      </c>
      <c r="DL19" s="141">
        <f t="shared" si="5"/>
        <v>191613.1</v>
      </c>
      <c r="DM19" s="157">
        <f>VLOOKUP(DD:DD,Pool!C:H,3,FALSE)</f>
        <v>147825.29999999999</v>
      </c>
      <c r="DN19" s="2"/>
      <c r="DO19" s="129"/>
      <c r="DP19" s="2"/>
      <c r="DQ19" s="141">
        <f t="shared" si="6"/>
        <v>147825.29999999999</v>
      </c>
      <c r="DR19" s="85">
        <f t="shared" si="7"/>
        <v>41151.300000000017</v>
      </c>
      <c r="DS19" s="85">
        <f t="shared" si="8"/>
        <v>0</v>
      </c>
      <c r="DT19" s="141">
        <f t="shared" si="9"/>
        <v>0</v>
      </c>
      <c r="DU19" s="141">
        <f t="shared" si="10"/>
        <v>2636.5</v>
      </c>
      <c r="DV19" s="53">
        <f t="shared" si="1"/>
        <v>43787.800000000017</v>
      </c>
      <c r="DW19" s="83">
        <f t="shared" si="2"/>
        <v>0.77147804612523874</v>
      </c>
      <c r="DX19" s="180">
        <f>VLOOKUP(ED:ED,Pool!K:Q,7,FALSE)</f>
        <v>133175</v>
      </c>
      <c r="DY19" s="326">
        <f>VLOOKUP(ED19,Pool!A87:C95,2,FALSE)</f>
        <v>144244</v>
      </c>
      <c r="DZ19" s="143">
        <f t="shared" si="11"/>
        <v>277419</v>
      </c>
      <c r="EA19" s="83">
        <f t="shared" si="12"/>
        <v>1.4478081091532886</v>
      </c>
      <c r="EB19" s="84"/>
      <c r="EC19" s="143"/>
      <c r="ED19" s="276">
        <v>292604652</v>
      </c>
      <c r="EE19" s="79"/>
      <c r="EF19" s="79"/>
      <c r="EG19" s="79"/>
    </row>
    <row r="20" spans="1:137">
      <c r="A20" s="49" t="s">
        <v>71</v>
      </c>
      <c r="B20" s="48" t="s">
        <v>81</v>
      </c>
      <c r="C20" s="48" t="s">
        <v>82</v>
      </c>
      <c r="D20" s="49" t="s">
        <v>236</v>
      </c>
      <c r="E20" s="49" t="s">
        <v>78</v>
      </c>
      <c r="F20" s="49" t="s">
        <v>72</v>
      </c>
      <c r="G20" s="49" t="s">
        <v>79</v>
      </c>
      <c r="H20" s="49" t="s">
        <v>74</v>
      </c>
      <c r="I20" s="49" t="s">
        <v>83</v>
      </c>
      <c r="J20" s="49" t="s">
        <v>69</v>
      </c>
      <c r="K20" s="49" t="s">
        <v>80</v>
      </c>
      <c r="L20" s="3">
        <v>623</v>
      </c>
      <c r="M20" s="51"/>
      <c r="N20" s="18">
        <v>10</v>
      </c>
      <c r="O20" s="18">
        <v>2</v>
      </c>
      <c r="P20" s="18">
        <v>3</v>
      </c>
      <c r="Q20" s="18"/>
      <c r="R20" s="19"/>
      <c r="S20" s="17"/>
      <c r="T20" s="18">
        <v>4500</v>
      </c>
      <c r="U20" s="18">
        <v>4096</v>
      </c>
      <c r="V20" s="18">
        <v>600</v>
      </c>
      <c r="W20" s="18"/>
      <c r="X20" s="19"/>
      <c r="Y20" s="19">
        <v>15</v>
      </c>
      <c r="Z20" s="19">
        <v>9196</v>
      </c>
      <c r="AA20" s="23"/>
      <c r="AB20" s="24">
        <v>416</v>
      </c>
      <c r="AC20" s="24">
        <v>64</v>
      </c>
      <c r="AD20" s="24">
        <v>64</v>
      </c>
      <c r="AE20" s="24"/>
      <c r="AF20" s="25"/>
      <c r="AG20" s="23"/>
      <c r="AH20" s="24">
        <v>187200</v>
      </c>
      <c r="AI20" s="24">
        <v>131072</v>
      </c>
      <c r="AJ20" s="24">
        <v>12800</v>
      </c>
      <c r="AK20" s="24"/>
      <c r="AL20" s="25"/>
      <c r="AM20" s="28">
        <v>544</v>
      </c>
      <c r="AN20" s="29">
        <v>331072</v>
      </c>
      <c r="AO20" s="34"/>
      <c r="AP20" s="35">
        <v>426</v>
      </c>
      <c r="AQ20" s="35">
        <v>66</v>
      </c>
      <c r="AR20" s="35">
        <v>67</v>
      </c>
      <c r="AS20" s="35"/>
      <c r="AT20" s="36"/>
      <c r="AU20" s="34"/>
      <c r="AV20" s="35">
        <v>191700</v>
      </c>
      <c r="AW20" s="35">
        <v>135168</v>
      </c>
      <c r="AX20" s="35">
        <v>13400</v>
      </c>
      <c r="AY20" s="35"/>
      <c r="AZ20" s="36"/>
      <c r="BA20" s="37">
        <v>559</v>
      </c>
      <c r="BB20" s="37">
        <v>340268</v>
      </c>
      <c r="BC20" s="17"/>
      <c r="BD20" s="18">
        <v>10</v>
      </c>
      <c r="BE20" s="18">
        <v>2</v>
      </c>
      <c r="BF20" s="18">
        <v>3</v>
      </c>
      <c r="BG20" s="18"/>
      <c r="BH20" s="19"/>
      <c r="BI20" s="17"/>
      <c r="BJ20" s="18">
        <v>4088.96484375</v>
      </c>
      <c r="BK20" s="18">
        <v>3561.650390625</v>
      </c>
      <c r="BL20" s="18">
        <v>558.931640625</v>
      </c>
      <c r="BM20" s="18"/>
      <c r="BN20" s="19"/>
      <c r="BO20" s="19">
        <v>15</v>
      </c>
      <c r="BP20" s="19">
        <v>8209.546875</v>
      </c>
      <c r="BQ20" s="23"/>
      <c r="BR20" s="24">
        <v>416</v>
      </c>
      <c r="BS20" s="24">
        <v>64</v>
      </c>
      <c r="BT20" s="24">
        <v>64</v>
      </c>
      <c r="BU20" s="24"/>
      <c r="BV20" s="25"/>
      <c r="BW20" s="23"/>
      <c r="BX20" s="24">
        <v>170100.9375</v>
      </c>
      <c r="BY20" s="24">
        <v>113972.8125</v>
      </c>
      <c r="BZ20" s="24">
        <v>11923.875</v>
      </c>
      <c r="CA20" s="24"/>
      <c r="CB20" s="25"/>
      <c r="CC20" s="28">
        <v>544</v>
      </c>
      <c r="CD20" s="29">
        <v>295997.625</v>
      </c>
      <c r="CE20" s="34"/>
      <c r="CF20" s="35">
        <v>426</v>
      </c>
      <c r="CG20" s="35">
        <v>66</v>
      </c>
      <c r="CH20" s="35">
        <v>67</v>
      </c>
      <c r="CI20" s="35"/>
      <c r="CJ20" s="36"/>
      <c r="CK20" s="34"/>
      <c r="CL20" s="35">
        <v>174189.90234375</v>
      </c>
      <c r="CM20" s="35">
        <v>117534.462890625</v>
      </c>
      <c r="CN20" s="35">
        <v>12482.806640625</v>
      </c>
      <c r="CO20" s="35"/>
      <c r="CP20" s="36"/>
      <c r="CQ20" s="37">
        <v>559</v>
      </c>
      <c r="CR20" s="118">
        <v>304207.171875</v>
      </c>
      <c r="CS20" s="2">
        <f t="shared" si="3"/>
        <v>36060.828125</v>
      </c>
      <c r="CT20" s="2" t="s">
        <v>30</v>
      </c>
      <c r="CU20" s="2" t="s">
        <v>26</v>
      </c>
      <c r="CV20" s="129" t="s">
        <v>25</v>
      </c>
      <c r="CW20" s="2"/>
      <c r="CX20" s="2">
        <f>DH20*16/14</f>
        <v>163876.80000000002</v>
      </c>
      <c r="CY20" s="2">
        <f>DI20*8/7</f>
        <v>10504.914285714285</v>
      </c>
      <c r="CZ20" s="136">
        <f>DJ20*16/14</f>
        <v>111352.1142857143</v>
      </c>
      <c r="DA20" s="129"/>
      <c r="DB20" s="141">
        <f t="shared" si="4"/>
        <v>285733.8285714286</v>
      </c>
      <c r="DC20" s="2">
        <f t="shared" si="0"/>
        <v>35716.728571428597</v>
      </c>
      <c r="DD20" s="8" t="s">
        <v>22</v>
      </c>
      <c r="DE20" s="2" t="s">
        <v>23</v>
      </c>
      <c r="DF20" s="129" t="s">
        <v>24</v>
      </c>
      <c r="DG20" s="2"/>
      <c r="DH20" s="242">
        <f>VLOOKUP(Source!DD:DD,Pool!C:H,2,FALSE)</f>
        <v>143392.20000000001</v>
      </c>
      <c r="DI20" s="239">
        <f>VLOOKUP(DE:DE,Pool!C:H,2,FALSE)</f>
        <v>9191.7999999999993</v>
      </c>
      <c r="DJ20" s="239">
        <f>VLOOKUP(DF:DF,Pool!C:H,2,FALSE)</f>
        <v>97433.1</v>
      </c>
      <c r="DK20" s="2"/>
      <c r="DL20" s="141">
        <f t="shared" si="5"/>
        <v>250017.1</v>
      </c>
      <c r="DM20" s="157">
        <f>VLOOKUP(DD:DD,Pool!C:H,3,FALSE)</f>
        <v>3042.5</v>
      </c>
      <c r="DN20" s="239">
        <f>VLOOKUP(DE:DE,Pool!C:H,3,FALSE)</f>
        <v>1363</v>
      </c>
      <c r="DO20" s="239">
        <f>VLOOKUP(DF:DF,Pool!C:H,3,FALSE)</f>
        <v>13586.8</v>
      </c>
      <c r="DP20" s="2"/>
      <c r="DQ20" s="141">
        <f t="shared" si="6"/>
        <v>17992.3</v>
      </c>
      <c r="DR20" s="85">
        <f t="shared" si="7"/>
        <v>140349.70000000001</v>
      </c>
      <c r="DS20" s="85">
        <f t="shared" si="8"/>
        <v>7828.7999999999993</v>
      </c>
      <c r="DT20" s="141">
        <f t="shared" si="9"/>
        <v>83846.3</v>
      </c>
      <c r="DU20" s="141">
        <f t="shared" si="10"/>
        <v>0</v>
      </c>
      <c r="DV20" s="53">
        <f t="shared" si="1"/>
        <v>232024.80000000002</v>
      </c>
      <c r="DW20" s="83">
        <f t="shared" si="2"/>
        <v>7.196427764340918E-2</v>
      </c>
      <c r="DX20" s="180">
        <f>VLOOKUP(ED:ED,Pool!K:Q,7,FALSE)</f>
        <v>25322.400000000001</v>
      </c>
      <c r="DY20" s="80"/>
      <c r="DZ20" s="143">
        <f t="shared" si="11"/>
        <v>25322.400000000001</v>
      </c>
      <c r="EA20" s="83">
        <f t="shared" si="12"/>
        <v>0.10128267226521706</v>
      </c>
      <c r="EB20" s="84">
        <v>77939.569000000003</v>
      </c>
      <c r="EC20" s="145"/>
      <c r="ED20" s="276">
        <v>292600623</v>
      </c>
      <c r="EE20" s="79"/>
      <c r="EF20" s="79"/>
      <c r="EG20" s="79"/>
    </row>
    <row r="21" spans="1:137" s="4" customFormat="1">
      <c r="A21" s="49" t="s">
        <v>200</v>
      </c>
      <c r="B21" s="48">
        <v>492600377</v>
      </c>
      <c r="C21" s="48">
        <v>377</v>
      </c>
      <c r="D21" s="49" t="s">
        <v>236</v>
      </c>
      <c r="E21" s="49" t="s">
        <v>199</v>
      </c>
      <c r="F21" s="49" t="s">
        <v>72</v>
      </c>
      <c r="G21" s="49" t="s">
        <v>79</v>
      </c>
      <c r="H21" s="49" t="s">
        <v>74</v>
      </c>
      <c r="I21" s="49" t="s">
        <v>83</v>
      </c>
      <c r="J21" s="49" t="s">
        <v>69</v>
      </c>
      <c r="K21" s="49" t="s">
        <v>80</v>
      </c>
      <c r="L21" s="3">
        <v>377</v>
      </c>
      <c r="M21" s="50"/>
      <c r="N21" s="39">
        <v>8</v>
      </c>
      <c r="O21" s="39"/>
      <c r="P21" s="39"/>
      <c r="Q21" s="39"/>
      <c r="R21" s="40"/>
      <c r="S21" s="38"/>
      <c r="T21" s="39">
        <v>3600</v>
      </c>
      <c r="U21" s="39"/>
      <c r="V21" s="39"/>
      <c r="W21" s="39"/>
      <c r="X21" s="40"/>
      <c r="Y21" s="40">
        <v>8</v>
      </c>
      <c r="Z21" s="39">
        <v>3600</v>
      </c>
      <c r="AA21" s="41"/>
      <c r="AB21" s="42">
        <v>96</v>
      </c>
      <c r="AC21" s="42"/>
      <c r="AD21" s="42"/>
      <c r="AE21" s="42"/>
      <c r="AF21" s="43"/>
      <c r="AG21" s="41"/>
      <c r="AH21" s="42">
        <v>43200</v>
      </c>
      <c r="AI21" s="42"/>
      <c r="AJ21" s="42"/>
      <c r="AK21" s="42"/>
      <c r="AL21" s="43"/>
      <c r="AM21" s="44">
        <v>96</v>
      </c>
      <c r="AN21" s="42">
        <v>43200</v>
      </c>
      <c r="AO21" s="45"/>
      <c r="AP21" s="46">
        <v>104</v>
      </c>
      <c r="AQ21" s="46"/>
      <c r="AR21" s="46"/>
      <c r="AS21" s="46"/>
      <c r="AT21" s="47"/>
      <c r="AU21" s="45"/>
      <c r="AV21" s="46">
        <v>46800</v>
      </c>
      <c r="AW21" s="46"/>
      <c r="AX21" s="46"/>
      <c r="AY21" s="46"/>
      <c r="AZ21" s="47"/>
      <c r="BA21" s="46">
        <v>104</v>
      </c>
      <c r="BB21" s="46">
        <v>46800</v>
      </c>
      <c r="BC21" s="38"/>
      <c r="BD21" s="39">
        <v>8</v>
      </c>
      <c r="BE21" s="39"/>
      <c r="BF21" s="39"/>
      <c r="BG21" s="39"/>
      <c r="BH21" s="40"/>
      <c r="BI21" s="38"/>
      <c r="BJ21" s="39">
        <v>3271</v>
      </c>
      <c r="BK21" s="39"/>
      <c r="BL21" s="39"/>
      <c r="BM21" s="39"/>
      <c r="BN21" s="40"/>
      <c r="BO21" s="40">
        <v>8</v>
      </c>
      <c r="BP21" s="40">
        <v>3271</v>
      </c>
      <c r="BQ21" s="41"/>
      <c r="BR21" s="42">
        <v>96</v>
      </c>
      <c r="BS21" s="42"/>
      <c r="BT21" s="42"/>
      <c r="BU21" s="42"/>
      <c r="BV21" s="43"/>
      <c r="BW21" s="41"/>
      <c r="BX21" s="42">
        <v>39254</v>
      </c>
      <c r="BY21" s="42"/>
      <c r="BZ21" s="42"/>
      <c r="CA21" s="42"/>
      <c r="CB21" s="43"/>
      <c r="CC21" s="44">
        <v>96</v>
      </c>
      <c r="CD21" s="42">
        <v>39254</v>
      </c>
      <c r="CE21" s="45"/>
      <c r="CF21" s="46">
        <v>104</v>
      </c>
      <c r="CG21" s="46"/>
      <c r="CH21" s="46"/>
      <c r="CI21" s="46"/>
      <c r="CJ21" s="47"/>
      <c r="CK21" s="45"/>
      <c r="CL21" s="46">
        <v>42525</v>
      </c>
      <c r="CM21" s="46"/>
      <c r="CN21" s="46"/>
      <c r="CO21" s="46"/>
      <c r="CP21" s="47"/>
      <c r="CQ21" s="46">
        <v>104</v>
      </c>
      <c r="CR21" s="6">
        <v>42525</v>
      </c>
      <c r="CS21" s="2">
        <f t="shared" si="3"/>
        <v>4275</v>
      </c>
      <c r="CT21" s="2" t="s">
        <v>12</v>
      </c>
      <c r="CU21" s="2"/>
      <c r="CV21" s="128"/>
      <c r="CW21" s="124"/>
      <c r="CX21" s="2">
        <f>DH21*16/14</f>
        <v>37817.714285714283</v>
      </c>
      <c r="CY21" s="2">
        <f>DI21*8/7</f>
        <v>0</v>
      </c>
      <c r="CZ21" s="136">
        <f t="shared" si="15"/>
        <v>0</v>
      </c>
      <c r="DA21" s="128"/>
      <c r="DB21" s="2">
        <f>CX21+CY21+CZ21</f>
        <v>37817.714285714283</v>
      </c>
      <c r="DC21" s="2">
        <f t="shared" si="0"/>
        <v>4727.2142857142826</v>
      </c>
      <c r="DD21" s="2" t="s">
        <v>27</v>
      </c>
      <c r="DE21" s="2"/>
      <c r="DF21" s="129"/>
      <c r="DG21" s="2"/>
      <c r="DH21" s="242">
        <f>VLOOKUP(Source!DD:DD,Pool!C:H,2,FALSE)</f>
        <v>33090.5</v>
      </c>
      <c r="DI21" s="2"/>
      <c r="DJ21" s="129"/>
      <c r="DK21" s="2"/>
      <c r="DL21" s="141">
        <f t="shared" si="5"/>
        <v>33090.5</v>
      </c>
      <c r="DM21" s="157">
        <f>VLOOKUP(DD:DD,Pool!C:H,3,FALSE)</f>
        <v>14757.2</v>
      </c>
      <c r="DN21" s="2"/>
      <c r="DO21" s="129"/>
      <c r="DP21" s="2"/>
      <c r="DQ21" s="141">
        <f t="shared" si="6"/>
        <v>14757.2</v>
      </c>
      <c r="DR21" s="85">
        <f t="shared" si="7"/>
        <v>18333.3</v>
      </c>
      <c r="DS21" s="85">
        <f t="shared" si="8"/>
        <v>0</v>
      </c>
      <c r="DT21" s="141">
        <f t="shared" si="9"/>
        <v>0</v>
      </c>
      <c r="DU21" s="141">
        <f t="shared" si="10"/>
        <v>0</v>
      </c>
      <c r="DV21" s="53">
        <f>DL21-DQ21</f>
        <v>18333.3</v>
      </c>
      <c r="DW21" s="83">
        <f>DQ21/DL21</f>
        <v>0.44596485396110669</v>
      </c>
      <c r="DX21" s="180">
        <f>VLOOKUP(ED:ED,Pool!K:Q,7,FALSE)</f>
        <v>42854.1</v>
      </c>
      <c r="DY21" s="80"/>
      <c r="DZ21" s="143">
        <f t="shared" si="11"/>
        <v>42854.1</v>
      </c>
      <c r="EA21" s="83">
        <f t="shared" si="12"/>
        <v>1.2950574938426436</v>
      </c>
      <c r="EB21" s="84"/>
      <c r="EC21" s="143"/>
      <c r="ED21" s="276">
        <v>492600377</v>
      </c>
      <c r="EE21" s="79"/>
      <c r="EF21" s="79"/>
      <c r="EG21" s="79"/>
    </row>
    <row r="22" spans="1:137" s="10" customFormat="1">
      <c r="A22" s="49" t="s">
        <v>84</v>
      </c>
      <c r="B22" s="48" t="s">
        <v>156</v>
      </c>
      <c r="C22" s="48" t="s">
        <v>157</v>
      </c>
      <c r="D22" s="49" t="s">
        <v>144</v>
      </c>
      <c r="E22" s="49" t="s">
        <v>155</v>
      </c>
      <c r="F22" s="49" t="s">
        <v>72</v>
      </c>
      <c r="G22" s="49" t="s">
        <v>145</v>
      </c>
      <c r="H22" s="49" t="s">
        <v>146</v>
      </c>
      <c r="I22" s="49" t="s">
        <v>147</v>
      </c>
      <c r="J22" s="49" t="s">
        <v>76</v>
      </c>
      <c r="K22" s="49" t="s">
        <v>77</v>
      </c>
      <c r="L22" s="3" t="s">
        <v>156</v>
      </c>
      <c r="M22" s="50"/>
      <c r="N22" s="39"/>
      <c r="O22" s="39"/>
      <c r="P22" s="39"/>
      <c r="Q22" s="39"/>
      <c r="R22" s="40"/>
      <c r="S22" s="38"/>
      <c r="T22" s="39"/>
      <c r="U22" s="39"/>
      <c r="V22" s="39"/>
      <c r="W22" s="39"/>
      <c r="X22" s="40"/>
      <c r="Y22" s="40">
        <v>2</v>
      </c>
      <c r="Z22" s="39">
        <v>1050.7964477539062</v>
      </c>
      <c r="AA22" s="41"/>
      <c r="AB22" s="42"/>
      <c r="AC22" s="42"/>
      <c r="AD22" s="42"/>
      <c r="AE22" s="42"/>
      <c r="AF22" s="43"/>
      <c r="AG22" s="41"/>
      <c r="AH22" s="42"/>
      <c r="AI22" s="42"/>
      <c r="AJ22" s="42"/>
      <c r="AK22" s="42"/>
      <c r="AL22" s="43"/>
      <c r="AM22" s="44">
        <v>24</v>
      </c>
      <c r="AN22" s="42">
        <v>17928.000022888184</v>
      </c>
      <c r="AO22" s="45"/>
      <c r="AP22" s="46"/>
      <c r="AQ22" s="46"/>
      <c r="AR22" s="46"/>
      <c r="AS22" s="46"/>
      <c r="AT22" s="47"/>
      <c r="AU22" s="45"/>
      <c r="AV22" s="46"/>
      <c r="AW22" s="46"/>
      <c r="AX22" s="46"/>
      <c r="AY22" s="46"/>
      <c r="AZ22" s="47"/>
      <c r="BA22" s="46">
        <v>26</v>
      </c>
      <c r="BB22" s="46">
        <v>20876.676117706302</v>
      </c>
      <c r="BC22" s="38"/>
      <c r="BD22" s="39"/>
      <c r="BE22" s="39"/>
      <c r="BF22" s="39"/>
      <c r="BG22" s="39"/>
      <c r="BH22" s="40"/>
      <c r="BI22" s="38"/>
      <c r="BJ22" s="39"/>
      <c r="BK22" s="39"/>
      <c r="BL22" s="39"/>
      <c r="BM22" s="39"/>
      <c r="BN22" s="40"/>
      <c r="BO22" s="40">
        <v>2</v>
      </c>
      <c r="BP22" s="40">
        <v>1050.7964477539062</v>
      </c>
      <c r="BQ22" s="41"/>
      <c r="BR22" s="42"/>
      <c r="BS22" s="42"/>
      <c r="BT22" s="42"/>
      <c r="BU22" s="42"/>
      <c r="BV22" s="43"/>
      <c r="BW22" s="41"/>
      <c r="BX22" s="42"/>
      <c r="BY22" s="42"/>
      <c r="BZ22" s="42"/>
      <c r="CA22" s="42"/>
      <c r="CB22" s="43"/>
      <c r="CC22" s="44">
        <v>24</v>
      </c>
      <c r="CD22" s="42">
        <v>17928.000022888184</v>
      </c>
      <c r="CE22" s="45"/>
      <c r="CF22" s="46"/>
      <c r="CG22" s="46"/>
      <c r="CH22" s="46"/>
      <c r="CI22" s="46"/>
      <c r="CJ22" s="47"/>
      <c r="CK22" s="45"/>
      <c r="CL22" s="46"/>
      <c r="CM22" s="46"/>
      <c r="CN22" s="46"/>
      <c r="CO22" s="46"/>
      <c r="CP22" s="47"/>
      <c r="CQ22" s="46">
        <v>26</v>
      </c>
      <c r="CR22" s="6">
        <v>18978.79647064209</v>
      </c>
      <c r="CS22" s="2">
        <f t="shared" ref="CS22:CS53" si="16">BB22-CR22</f>
        <v>1897.8796470642119</v>
      </c>
      <c r="CT22" s="2" t="s">
        <v>202</v>
      </c>
      <c r="CU22" s="83"/>
      <c r="CV22" s="129"/>
      <c r="CW22" s="2"/>
      <c r="CX22" s="2">
        <v>10014.796447753906</v>
      </c>
      <c r="CY22" s="2"/>
      <c r="CZ22" s="2"/>
      <c r="DA22" s="129"/>
      <c r="DB22" s="2">
        <v>18978.79647064209</v>
      </c>
      <c r="DC22" s="2">
        <f t="shared" si="0"/>
        <v>8964.0000228881836</v>
      </c>
      <c r="DD22" s="2"/>
      <c r="DE22" s="2"/>
      <c r="DF22" s="129"/>
      <c r="DG22" s="2"/>
      <c r="DH22" s="158">
        <v>10014.796447753906</v>
      </c>
      <c r="DI22" s="2"/>
      <c r="DJ22" s="129"/>
      <c r="DK22" s="2"/>
      <c r="DL22" s="2">
        <f t="shared" ref="DL22:DL33" si="17">DH22+DI22+DK22</f>
        <v>10014.796447753906</v>
      </c>
      <c r="DM22" s="158">
        <v>10014.796447753906</v>
      </c>
      <c r="DN22" s="2"/>
      <c r="DO22" s="129"/>
      <c r="DP22" s="2"/>
      <c r="DQ22" s="2">
        <f t="shared" ref="DQ22:DQ49" si="18">DM22+DN22+DP22</f>
        <v>10014.796447753906</v>
      </c>
      <c r="DR22" s="85"/>
      <c r="DS22" s="85"/>
      <c r="DT22" s="136"/>
      <c r="DU22" s="85"/>
      <c r="DV22" s="53">
        <f t="shared" ref="DV22:DV33" si="19">DL22-DQ22</f>
        <v>0</v>
      </c>
      <c r="DW22" s="83">
        <f t="shared" ref="DW22:DW33" si="20">DQ22/DL22</f>
        <v>1</v>
      </c>
      <c r="DX22" s="218">
        <f t="shared" ref="DX22:DX33" si="21">DQ22</f>
        <v>10014.796447753906</v>
      </c>
      <c r="DY22" s="80"/>
      <c r="DZ22" s="143">
        <f t="shared" si="11"/>
        <v>10014.796447753906</v>
      </c>
      <c r="EA22" s="83">
        <f t="shared" si="12"/>
        <v>1</v>
      </c>
      <c r="EB22" s="84"/>
      <c r="EC22" s="143"/>
      <c r="ED22" s="256"/>
      <c r="EE22" s="79"/>
      <c r="EF22" s="79"/>
      <c r="EG22" s="79"/>
    </row>
    <row r="23" spans="1:137" s="79" customFormat="1">
      <c r="A23" s="49" t="s">
        <v>206</v>
      </c>
      <c r="B23" s="48" t="s">
        <v>274</v>
      </c>
      <c r="C23" s="48" t="s">
        <v>283</v>
      </c>
      <c r="D23" s="49" t="s">
        <v>144</v>
      </c>
      <c r="E23" s="49" t="s">
        <v>155</v>
      </c>
      <c r="F23" s="49" t="s">
        <v>72</v>
      </c>
      <c r="G23" s="49" t="s">
        <v>145</v>
      </c>
      <c r="H23" s="49" t="s">
        <v>146</v>
      </c>
      <c r="I23" s="49" t="s">
        <v>147</v>
      </c>
      <c r="J23" s="49" t="s">
        <v>76</v>
      </c>
      <c r="K23" s="49" t="s">
        <v>77</v>
      </c>
      <c r="L23" s="82" t="s">
        <v>274</v>
      </c>
      <c r="M23" s="50"/>
      <c r="N23" s="39"/>
      <c r="O23" s="39"/>
      <c r="P23" s="39"/>
      <c r="Q23" s="39"/>
      <c r="R23" s="40"/>
      <c r="S23" s="38"/>
      <c r="T23" s="39"/>
      <c r="U23" s="39"/>
      <c r="V23" s="39"/>
      <c r="W23" s="39"/>
      <c r="X23" s="40"/>
      <c r="Y23" s="40"/>
      <c r="Z23" s="39"/>
      <c r="AA23" s="41"/>
      <c r="AB23" s="42">
        <v>2262</v>
      </c>
      <c r="AC23" s="42"/>
      <c r="AD23" s="42">
        <v>160</v>
      </c>
      <c r="AE23" s="42"/>
      <c r="AF23" s="43">
        <f>AD23*450</f>
        <v>72000</v>
      </c>
      <c r="AG23" s="41"/>
      <c r="AH23" s="42"/>
      <c r="AI23" s="42"/>
      <c r="AJ23" s="42">
        <v>65423.4375</v>
      </c>
      <c r="AK23" s="42"/>
      <c r="AL23" s="43"/>
      <c r="AM23" s="44"/>
      <c r="AN23" s="42">
        <v>8042.859375</v>
      </c>
      <c r="AO23" s="45">
        <v>160</v>
      </c>
      <c r="AP23" s="46">
        <v>65423.4375</v>
      </c>
      <c r="AQ23" s="46"/>
      <c r="AR23" s="46">
        <v>2262</v>
      </c>
      <c r="AS23" s="46"/>
      <c r="AT23" s="47">
        <v>168</v>
      </c>
      <c r="AU23" s="45">
        <f>AT23*450</f>
        <v>75600</v>
      </c>
      <c r="AV23" s="46"/>
      <c r="AW23" s="46"/>
      <c r="AX23" s="46"/>
      <c r="AY23" s="46"/>
      <c r="AZ23" s="47">
        <v>68694.609375</v>
      </c>
      <c r="BA23" s="46"/>
      <c r="BB23" s="46">
        <v>8847.1453125000007</v>
      </c>
      <c r="BC23" s="38"/>
      <c r="BD23" s="39"/>
      <c r="BE23" s="39">
        <v>168</v>
      </c>
      <c r="BF23" s="39">
        <v>68694.609375</v>
      </c>
      <c r="BG23" s="39"/>
      <c r="BH23" s="40"/>
      <c r="BI23" s="38"/>
      <c r="BJ23" s="39"/>
      <c r="BK23" s="39"/>
      <c r="BL23" s="39"/>
      <c r="BM23" s="39"/>
      <c r="BN23" s="40"/>
      <c r="BO23" s="40"/>
      <c r="BP23" s="40"/>
      <c r="BQ23" s="41"/>
      <c r="BR23" s="42">
        <v>2262</v>
      </c>
      <c r="BS23" s="42"/>
      <c r="BT23" s="42">
        <v>160</v>
      </c>
      <c r="BU23" s="42"/>
      <c r="BV23" s="43">
        <f>BT23*450</f>
        <v>72000</v>
      </c>
      <c r="BW23" s="41"/>
      <c r="BX23" s="42"/>
      <c r="BY23" s="42"/>
      <c r="BZ23" s="42">
        <v>65423.4375</v>
      </c>
      <c r="CA23" s="42"/>
      <c r="CB23" s="43"/>
      <c r="CC23" s="44"/>
      <c r="CD23" s="42">
        <v>8042.859375</v>
      </c>
      <c r="CE23" s="45">
        <v>160</v>
      </c>
      <c r="CF23" s="46">
        <v>65423.4375</v>
      </c>
      <c r="CG23" s="46"/>
      <c r="CH23" s="46">
        <v>2262</v>
      </c>
      <c r="CI23" s="46"/>
      <c r="CJ23" s="47">
        <v>168</v>
      </c>
      <c r="CK23" s="45">
        <f>CJ23*450</f>
        <v>75600</v>
      </c>
      <c r="CL23" s="46"/>
      <c r="CM23" s="46"/>
      <c r="CN23" s="46"/>
      <c r="CO23" s="46"/>
      <c r="CP23" s="47">
        <v>68694.609375</v>
      </c>
      <c r="CQ23" s="46"/>
      <c r="CR23" s="6">
        <v>8042.859375</v>
      </c>
      <c r="CS23" s="85">
        <f>BB23-CR23</f>
        <v>804.28593750000073</v>
      </c>
      <c r="CT23" s="85" t="s">
        <v>202</v>
      </c>
      <c r="CU23" s="85"/>
      <c r="CV23" s="129"/>
      <c r="CW23" s="85"/>
      <c r="CX23" s="85">
        <v>4021.4296875</v>
      </c>
      <c r="CY23" s="85"/>
      <c r="CZ23" s="85"/>
      <c r="DA23" s="129"/>
      <c r="DB23" s="85">
        <v>8042.859375</v>
      </c>
      <c r="DC23" s="85">
        <f t="shared" si="0"/>
        <v>4021.4296875</v>
      </c>
      <c r="DD23" s="85"/>
      <c r="DE23" s="85"/>
      <c r="DF23" s="129"/>
      <c r="DG23" s="85"/>
      <c r="DH23" s="158">
        <v>4021.4296875</v>
      </c>
      <c r="DI23" s="85"/>
      <c r="DJ23" s="129"/>
      <c r="DK23" s="85"/>
      <c r="DL23" s="85">
        <f t="shared" si="17"/>
        <v>4021.4296875</v>
      </c>
      <c r="DM23" s="158">
        <v>4021.4296875</v>
      </c>
      <c r="DN23" s="85"/>
      <c r="DO23" s="129"/>
      <c r="DP23" s="85"/>
      <c r="DQ23" s="85">
        <f>DM23+DN23+DP23</f>
        <v>4021.4296875</v>
      </c>
      <c r="DR23" s="85"/>
      <c r="DS23" s="85"/>
      <c r="DT23" s="136"/>
      <c r="DU23" s="85"/>
      <c r="DV23" s="53">
        <f>DL23-DQ23</f>
        <v>0</v>
      </c>
      <c r="DW23" s="83">
        <f>DQ23/DL23</f>
        <v>1</v>
      </c>
      <c r="DX23" s="218">
        <f t="shared" si="21"/>
        <v>4021.4296875</v>
      </c>
      <c r="DY23" s="80"/>
      <c r="DZ23" s="143">
        <f t="shared" si="11"/>
        <v>4021.4296875</v>
      </c>
      <c r="EA23" s="83">
        <f>DZ23/DL23</f>
        <v>1</v>
      </c>
      <c r="EB23" s="84"/>
      <c r="EC23" s="143"/>
      <c r="ED23" s="256"/>
    </row>
    <row r="24" spans="1:137" s="10" customFormat="1">
      <c r="A24" s="49" t="s">
        <v>206</v>
      </c>
      <c r="B24" s="48" t="s">
        <v>212</v>
      </c>
      <c r="C24" s="48" t="s">
        <v>211</v>
      </c>
      <c r="D24" s="49" t="s">
        <v>144</v>
      </c>
      <c r="E24" s="49" t="s">
        <v>155</v>
      </c>
      <c r="F24" s="49" t="s">
        <v>72</v>
      </c>
      <c r="G24" s="49" t="s">
        <v>145</v>
      </c>
      <c r="H24" s="49" t="s">
        <v>146</v>
      </c>
      <c r="I24" s="49" t="s">
        <v>147</v>
      </c>
      <c r="J24" s="49" t="s">
        <v>76</v>
      </c>
      <c r="K24" s="49" t="s">
        <v>77</v>
      </c>
      <c r="L24" s="3" t="s">
        <v>212</v>
      </c>
      <c r="M24" s="50"/>
      <c r="N24" s="39"/>
      <c r="O24" s="39"/>
      <c r="P24" s="39"/>
      <c r="Q24" s="39"/>
      <c r="R24" s="40"/>
      <c r="S24" s="38"/>
      <c r="T24" s="39"/>
      <c r="U24" s="39"/>
      <c r="V24" s="39"/>
      <c r="W24" s="39"/>
      <c r="X24" s="40"/>
      <c r="Y24" s="40"/>
      <c r="Z24" s="39"/>
      <c r="AA24" s="41"/>
      <c r="AB24" s="42">
        <v>2262</v>
      </c>
      <c r="AC24" s="42"/>
      <c r="AD24" s="42">
        <v>160</v>
      </c>
      <c r="AE24" s="42"/>
      <c r="AF24" s="43">
        <f>AD24*450</f>
        <v>72000</v>
      </c>
      <c r="AG24" s="41"/>
      <c r="AH24" s="42"/>
      <c r="AI24" s="42"/>
      <c r="AJ24" s="42">
        <v>65423.4375</v>
      </c>
      <c r="AK24" s="42"/>
      <c r="AL24" s="43"/>
      <c r="AM24" s="44"/>
      <c r="AN24" s="42">
        <v>8042.859375</v>
      </c>
      <c r="AO24" s="45">
        <v>160</v>
      </c>
      <c r="AP24" s="46">
        <v>65423.4375</v>
      </c>
      <c r="AQ24" s="46"/>
      <c r="AR24" s="46">
        <v>2262</v>
      </c>
      <c r="AS24" s="46"/>
      <c r="AT24" s="47">
        <v>168</v>
      </c>
      <c r="AU24" s="45">
        <f>AT24*450</f>
        <v>75600</v>
      </c>
      <c r="AV24" s="46"/>
      <c r="AW24" s="46"/>
      <c r="AX24" s="46"/>
      <c r="AY24" s="46"/>
      <c r="AZ24" s="47">
        <v>68694.609375</v>
      </c>
      <c r="BA24" s="46"/>
      <c r="BB24" s="46">
        <v>8847.1453125000007</v>
      </c>
      <c r="BC24" s="38"/>
      <c r="BD24" s="39"/>
      <c r="BE24" s="39">
        <v>168</v>
      </c>
      <c r="BF24" s="39">
        <v>68694.609375</v>
      </c>
      <c r="BG24" s="39"/>
      <c r="BH24" s="40"/>
      <c r="BI24" s="38"/>
      <c r="BJ24" s="39"/>
      <c r="BK24" s="39"/>
      <c r="BL24" s="39"/>
      <c r="BM24" s="39"/>
      <c r="BN24" s="40"/>
      <c r="BO24" s="40"/>
      <c r="BP24" s="40"/>
      <c r="BQ24" s="41"/>
      <c r="BR24" s="42">
        <v>2262</v>
      </c>
      <c r="BS24" s="42"/>
      <c r="BT24" s="42">
        <v>160</v>
      </c>
      <c r="BU24" s="42"/>
      <c r="BV24" s="43">
        <f>BT24*450</f>
        <v>72000</v>
      </c>
      <c r="BW24" s="41"/>
      <c r="BX24" s="42"/>
      <c r="BY24" s="42"/>
      <c r="BZ24" s="42">
        <v>65423.4375</v>
      </c>
      <c r="CA24" s="42"/>
      <c r="CB24" s="43"/>
      <c r="CC24" s="44"/>
      <c r="CD24" s="42">
        <v>8042.859375</v>
      </c>
      <c r="CE24" s="45">
        <v>160</v>
      </c>
      <c r="CF24" s="46">
        <v>65423.4375</v>
      </c>
      <c r="CG24" s="46"/>
      <c r="CH24" s="46">
        <v>2262</v>
      </c>
      <c r="CI24" s="46"/>
      <c r="CJ24" s="47">
        <v>168</v>
      </c>
      <c r="CK24" s="45">
        <f>CJ24*450</f>
        <v>75600</v>
      </c>
      <c r="CL24" s="46"/>
      <c r="CM24" s="46"/>
      <c r="CN24" s="46"/>
      <c r="CO24" s="46"/>
      <c r="CP24" s="47">
        <v>68694.609375</v>
      </c>
      <c r="CQ24" s="46"/>
      <c r="CR24" s="6">
        <v>8042.859375</v>
      </c>
      <c r="CS24" s="2">
        <f t="shared" si="16"/>
        <v>804.28593750000073</v>
      </c>
      <c r="CT24" s="2" t="s">
        <v>202</v>
      </c>
      <c r="CU24" s="2"/>
      <c r="CV24" s="128"/>
      <c r="CW24" s="124"/>
      <c r="CX24" s="2">
        <v>4021.4296875</v>
      </c>
      <c r="CY24" s="2"/>
      <c r="CZ24" s="2"/>
      <c r="DA24" s="128"/>
      <c r="DB24" s="2">
        <v>8042.859375</v>
      </c>
      <c r="DC24" s="2">
        <f t="shared" si="0"/>
        <v>4021.4296875</v>
      </c>
      <c r="DD24" s="2"/>
      <c r="DE24" s="2"/>
      <c r="DF24" s="129"/>
      <c r="DG24" s="2"/>
      <c r="DH24" s="158">
        <v>4021.4296875</v>
      </c>
      <c r="DI24" s="2"/>
      <c r="DJ24" s="129"/>
      <c r="DK24" s="2"/>
      <c r="DL24" s="2">
        <f t="shared" si="17"/>
        <v>4021.4296875</v>
      </c>
      <c r="DM24" s="158">
        <v>4021.4296875</v>
      </c>
      <c r="DN24" s="2"/>
      <c r="DO24" s="129"/>
      <c r="DP24" s="2"/>
      <c r="DQ24" s="2">
        <f t="shared" si="18"/>
        <v>4021.4296875</v>
      </c>
      <c r="DR24" s="85"/>
      <c r="DS24" s="85"/>
      <c r="DT24" s="136"/>
      <c r="DU24" s="85"/>
      <c r="DV24" s="53">
        <f t="shared" si="19"/>
        <v>0</v>
      </c>
      <c r="DW24" s="83">
        <f t="shared" si="20"/>
        <v>1</v>
      </c>
      <c r="DX24" s="218">
        <f t="shared" si="21"/>
        <v>4021.4296875</v>
      </c>
      <c r="DY24" s="80"/>
      <c r="DZ24" s="143">
        <f t="shared" si="11"/>
        <v>4021.4296875</v>
      </c>
      <c r="EA24" s="83">
        <f t="shared" si="12"/>
        <v>1</v>
      </c>
      <c r="EB24" s="84"/>
      <c r="EC24" s="143"/>
      <c r="ED24" s="256"/>
      <c r="EE24" s="79"/>
      <c r="EF24" s="79"/>
      <c r="EG24" s="79"/>
    </row>
    <row r="25" spans="1:137" s="10" customFormat="1">
      <c r="A25" s="49" t="s">
        <v>104</v>
      </c>
      <c r="B25" s="48" t="s">
        <v>151</v>
      </c>
      <c r="C25" s="48" t="s">
        <v>152</v>
      </c>
      <c r="D25" s="49" t="s">
        <v>144</v>
      </c>
      <c r="E25" s="49" t="s">
        <v>150</v>
      </c>
      <c r="F25" s="49" t="s">
        <v>72</v>
      </c>
      <c r="G25" s="49" t="s">
        <v>145</v>
      </c>
      <c r="H25" s="49" t="s">
        <v>146</v>
      </c>
      <c r="I25" s="49" t="s">
        <v>147</v>
      </c>
      <c r="J25" s="49" t="s">
        <v>76</v>
      </c>
      <c r="K25" s="49" t="s">
        <v>77</v>
      </c>
      <c r="L25" s="3" t="s">
        <v>213</v>
      </c>
      <c r="M25" s="50"/>
      <c r="N25" s="39"/>
      <c r="O25" s="39"/>
      <c r="P25" s="39"/>
      <c r="Q25" s="39"/>
      <c r="R25" s="40"/>
      <c r="S25" s="38"/>
      <c r="T25" s="39"/>
      <c r="U25" s="39"/>
      <c r="V25" s="39"/>
      <c r="W25" s="39"/>
      <c r="X25" s="40"/>
      <c r="Y25" s="40">
        <v>1</v>
      </c>
      <c r="Z25" s="39">
        <v>268.09552001953125</v>
      </c>
      <c r="AA25" s="41"/>
      <c r="AB25" s="42"/>
      <c r="AC25" s="42"/>
      <c r="AD25" s="42"/>
      <c r="AE25" s="42"/>
      <c r="AF25" s="43"/>
      <c r="AG25" s="41"/>
      <c r="AH25" s="42"/>
      <c r="AI25" s="42"/>
      <c r="AJ25" s="42"/>
      <c r="AK25" s="42"/>
      <c r="AL25" s="43"/>
      <c r="AM25" s="44">
        <v>12</v>
      </c>
      <c r="AN25" s="42">
        <v>6880</v>
      </c>
      <c r="AO25" s="45"/>
      <c r="AP25" s="46"/>
      <c r="AQ25" s="46"/>
      <c r="AR25" s="46"/>
      <c r="AS25" s="46"/>
      <c r="AT25" s="47"/>
      <c r="AU25" s="45"/>
      <c r="AV25" s="46"/>
      <c r="AW25" s="46"/>
      <c r="AX25" s="46"/>
      <c r="AY25" s="46"/>
      <c r="AZ25" s="47"/>
      <c r="BA25" s="46">
        <v>13</v>
      </c>
      <c r="BB25" s="46">
        <v>7862.9050720214846</v>
      </c>
      <c r="BC25" s="38"/>
      <c r="BD25" s="39"/>
      <c r="BE25" s="39"/>
      <c r="BF25" s="39"/>
      <c r="BG25" s="39"/>
      <c r="BH25" s="40"/>
      <c r="BI25" s="38"/>
      <c r="BJ25" s="39"/>
      <c r="BK25" s="39"/>
      <c r="BL25" s="39"/>
      <c r="BM25" s="39"/>
      <c r="BN25" s="40"/>
      <c r="BO25" s="40">
        <v>1</v>
      </c>
      <c r="BP25" s="40">
        <v>268.09552001953125</v>
      </c>
      <c r="BQ25" s="41"/>
      <c r="BR25" s="42"/>
      <c r="BS25" s="42"/>
      <c r="BT25" s="42"/>
      <c r="BU25" s="42"/>
      <c r="BV25" s="43"/>
      <c r="BW25" s="41"/>
      <c r="BX25" s="42"/>
      <c r="BY25" s="42"/>
      <c r="BZ25" s="42"/>
      <c r="CA25" s="42"/>
      <c r="CB25" s="43"/>
      <c r="CC25" s="44">
        <v>12</v>
      </c>
      <c r="CD25" s="42">
        <v>6880</v>
      </c>
      <c r="CE25" s="45"/>
      <c r="CF25" s="46"/>
      <c r="CG25" s="46"/>
      <c r="CH25" s="46"/>
      <c r="CI25" s="46"/>
      <c r="CJ25" s="47"/>
      <c r="CK25" s="45"/>
      <c r="CL25" s="46"/>
      <c r="CM25" s="46"/>
      <c r="CN25" s="46"/>
      <c r="CO25" s="46"/>
      <c r="CP25" s="47"/>
      <c r="CQ25" s="46">
        <v>13</v>
      </c>
      <c r="CR25" s="6">
        <f>7148.09552001953+BP25</f>
        <v>7416.1910400390616</v>
      </c>
      <c r="CS25" s="2">
        <f t="shared" si="16"/>
        <v>446.71403198242297</v>
      </c>
      <c r="CT25" s="2" t="s">
        <v>202</v>
      </c>
      <c r="CU25" s="2"/>
      <c r="CV25" s="129"/>
      <c r="CW25" s="2"/>
      <c r="CX25" s="2">
        <v>3708.0955200195312</v>
      </c>
      <c r="CY25" s="2"/>
      <c r="CZ25" s="2"/>
      <c r="DA25" s="129"/>
      <c r="DB25" s="2">
        <v>7148.0955200195312</v>
      </c>
      <c r="DC25" s="2">
        <f t="shared" ref="DC25:DC33" si="22">DB25-DL25</f>
        <v>3440</v>
      </c>
      <c r="DD25" s="2"/>
      <c r="DE25" s="2"/>
      <c r="DF25" s="129"/>
      <c r="DG25" s="2"/>
      <c r="DH25" s="158">
        <v>3708.0955200195312</v>
      </c>
      <c r="DI25" s="2"/>
      <c r="DJ25" s="129"/>
      <c r="DK25" s="2"/>
      <c r="DL25" s="2">
        <f t="shared" si="17"/>
        <v>3708.0955200195312</v>
      </c>
      <c r="DM25" s="158">
        <v>3602</v>
      </c>
      <c r="DN25" s="2"/>
      <c r="DO25" s="129"/>
      <c r="DP25" s="2"/>
      <c r="DQ25" s="2">
        <f t="shared" si="18"/>
        <v>3602</v>
      </c>
      <c r="DR25" s="85"/>
      <c r="DS25" s="85"/>
      <c r="DT25" s="136"/>
      <c r="DU25" s="85"/>
      <c r="DV25" s="53">
        <f t="shared" si="19"/>
        <v>106.09552001953125</v>
      </c>
      <c r="DW25" s="83">
        <f t="shared" si="20"/>
        <v>0.97138813726703233</v>
      </c>
      <c r="DX25" s="218">
        <f t="shared" si="21"/>
        <v>3602</v>
      </c>
      <c r="DY25" s="80"/>
      <c r="DZ25" s="143">
        <f t="shared" si="11"/>
        <v>3602</v>
      </c>
      <c r="EA25" s="83">
        <f t="shared" si="12"/>
        <v>0.97138813726703233</v>
      </c>
      <c r="EB25" s="84"/>
      <c r="EC25" s="143"/>
      <c r="ED25" s="256"/>
      <c r="EE25" s="79"/>
      <c r="EF25" s="79"/>
      <c r="EG25" s="79"/>
    </row>
    <row r="26" spans="1:137" s="10" customFormat="1">
      <c r="A26" s="49" t="s">
        <v>104</v>
      </c>
      <c r="B26" s="48" t="s">
        <v>153</v>
      </c>
      <c r="C26" s="48" t="s">
        <v>154</v>
      </c>
      <c r="D26" s="49" t="s">
        <v>144</v>
      </c>
      <c r="E26" s="49" t="s">
        <v>150</v>
      </c>
      <c r="F26" s="49" t="s">
        <v>72</v>
      </c>
      <c r="G26" s="49" t="s">
        <v>145</v>
      </c>
      <c r="H26" s="49" t="s">
        <v>146</v>
      </c>
      <c r="I26" s="49" t="s">
        <v>147</v>
      </c>
      <c r="J26" s="49" t="s">
        <v>76</v>
      </c>
      <c r="K26" s="49" t="s">
        <v>77</v>
      </c>
      <c r="L26" s="3" t="s">
        <v>214</v>
      </c>
      <c r="M26" s="50"/>
      <c r="N26" s="39"/>
      <c r="O26" s="39"/>
      <c r="P26" s="39"/>
      <c r="Q26" s="39"/>
      <c r="R26" s="40"/>
      <c r="S26" s="38"/>
      <c r="T26" s="39"/>
      <c r="U26" s="39"/>
      <c r="V26" s="39"/>
      <c r="W26" s="39"/>
      <c r="X26" s="40"/>
      <c r="Y26" s="40">
        <v>1</v>
      </c>
      <c r="Z26" s="39">
        <v>268.09552001953125</v>
      </c>
      <c r="AA26" s="41"/>
      <c r="AB26" s="42"/>
      <c r="AC26" s="42"/>
      <c r="AD26" s="42"/>
      <c r="AE26" s="42"/>
      <c r="AF26" s="43"/>
      <c r="AG26" s="41"/>
      <c r="AH26" s="42"/>
      <c r="AI26" s="42"/>
      <c r="AJ26" s="42"/>
      <c r="AK26" s="42"/>
      <c r="AL26" s="43"/>
      <c r="AM26" s="44">
        <v>12</v>
      </c>
      <c r="AN26" s="42">
        <v>6880</v>
      </c>
      <c r="AO26" s="45"/>
      <c r="AP26" s="46"/>
      <c r="AQ26" s="46"/>
      <c r="AR26" s="46"/>
      <c r="AS26" s="46"/>
      <c r="AT26" s="47"/>
      <c r="AU26" s="45"/>
      <c r="AV26" s="46"/>
      <c r="AW26" s="46"/>
      <c r="AX26" s="46"/>
      <c r="AY26" s="46"/>
      <c r="AZ26" s="47"/>
      <c r="BA26" s="46">
        <v>13</v>
      </c>
      <c r="BB26" s="46">
        <v>7862.9050720214846</v>
      </c>
      <c r="BC26" s="38"/>
      <c r="BD26" s="39"/>
      <c r="BE26" s="39"/>
      <c r="BF26" s="39"/>
      <c r="BG26" s="39"/>
      <c r="BH26" s="40"/>
      <c r="BI26" s="38"/>
      <c r="BJ26" s="39"/>
      <c r="BK26" s="39"/>
      <c r="BL26" s="39"/>
      <c r="BM26" s="39"/>
      <c r="BN26" s="40"/>
      <c r="BO26" s="40">
        <v>1</v>
      </c>
      <c r="BP26" s="40">
        <v>268.09552001953125</v>
      </c>
      <c r="BQ26" s="41"/>
      <c r="BR26" s="42"/>
      <c r="BS26" s="42"/>
      <c r="BT26" s="42"/>
      <c r="BU26" s="42"/>
      <c r="BV26" s="43"/>
      <c r="BW26" s="41"/>
      <c r="BX26" s="42"/>
      <c r="BY26" s="42"/>
      <c r="BZ26" s="42"/>
      <c r="CA26" s="42"/>
      <c r="CB26" s="43"/>
      <c r="CC26" s="44">
        <v>12</v>
      </c>
      <c r="CD26" s="42">
        <v>6880</v>
      </c>
      <c r="CE26" s="45"/>
      <c r="CF26" s="46"/>
      <c r="CG26" s="46"/>
      <c r="CH26" s="46"/>
      <c r="CI26" s="46"/>
      <c r="CJ26" s="47"/>
      <c r="CK26" s="45"/>
      <c r="CL26" s="46"/>
      <c r="CM26" s="46"/>
      <c r="CN26" s="46"/>
      <c r="CO26" s="46"/>
      <c r="CP26" s="47"/>
      <c r="CQ26" s="46">
        <v>13</v>
      </c>
      <c r="CR26" s="6">
        <f>7148.09552001953+BP26</f>
        <v>7416.1910400390616</v>
      </c>
      <c r="CS26" s="2">
        <f t="shared" si="16"/>
        <v>446.71403198242297</v>
      </c>
      <c r="CT26" s="2" t="s">
        <v>202</v>
      </c>
      <c r="CU26" s="2"/>
      <c r="CV26" s="129"/>
      <c r="CW26" s="2"/>
      <c r="CX26" s="2">
        <v>3708.0955200195312</v>
      </c>
      <c r="CY26" s="2"/>
      <c r="CZ26" s="2"/>
      <c r="DA26" s="129"/>
      <c r="DB26" s="2">
        <v>7148.0955200195312</v>
      </c>
      <c r="DC26" s="2">
        <f t="shared" si="22"/>
        <v>3440</v>
      </c>
      <c r="DD26" s="2"/>
      <c r="DE26" s="2"/>
      <c r="DF26" s="129"/>
      <c r="DG26" s="2"/>
      <c r="DH26" s="158">
        <v>3708.0955200195312</v>
      </c>
      <c r="DI26" s="2"/>
      <c r="DJ26" s="129"/>
      <c r="DK26" s="2"/>
      <c r="DL26" s="2">
        <f t="shared" si="17"/>
        <v>3708.0955200195312</v>
      </c>
      <c r="DM26" s="158">
        <v>3602</v>
      </c>
      <c r="DN26" s="2"/>
      <c r="DO26" s="129"/>
      <c r="DP26" s="2"/>
      <c r="DQ26" s="2">
        <f t="shared" si="18"/>
        <v>3602</v>
      </c>
      <c r="DR26" s="85"/>
      <c r="DS26" s="85"/>
      <c r="DT26" s="136"/>
      <c r="DU26" s="85"/>
      <c r="DV26" s="53">
        <f t="shared" si="19"/>
        <v>106.09552001953125</v>
      </c>
      <c r="DW26" s="83">
        <f t="shared" si="20"/>
        <v>0.97138813726703233</v>
      </c>
      <c r="DX26" s="218">
        <f t="shared" si="21"/>
        <v>3602</v>
      </c>
      <c r="DY26" s="80"/>
      <c r="DZ26" s="143">
        <f t="shared" si="11"/>
        <v>3602</v>
      </c>
      <c r="EA26" s="83">
        <f t="shared" si="12"/>
        <v>0.97138813726703233</v>
      </c>
      <c r="EB26" s="84"/>
      <c r="EC26" s="143"/>
      <c r="ED26" s="256"/>
      <c r="EE26" s="79"/>
      <c r="EF26" s="79"/>
      <c r="EG26" s="79"/>
    </row>
    <row r="27" spans="1:137" s="10" customFormat="1">
      <c r="A27" s="49" t="s">
        <v>104</v>
      </c>
      <c r="B27" s="48" t="s">
        <v>148</v>
      </c>
      <c r="C27" s="48" t="s">
        <v>149</v>
      </c>
      <c r="D27" s="49" t="s">
        <v>144</v>
      </c>
      <c r="E27" s="49" t="s">
        <v>150</v>
      </c>
      <c r="F27" s="49" t="s">
        <v>72</v>
      </c>
      <c r="G27" s="49" t="s">
        <v>145</v>
      </c>
      <c r="H27" s="49" t="s">
        <v>146</v>
      </c>
      <c r="I27" s="49" t="s">
        <v>147</v>
      </c>
      <c r="J27" s="49" t="s">
        <v>76</v>
      </c>
      <c r="K27" s="49" t="s">
        <v>77</v>
      </c>
      <c r="L27" s="3" t="s">
        <v>204</v>
      </c>
      <c r="M27" s="50"/>
      <c r="N27" s="39"/>
      <c r="O27" s="39"/>
      <c r="P27" s="39"/>
      <c r="Q27" s="39"/>
      <c r="R27" s="40"/>
      <c r="S27" s="38"/>
      <c r="T27" s="39"/>
      <c r="U27" s="39"/>
      <c r="V27" s="39"/>
      <c r="W27" s="39"/>
      <c r="X27" s="40"/>
      <c r="Y27" s="40">
        <v>1</v>
      </c>
      <c r="Z27" s="39">
        <v>268.09552001953125</v>
      </c>
      <c r="AA27" s="41"/>
      <c r="AB27" s="42"/>
      <c r="AC27" s="42"/>
      <c r="AD27" s="42"/>
      <c r="AE27" s="42"/>
      <c r="AF27" s="43"/>
      <c r="AG27" s="41"/>
      <c r="AH27" s="42"/>
      <c r="AI27" s="42"/>
      <c r="AJ27" s="42"/>
      <c r="AK27" s="42"/>
      <c r="AL27" s="43"/>
      <c r="AM27" s="44">
        <v>6</v>
      </c>
      <c r="AN27" s="42">
        <v>3440</v>
      </c>
      <c r="AO27" s="45"/>
      <c r="AP27" s="46"/>
      <c r="AQ27" s="46"/>
      <c r="AR27" s="46"/>
      <c r="AS27" s="46"/>
      <c r="AT27" s="47"/>
      <c r="AU27" s="45"/>
      <c r="AV27" s="46"/>
      <c r="AW27" s="46"/>
      <c r="AX27" s="46"/>
      <c r="AY27" s="46"/>
      <c r="AZ27" s="47"/>
      <c r="BA27" s="46">
        <v>7</v>
      </c>
      <c r="BB27" s="46">
        <v>4078.9050720214846</v>
      </c>
      <c r="BC27" s="38"/>
      <c r="BD27" s="39"/>
      <c r="BE27" s="39"/>
      <c r="BF27" s="39"/>
      <c r="BG27" s="39"/>
      <c r="BH27" s="40"/>
      <c r="BI27" s="38"/>
      <c r="BJ27" s="39"/>
      <c r="BK27" s="39"/>
      <c r="BL27" s="39"/>
      <c r="BM27" s="39"/>
      <c r="BN27" s="40"/>
      <c r="BO27" s="40">
        <v>1</v>
      </c>
      <c r="BP27" s="40">
        <v>268.09552001953125</v>
      </c>
      <c r="BQ27" s="41"/>
      <c r="BR27" s="42"/>
      <c r="BS27" s="42"/>
      <c r="BT27" s="42"/>
      <c r="BU27" s="42"/>
      <c r="BV27" s="43"/>
      <c r="BW27" s="41"/>
      <c r="BX27" s="42"/>
      <c r="BY27" s="42"/>
      <c r="BZ27" s="42"/>
      <c r="CA27" s="42"/>
      <c r="CB27" s="43"/>
      <c r="CC27" s="44">
        <v>6</v>
      </c>
      <c r="CD27" s="42">
        <v>3440</v>
      </c>
      <c r="CE27" s="45"/>
      <c r="CF27" s="46"/>
      <c r="CG27" s="46"/>
      <c r="CH27" s="46"/>
      <c r="CI27" s="46"/>
      <c r="CJ27" s="47"/>
      <c r="CK27" s="45"/>
      <c r="CL27" s="46"/>
      <c r="CM27" s="46"/>
      <c r="CN27" s="46"/>
      <c r="CO27" s="46"/>
      <c r="CP27" s="47"/>
      <c r="CQ27" s="46">
        <v>7</v>
      </c>
      <c r="CR27" s="6">
        <f>3708.09552001953+BP27</f>
        <v>3976.1910400390611</v>
      </c>
      <c r="CS27" s="2">
        <f t="shared" si="16"/>
        <v>102.71403198242342</v>
      </c>
      <c r="CT27" s="2" t="s">
        <v>202</v>
      </c>
      <c r="CU27" s="2"/>
      <c r="CV27" s="129"/>
      <c r="CW27" s="2"/>
      <c r="CX27" s="2">
        <v>1988.0955200195312</v>
      </c>
      <c r="CY27" s="2"/>
      <c r="CZ27" s="2"/>
      <c r="DA27" s="129"/>
      <c r="DB27" s="2">
        <v>3708.0955200195312</v>
      </c>
      <c r="DC27" s="2">
        <f t="shared" si="22"/>
        <v>1720</v>
      </c>
      <c r="DD27" s="2"/>
      <c r="DE27" s="2"/>
      <c r="DF27" s="129"/>
      <c r="DG27" s="2"/>
      <c r="DH27" s="158">
        <v>1988.0955200195312</v>
      </c>
      <c r="DI27" s="2"/>
      <c r="DJ27" s="129"/>
      <c r="DK27" s="2"/>
      <c r="DL27" s="2">
        <f t="shared" si="17"/>
        <v>1988.0955200195312</v>
      </c>
      <c r="DM27" s="158">
        <v>1720</v>
      </c>
      <c r="DN27" s="2"/>
      <c r="DO27" s="129"/>
      <c r="DP27" s="2"/>
      <c r="DQ27" s="2">
        <f t="shared" si="18"/>
        <v>1720</v>
      </c>
      <c r="DR27" s="85"/>
      <c r="DS27" s="85"/>
      <c r="DT27" s="136"/>
      <c r="DU27" s="85"/>
      <c r="DV27" s="53">
        <f t="shared" si="19"/>
        <v>268.09552001953125</v>
      </c>
      <c r="DW27" s="83">
        <f t="shared" si="20"/>
        <v>0.86514957791520131</v>
      </c>
      <c r="DX27" s="218">
        <f t="shared" si="21"/>
        <v>1720</v>
      </c>
      <c r="DY27" s="80"/>
      <c r="DZ27" s="143">
        <f t="shared" si="11"/>
        <v>1720</v>
      </c>
      <c r="EA27" s="83">
        <f t="shared" si="12"/>
        <v>0.86514957791520131</v>
      </c>
      <c r="EB27" s="84">
        <v>5411.2759999999998</v>
      </c>
      <c r="EC27" s="143"/>
      <c r="ED27" s="256"/>
      <c r="EE27" s="79"/>
      <c r="EF27" s="79"/>
      <c r="EG27" s="79"/>
    </row>
    <row r="28" spans="1:137" s="10" customFormat="1">
      <c r="A28" s="49" t="s">
        <v>84</v>
      </c>
      <c r="B28" s="48" t="s">
        <v>160</v>
      </c>
      <c r="C28" s="48" t="s">
        <v>161</v>
      </c>
      <c r="D28" s="49" t="s">
        <v>144</v>
      </c>
      <c r="E28" s="49" t="s">
        <v>150</v>
      </c>
      <c r="F28" s="49" t="s">
        <v>72</v>
      </c>
      <c r="G28" s="49" t="s">
        <v>145</v>
      </c>
      <c r="H28" s="49" t="s">
        <v>146</v>
      </c>
      <c r="I28" s="49" t="s">
        <v>147</v>
      </c>
      <c r="J28" s="49" t="s">
        <v>76</v>
      </c>
      <c r="K28" s="49" t="s">
        <v>77</v>
      </c>
      <c r="L28" s="3" t="s">
        <v>161</v>
      </c>
      <c r="M28" s="50"/>
      <c r="N28" s="39"/>
      <c r="O28" s="39"/>
      <c r="P28" s="39"/>
      <c r="Q28" s="39"/>
      <c r="R28" s="40"/>
      <c r="S28" s="38"/>
      <c r="T28" s="39"/>
      <c r="U28" s="39"/>
      <c r="V28" s="39"/>
      <c r="W28" s="39"/>
      <c r="X28" s="40"/>
      <c r="Y28" s="40">
        <v>1</v>
      </c>
      <c r="Z28" s="39">
        <v>268.09552001953125</v>
      </c>
      <c r="AA28" s="41"/>
      <c r="AB28" s="42"/>
      <c r="AC28" s="42"/>
      <c r="AD28" s="42"/>
      <c r="AE28" s="42"/>
      <c r="AF28" s="43"/>
      <c r="AG28" s="41"/>
      <c r="AH28" s="42"/>
      <c r="AI28" s="42"/>
      <c r="AJ28" s="42"/>
      <c r="AK28" s="42"/>
      <c r="AL28" s="43"/>
      <c r="AM28" s="44">
        <v>12</v>
      </c>
      <c r="AN28" s="42">
        <v>6880</v>
      </c>
      <c r="AO28" s="45"/>
      <c r="AP28" s="46"/>
      <c r="AQ28" s="46"/>
      <c r="AR28" s="46"/>
      <c r="AS28" s="46"/>
      <c r="AT28" s="47"/>
      <c r="AU28" s="45"/>
      <c r="AV28" s="46"/>
      <c r="AW28" s="46"/>
      <c r="AX28" s="46"/>
      <c r="AY28" s="46"/>
      <c r="AZ28" s="47"/>
      <c r="BA28" s="46">
        <v>13</v>
      </c>
      <c r="BB28" s="46">
        <v>7862.9050720214846</v>
      </c>
      <c r="BC28" s="38"/>
      <c r="BD28" s="39"/>
      <c r="BE28" s="39"/>
      <c r="BF28" s="39"/>
      <c r="BG28" s="39"/>
      <c r="BH28" s="40"/>
      <c r="BI28" s="38"/>
      <c r="BJ28" s="39"/>
      <c r="BK28" s="39"/>
      <c r="BL28" s="39"/>
      <c r="BM28" s="39"/>
      <c r="BN28" s="40"/>
      <c r="BO28" s="40">
        <v>1</v>
      </c>
      <c r="BP28" s="40">
        <v>268.09552001953125</v>
      </c>
      <c r="BQ28" s="41"/>
      <c r="BR28" s="42"/>
      <c r="BS28" s="42"/>
      <c r="BT28" s="42"/>
      <c r="BU28" s="42"/>
      <c r="BV28" s="43"/>
      <c r="BW28" s="41"/>
      <c r="BX28" s="42"/>
      <c r="BY28" s="42"/>
      <c r="BZ28" s="42"/>
      <c r="CA28" s="42"/>
      <c r="CB28" s="43"/>
      <c r="CC28" s="44">
        <v>12</v>
      </c>
      <c r="CD28" s="42">
        <v>6880</v>
      </c>
      <c r="CE28" s="45"/>
      <c r="CF28" s="46"/>
      <c r="CG28" s="46"/>
      <c r="CH28" s="46"/>
      <c r="CI28" s="46"/>
      <c r="CJ28" s="47"/>
      <c r="CK28" s="45"/>
      <c r="CL28" s="46"/>
      <c r="CM28" s="46"/>
      <c r="CN28" s="46"/>
      <c r="CO28" s="46"/>
      <c r="CP28" s="47"/>
      <c r="CQ28" s="46">
        <v>13</v>
      </c>
      <c r="CR28" s="6">
        <f>7148.09552001953+BP28</f>
        <v>7416.1910400390616</v>
      </c>
      <c r="CS28" s="2">
        <f t="shared" si="16"/>
        <v>446.71403198242297</v>
      </c>
      <c r="CT28" s="2" t="s">
        <v>202</v>
      </c>
      <c r="CU28" s="2"/>
      <c r="CV28" s="129"/>
      <c r="CW28" s="2"/>
      <c r="CX28" s="2">
        <v>3708.0955200195312</v>
      </c>
      <c r="CY28" s="2"/>
      <c r="CZ28" s="2"/>
      <c r="DA28" s="129"/>
      <c r="DB28" s="2">
        <v>7148.0955200195312</v>
      </c>
      <c r="DC28" s="2">
        <f t="shared" si="22"/>
        <v>3440</v>
      </c>
      <c r="DD28" s="2"/>
      <c r="DE28" s="2"/>
      <c r="DF28" s="129"/>
      <c r="DG28" s="2"/>
      <c r="DH28" s="158">
        <v>3708.0955200195312</v>
      </c>
      <c r="DI28" s="2"/>
      <c r="DJ28" s="129"/>
      <c r="DK28" s="2"/>
      <c r="DL28" s="2">
        <f t="shared" si="17"/>
        <v>3708.0955200195312</v>
      </c>
      <c r="DM28" s="158">
        <v>3440</v>
      </c>
      <c r="DN28" s="2"/>
      <c r="DO28" s="129"/>
      <c r="DP28" s="2"/>
      <c r="DQ28" s="2">
        <f t="shared" si="18"/>
        <v>3440</v>
      </c>
      <c r="DR28" s="2"/>
      <c r="DS28" s="2"/>
      <c r="DT28" s="136"/>
      <c r="DU28" s="2"/>
      <c r="DV28" s="53">
        <f t="shared" si="19"/>
        <v>268.09552001953125</v>
      </c>
      <c r="DW28" s="5">
        <f t="shared" si="20"/>
        <v>0.92769994230943675</v>
      </c>
      <c r="DX28" s="218">
        <f t="shared" si="21"/>
        <v>3440</v>
      </c>
      <c r="DY28" s="80"/>
      <c r="DZ28" s="143">
        <f t="shared" si="11"/>
        <v>3440</v>
      </c>
      <c r="EA28" s="83">
        <f t="shared" si="12"/>
        <v>0.92769994230943675</v>
      </c>
      <c r="EB28" s="84"/>
      <c r="EC28" s="143"/>
      <c r="ED28" s="256"/>
      <c r="EE28" s="79"/>
      <c r="EF28" s="79"/>
      <c r="EG28" s="79"/>
    </row>
    <row r="29" spans="1:137" s="10" customFormat="1">
      <c r="A29" s="49" t="s">
        <v>84</v>
      </c>
      <c r="B29" s="48" t="s">
        <v>162</v>
      </c>
      <c r="C29" s="48" t="s">
        <v>163</v>
      </c>
      <c r="D29" s="49" t="s">
        <v>144</v>
      </c>
      <c r="E29" s="49" t="s">
        <v>150</v>
      </c>
      <c r="F29" s="49" t="s">
        <v>72</v>
      </c>
      <c r="G29" s="49" t="s">
        <v>145</v>
      </c>
      <c r="H29" s="49" t="s">
        <v>146</v>
      </c>
      <c r="I29" s="49" t="s">
        <v>147</v>
      </c>
      <c r="J29" s="49" t="s">
        <v>76</v>
      </c>
      <c r="K29" s="49" t="s">
        <v>77</v>
      </c>
      <c r="L29" s="3" t="s">
        <v>163</v>
      </c>
      <c r="M29" s="50"/>
      <c r="N29" s="39"/>
      <c r="O29" s="39"/>
      <c r="P29" s="39"/>
      <c r="Q29" s="39"/>
      <c r="R29" s="40"/>
      <c r="S29" s="38"/>
      <c r="T29" s="39"/>
      <c r="U29" s="39"/>
      <c r="V29" s="39"/>
      <c r="W29" s="39"/>
      <c r="X29" s="40"/>
      <c r="Y29" s="40">
        <v>1</v>
      </c>
      <c r="Z29" s="39">
        <v>268.09552001953125</v>
      </c>
      <c r="AA29" s="41"/>
      <c r="AB29" s="42"/>
      <c r="AC29" s="42"/>
      <c r="AD29" s="42"/>
      <c r="AE29" s="42"/>
      <c r="AF29" s="43"/>
      <c r="AG29" s="41"/>
      <c r="AH29" s="42"/>
      <c r="AI29" s="42"/>
      <c r="AJ29" s="42"/>
      <c r="AK29" s="42"/>
      <c r="AL29" s="43"/>
      <c r="AM29" s="44">
        <v>12</v>
      </c>
      <c r="AN29" s="42">
        <v>6682.5</v>
      </c>
      <c r="AO29" s="45"/>
      <c r="AP29" s="46"/>
      <c r="AQ29" s="46"/>
      <c r="AR29" s="46"/>
      <c r="AS29" s="46"/>
      <c r="AT29" s="47"/>
      <c r="AU29" s="45"/>
      <c r="AV29" s="46"/>
      <c r="AW29" s="46"/>
      <c r="AX29" s="46"/>
      <c r="AY29" s="46"/>
      <c r="AZ29" s="47"/>
      <c r="BA29" s="46">
        <v>13</v>
      </c>
      <c r="BB29" s="46">
        <v>7645.6550720214846</v>
      </c>
      <c r="BC29" s="38"/>
      <c r="BD29" s="39"/>
      <c r="BE29" s="39"/>
      <c r="BF29" s="39"/>
      <c r="BG29" s="39"/>
      <c r="BH29" s="40"/>
      <c r="BI29" s="38"/>
      <c r="BJ29" s="39"/>
      <c r="BK29" s="39"/>
      <c r="BL29" s="39"/>
      <c r="BM29" s="39"/>
      <c r="BN29" s="40"/>
      <c r="BO29" s="40">
        <v>1</v>
      </c>
      <c r="BP29" s="40">
        <v>268.09552001953125</v>
      </c>
      <c r="BQ29" s="41"/>
      <c r="BR29" s="42"/>
      <c r="BS29" s="42"/>
      <c r="BT29" s="42"/>
      <c r="BU29" s="42"/>
      <c r="BV29" s="43"/>
      <c r="BW29" s="41"/>
      <c r="BX29" s="42"/>
      <c r="BY29" s="42"/>
      <c r="BZ29" s="42"/>
      <c r="CA29" s="42"/>
      <c r="CB29" s="43"/>
      <c r="CC29" s="44">
        <v>12</v>
      </c>
      <c r="CD29" s="42">
        <v>6682.5</v>
      </c>
      <c r="CE29" s="45"/>
      <c r="CF29" s="46"/>
      <c r="CG29" s="46"/>
      <c r="CH29" s="46"/>
      <c r="CI29" s="46"/>
      <c r="CJ29" s="47"/>
      <c r="CK29" s="45"/>
      <c r="CL29" s="46"/>
      <c r="CM29" s="46"/>
      <c r="CN29" s="46"/>
      <c r="CO29" s="46"/>
      <c r="CP29" s="47"/>
      <c r="CQ29" s="46">
        <v>13</v>
      </c>
      <c r="CR29" s="6">
        <f>6950.59552001953+BP29</f>
        <v>7218.6910400390616</v>
      </c>
      <c r="CS29" s="2">
        <f t="shared" si="16"/>
        <v>426.96403198242297</v>
      </c>
      <c r="CT29" s="2" t="s">
        <v>202</v>
      </c>
      <c r="CU29" s="2"/>
      <c r="CV29" s="129"/>
      <c r="CW29" s="2"/>
      <c r="CX29" s="2">
        <v>3708.0955200195312</v>
      </c>
      <c r="CY29" s="2"/>
      <c r="CZ29" s="2"/>
      <c r="DA29" s="129"/>
      <c r="DB29" s="2">
        <v>6950.5955200195312</v>
      </c>
      <c r="DC29" s="2">
        <f t="shared" si="22"/>
        <v>3242.5</v>
      </c>
      <c r="DD29" s="2"/>
      <c r="DE29" s="2"/>
      <c r="DF29" s="129"/>
      <c r="DG29" s="2"/>
      <c r="DH29" s="158">
        <v>3708.0955200195312</v>
      </c>
      <c r="DI29" s="2"/>
      <c r="DJ29" s="129"/>
      <c r="DK29" s="2"/>
      <c r="DL29" s="2">
        <f t="shared" si="17"/>
        <v>3708.0955200195312</v>
      </c>
      <c r="DM29" s="158">
        <v>3708.0955200195312</v>
      </c>
      <c r="DN29" s="2"/>
      <c r="DO29" s="129"/>
      <c r="DP29" s="2"/>
      <c r="DQ29" s="2">
        <f t="shared" si="18"/>
        <v>3708.0955200195312</v>
      </c>
      <c r="DR29" s="2"/>
      <c r="DS29" s="2"/>
      <c r="DT29" s="136"/>
      <c r="DU29" s="2"/>
      <c r="DV29" s="53">
        <f t="shared" si="19"/>
        <v>0</v>
      </c>
      <c r="DW29" s="5">
        <f t="shared" si="20"/>
        <v>1</v>
      </c>
      <c r="DX29" s="218">
        <f t="shared" si="21"/>
        <v>3708.0955200195312</v>
      </c>
      <c r="DY29" s="80"/>
      <c r="DZ29" s="143">
        <f t="shared" si="11"/>
        <v>3708.0955200195312</v>
      </c>
      <c r="EA29" s="83">
        <f t="shared" si="12"/>
        <v>1</v>
      </c>
      <c r="EB29" s="84"/>
      <c r="EC29" s="143"/>
      <c r="ED29" s="256"/>
      <c r="EE29" s="79"/>
      <c r="EF29" s="79"/>
      <c r="EG29" s="79"/>
    </row>
    <row r="30" spans="1:137" s="10" customFormat="1">
      <c r="A30" s="49" t="s">
        <v>84</v>
      </c>
      <c r="B30" s="48" t="s">
        <v>158</v>
      </c>
      <c r="C30" s="48" t="s">
        <v>159</v>
      </c>
      <c r="D30" s="49" t="s">
        <v>144</v>
      </c>
      <c r="E30" s="49" t="s">
        <v>150</v>
      </c>
      <c r="F30" s="49" t="s">
        <v>72</v>
      </c>
      <c r="G30" s="49" t="s">
        <v>145</v>
      </c>
      <c r="H30" s="49" t="s">
        <v>146</v>
      </c>
      <c r="I30" s="49" t="s">
        <v>147</v>
      </c>
      <c r="J30" s="49" t="s">
        <v>76</v>
      </c>
      <c r="K30" s="49" t="s">
        <v>77</v>
      </c>
      <c r="L30" s="3" t="s">
        <v>205</v>
      </c>
      <c r="M30" s="50"/>
      <c r="N30" s="39"/>
      <c r="O30" s="39"/>
      <c r="P30" s="39"/>
      <c r="Q30" s="39"/>
      <c r="R30" s="40"/>
      <c r="S30" s="38"/>
      <c r="T30" s="39"/>
      <c r="U30" s="39"/>
      <c r="V30" s="39"/>
      <c r="W30" s="39"/>
      <c r="X30" s="40"/>
      <c r="Y30" s="40">
        <v>1</v>
      </c>
      <c r="Z30" s="39">
        <v>268.09552001953125</v>
      </c>
      <c r="AA30" s="41"/>
      <c r="AB30" s="42"/>
      <c r="AC30" s="42"/>
      <c r="AD30" s="42"/>
      <c r="AE30" s="42"/>
      <c r="AF30" s="43"/>
      <c r="AG30" s="41"/>
      <c r="AH30" s="42"/>
      <c r="AI30" s="42"/>
      <c r="AJ30" s="42"/>
      <c r="AK30" s="42"/>
      <c r="AL30" s="43"/>
      <c r="AM30" s="44">
        <v>6</v>
      </c>
      <c r="AN30" s="42">
        <v>3440</v>
      </c>
      <c r="AO30" s="45"/>
      <c r="AP30" s="46"/>
      <c r="AQ30" s="46"/>
      <c r="AR30" s="46"/>
      <c r="AS30" s="46"/>
      <c r="AT30" s="47"/>
      <c r="AU30" s="45"/>
      <c r="AV30" s="46"/>
      <c r="AW30" s="46"/>
      <c r="AX30" s="46"/>
      <c r="AY30" s="46"/>
      <c r="AZ30" s="47"/>
      <c r="BA30" s="46">
        <v>7</v>
      </c>
      <c r="BB30" s="46">
        <v>4078.9050720214846</v>
      </c>
      <c r="BC30" s="38"/>
      <c r="BD30" s="39"/>
      <c r="BE30" s="39"/>
      <c r="BF30" s="39"/>
      <c r="BG30" s="39"/>
      <c r="BH30" s="40"/>
      <c r="BI30" s="38"/>
      <c r="BJ30" s="39"/>
      <c r="BK30" s="39"/>
      <c r="BL30" s="39"/>
      <c r="BM30" s="39"/>
      <c r="BN30" s="40"/>
      <c r="BO30" s="40">
        <v>1</v>
      </c>
      <c r="BP30" s="40">
        <v>268.09552001953125</v>
      </c>
      <c r="BQ30" s="41"/>
      <c r="BR30" s="42"/>
      <c r="BS30" s="42"/>
      <c r="BT30" s="42"/>
      <c r="BU30" s="42"/>
      <c r="BV30" s="43"/>
      <c r="BW30" s="41"/>
      <c r="BX30" s="42"/>
      <c r="BY30" s="42"/>
      <c r="BZ30" s="42"/>
      <c r="CA30" s="42"/>
      <c r="CB30" s="43"/>
      <c r="CC30" s="44">
        <v>6</v>
      </c>
      <c r="CD30" s="42">
        <v>3440</v>
      </c>
      <c r="CE30" s="45"/>
      <c r="CF30" s="46"/>
      <c r="CG30" s="46"/>
      <c r="CH30" s="46"/>
      <c r="CI30" s="46"/>
      <c r="CJ30" s="47"/>
      <c r="CK30" s="45"/>
      <c r="CL30" s="46"/>
      <c r="CM30" s="46"/>
      <c r="CN30" s="46"/>
      <c r="CO30" s="46"/>
      <c r="CP30" s="47"/>
      <c r="CQ30" s="46">
        <v>7</v>
      </c>
      <c r="CR30" s="6">
        <f>3708.09552001953+BP30</f>
        <v>3976.1910400390611</v>
      </c>
      <c r="CS30" s="2">
        <f t="shared" si="16"/>
        <v>102.71403198242342</v>
      </c>
      <c r="CT30" s="2" t="s">
        <v>202</v>
      </c>
      <c r="CU30" s="2"/>
      <c r="CV30" s="129"/>
      <c r="CW30" s="2"/>
      <c r="CX30" s="2">
        <v>1988.0955200195312</v>
      </c>
      <c r="CY30" s="2"/>
      <c r="CZ30" s="2"/>
      <c r="DA30" s="129"/>
      <c r="DB30" s="2">
        <v>3708.0955200195312</v>
      </c>
      <c r="DC30" s="2">
        <f t="shared" si="22"/>
        <v>1720</v>
      </c>
      <c r="DD30" s="2"/>
      <c r="DE30" s="2"/>
      <c r="DF30" s="129"/>
      <c r="DG30" s="2"/>
      <c r="DH30" s="158">
        <v>1988.0955200195312</v>
      </c>
      <c r="DI30" s="2"/>
      <c r="DJ30" s="129"/>
      <c r="DK30" s="2"/>
      <c r="DL30" s="2">
        <f t="shared" si="17"/>
        <v>1988.0955200195312</v>
      </c>
      <c r="DM30" s="158">
        <v>1720</v>
      </c>
      <c r="DN30" s="2"/>
      <c r="DO30" s="129"/>
      <c r="DP30" s="2"/>
      <c r="DQ30" s="2">
        <f t="shared" si="18"/>
        <v>1720</v>
      </c>
      <c r="DR30" s="2"/>
      <c r="DS30" s="2"/>
      <c r="DT30" s="136"/>
      <c r="DU30" s="2"/>
      <c r="DV30" s="53">
        <f t="shared" si="19"/>
        <v>268.09552001953125</v>
      </c>
      <c r="DW30" s="5">
        <f t="shared" si="20"/>
        <v>0.86514957791520131</v>
      </c>
      <c r="DX30" s="218">
        <f t="shared" si="21"/>
        <v>1720</v>
      </c>
      <c r="DY30" s="80"/>
      <c r="DZ30" s="143">
        <f t="shared" si="11"/>
        <v>1720</v>
      </c>
      <c r="EA30" s="83">
        <f t="shared" si="12"/>
        <v>0.86514957791520131</v>
      </c>
      <c r="EB30" s="84"/>
      <c r="EC30" s="143"/>
      <c r="ED30" s="256"/>
      <c r="EE30" s="79"/>
      <c r="EF30" s="79"/>
      <c r="EG30" s="79"/>
    </row>
    <row r="31" spans="1:137" s="10" customFormat="1">
      <c r="A31" s="49" t="s">
        <v>215</v>
      </c>
      <c r="B31" s="48" t="s">
        <v>217</v>
      </c>
      <c r="C31" s="48" t="s">
        <v>216</v>
      </c>
      <c r="D31" s="49" t="s">
        <v>144</v>
      </c>
      <c r="E31" s="49" t="s">
        <v>150</v>
      </c>
      <c r="F31" s="49" t="s">
        <v>72</v>
      </c>
      <c r="G31" s="49" t="s">
        <v>145</v>
      </c>
      <c r="H31" s="49" t="s">
        <v>146</v>
      </c>
      <c r="I31" s="49" t="s">
        <v>147</v>
      </c>
      <c r="J31" s="49" t="s">
        <v>76</v>
      </c>
      <c r="K31" s="49" t="s">
        <v>77</v>
      </c>
      <c r="L31" s="3" t="s">
        <v>217</v>
      </c>
      <c r="M31" s="50"/>
      <c r="N31" s="39"/>
      <c r="O31" s="39"/>
      <c r="P31" s="39"/>
      <c r="Q31" s="39"/>
      <c r="R31" s="40"/>
      <c r="S31" s="38"/>
      <c r="T31" s="39"/>
      <c r="U31" s="39"/>
      <c r="V31" s="39"/>
      <c r="W31" s="39"/>
      <c r="X31" s="40"/>
      <c r="Y31" s="40"/>
      <c r="Z31" s="39"/>
      <c r="AA31" s="41"/>
      <c r="AB31" s="42"/>
      <c r="AC31" s="42"/>
      <c r="AD31" s="42"/>
      <c r="AE31" s="42"/>
      <c r="AF31" s="43"/>
      <c r="AG31" s="41"/>
      <c r="AH31" s="42"/>
      <c r="AI31" s="42"/>
      <c r="AJ31" s="42"/>
      <c r="AK31" s="42"/>
      <c r="AL31" s="43"/>
      <c r="AM31" s="44"/>
      <c r="AN31" s="42">
        <v>3602</v>
      </c>
      <c r="AO31" s="45"/>
      <c r="AP31" s="46"/>
      <c r="AQ31" s="46"/>
      <c r="AR31" s="46"/>
      <c r="AS31" s="46"/>
      <c r="AT31" s="47"/>
      <c r="AU31" s="45"/>
      <c r="AV31" s="46"/>
      <c r="AW31" s="46"/>
      <c r="AX31" s="46"/>
      <c r="AY31" s="46"/>
      <c r="AZ31" s="47"/>
      <c r="BA31" s="46"/>
      <c r="BB31" s="46">
        <v>3962.2000000000003</v>
      </c>
      <c r="BC31" s="38"/>
      <c r="BD31" s="39"/>
      <c r="BE31" s="39"/>
      <c r="BF31" s="39"/>
      <c r="BG31" s="39"/>
      <c r="BH31" s="40"/>
      <c r="BI31" s="38"/>
      <c r="BJ31" s="39"/>
      <c r="BK31" s="39"/>
      <c r="BL31" s="39"/>
      <c r="BM31" s="39"/>
      <c r="BN31" s="40"/>
      <c r="BO31" s="40"/>
      <c r="BP31" s="40"/>
      <c r="BQ31" s="41"/>
      <c r="BR31" s="42"/>
      <c r="BS31" s="42"/>
      <c r="BT31" s="42"/>
      <c r="BU31" s="42"/>
      <c r="BV31" s="43"/>
      <c r="BW31" s="41"/>
      <c r="BX31" s="42"/>
      <c r="BY31" s="42"/>
      <c r="BZ31" s="42"/>
      <c r="CA31" s="42"/>
      <c r="CB31" s="43"/>
      <c r="CC31" s="44"/>
      <c r="CD31" s="42">
        <v>3602</v>
      </c>
      <c r="CE31" s="45"/>
      <c r="CF31" s="46"/>
      <c r="CG31" s="46"/>
      <c r="CH31" s="46"/>
      <c r="CI31" s="46"/>
      <c r="CJ31" s="47"/>
      <c r="CK31" s="45"/>
      <c r="CL31" s="46"/>
      <c r="CM31" s="46"/>
      <c r="CN31" s="46"/>
      <c r="CO31" s="46"/>
      <c r="CP31" s="47"/>
      <c r="CQ31" s="46"/>
      <c r="CR31" s="6">
        <f>3602+BP31</f>
        <v>3602</v>
      </c>
      <c r="CS31" s="2">
        <f t="shared" si="16"/>
        <v>360.20000000000027</v>
      </c>
      <c r="CT31" s="2" t="s">
        <v>202</v>
      </c>
      <c r="CU31" s="2"/>
      <c r="CV31" s="129"/>
      <c r="CW31" s="2"/>
      <c r="CX31" s="2">
        <v>1801</v>
      </c>
      <c r="CY31" s="2"/>
      <c r="CZ31" s="2"/>
      <c r="DA31" s="129"/>
      <c r="DB31" s="2">
        <v>3602</v>
      </c>
      <c r="DC31" s="2">
        <f t="shared" si="22"/>
        <v>1801</v>
      </c>
      <c r="DD31" s="2"/>
      <c r="DE31" s="2"/>
      <c r="DF31" s="129"/>
      <c r="DG31" s="2"/>
      <c r="DH31" s="158">
        <v>1801</v>
      </c>
      <c r="DI31" s="2"/>
      <c r="DJ31" s="129"/>
      <c r="DK31" s="2"/>
      <c r="DL31" s="2">
        <f t="shared" si="17"/>
        <v>1801</v>
      </c>
      <c r="DM31" s="158">
        <v>1801</v>
      </c>
      <c r="DN31" s="2"/>
      <c r="DO31" s="129"/>
      <c r="DP31" s="2"/>
      <c r="DQ31" s="2">
        <f t="shared" si="18"/>
        <v>1801</v>
      </c>
      <c r="DR31" s="2"/>
      <c r="DS31" s="2"/>
      <c r="DT31" s="136"/>
      <c r="DU31" s="2"/>
      <c r="DV31" s="53">
        <f t="shared" si="19"/>
        <v>0</v>
      </c>
      <c r="DW31" s="5">
        <f t="shared" si="20"/>
        <v>1</v>
      </c>
      <c r="DX31" s="218">
        <f t="shared" si="21"/>
        <v>1801</v>
      </c>
      <c r="DY31" s="80"/>
      <c r="DZ31" s="143">
        <f t="shared" si="11"/>
        <v>1801</v>
      </c>
      <c r="EA31" s="83">
        <f t="shared" si="12"/>
        <v>1</v>
      </c>
      <c r="EB31" s="84"/>
      <c r="EC31" s="143"/>
      <c r="ED31" s="256"/>
      <c r="EE31" s="79"/>
      <c r="EF31" s="79"/>
      <c r="EG31" s="79"/>
    </row>
    <row r="32" spans="1:137" s="10" customFormat="1">
      <c r="A32" s="49" t="s">
        <v>206</v>
      </c>
      <c r="B32" s="48" t="s">
        <v>210</v>
      </c>
      <c r="C32" s="48" t="s">
        <v>209</v>
      </c>
      <c r="D32" s="49" t="s">
        <v>144</v>
      </c>
      <c r="E32" s="49" t="s">
        <v>150</v>
      </c>
      <c r="F32" s="49" t="s">
        <v>72</v>
      </c>
      <c r="G32" s="49" t="s">
        <v>145</v>
      </c>
      <c r="H32" s="49" t="s">
        <v>146</v>
      </c>
      <c r="I32" s="49" t="s">
        <v>147</v>
      </c>
      <c r="J32" s="49" t="s">
        <v>76</v>
      </c>
      <c r="K32" s="49" t="s">
        <v>77</v>
      </c>
      <c r="L32" s="3" t="s">
        <v>210</v>
      </c>
      <c r="M32" s="50"/>
      <c r="N32" s="39"/>
      <c r="O32" s="39"/>
      <c r="P32" s="39"/>
      <c r="Q32" s="39"/>
      <c r="R32" s="40"/>
      <c r="S32" s="38"/>
      <c r="T32" s="39"/>
      <c r="U32" s="39"/>
      <c r="V32" s="39"/>
      <c r="W32" s="39"/>
      <c r="X32" s="40"/>
      <c r="Y32" s="40"/>
      <c r="Z32" s="39"/>
      <c r="AA32" s="41"/>
      <c r="AB32" s="42"/>
      <c r="AC32" s="42"/>
      <c r="AD32" s="42"/>
      <c r="AE32" s="42"/>
      <c r="AF32" s="43"/>
      <c r="AG32" s="41"/>
      <c r="AH32" s="42"/>
      <c r="AI32" s="42"/>
      <c r="AJ32" s="42"/>
      <c r="AK32" s="42"/>
      <c r="AL32" s="43"/>
      <c r="AM32" s="44"/>
      <c r="AN32" s="42">
        <v>20911.439453125</v>
      </c>
      <c r="AO32" s="45"/>
      <c r="AP32" s="46"/>
      <c r="AQ32" s="46"/>
      <c r="AR32" s="46"/>
      <c r="AS32" s="46"/>
      <c r="AT32" s="47"/>
      <c r="AU32" s="45"/>
      <c r="AV32" s="46"/>
      <c r="AW32" s="46"/>
      <c r="AX32" s="46"/>
      <c r="AY32" s="46"/>
      <c r="AZ32" s="47"/>
      <c r="BA32" s="46"/>
      <c r="BB32" s="46">
        <v>23002.583398437502</v>
      </c>
      <c r="BC32" s="38"/>
      <c r="BD32" s="39"/>
      <c r="BE32" s="39"/>
      <c r="BF32" s="39"/>
      <c r="BG32" s="39"/>
      <c r="BH32" s="40"/>
      <c r="BI32" s="38"/>
      <c r="BJ32" s="39"/>
      <c r="BK32" s="39"/>
      <c r="BL32" s="39"/>
      <c r="BM32" s="39"/>
      <c r="BN32" s="40"/>
      <c r="BO32" s="40"/>
      <c r="BP32" s="40"/>
      <c r="BQ32" s="41"/>
      <c r="BR32" s="42"/>
      <c r="BS32" s="42"/>
      <c r="BT32" s="42"/>
      <c r="BU32" s="42"/>
      <c r="BV32" s="43"/>
      <c r="BW32" s="41"/>
      <c r="BX32" s="42"/>
      <c r="BY32" s="42"/>
      <c r="BZ32" s="42"/>
      <c r="CA32" s="42"/>
      <c r="CB32" s="43"/>
      <c r="CC32" s="44"/>
      <c r="CD32" s="42">
        <v>20911.439453125</v>
      </c>
      <c r="CE32" s="45"/>
      <c r="CF32" s="46"/>
      <c r="CG32" s="46"/>
      <c r="CH32" s="46"/>
      <c r="CI32" s="46"/>
      <c r="CJ32" s="47"/>
      <c r="CK32" s="45"/>
      <c r="CL32" s="46"/>
      <c r="CM32" s="46"/>
      <c r="CN32" s="46"/>
      <c r="CO32" s="46"/>
      <c r="CP32" s="47"/>
      <c r="CQ32" s="46"/>
      <c r="CR32" s="6">
        <v>20911.439453125</v>
      </c>
      <c r="CS32" s="2">
        <f t="shared" si="16"/>
        <v>2091.1439453125022</v>
      </c>
      <c r="CT32" s="2" t="s">
        <v>202</v>
      </c>
      <c r="CU32" s="2"/>
      <c r="CV32" s="129"/>
      <c r="CW32" s="2"/>
      <c r="CX32" s="2">
        <v>10455.7197265625</v>
      </c>
      <c r="CY32" s="2"/>
      <c r="CZ32" s="2"/>
      <c r="DA32" s="129"/>
      <c r="DB32" s="2">
        <v>20911.439453125</v>
      </c>
      <c r="DC32" s="2">
        <f t="shared" si="22"/>
        <v>10455.7197265625</v>
      </c>
      <c r="DD32" s="2"/>
      <c r="DE32" s="2"/>
      <c r="DF32" s="129"/>
      <c r="DG32" s="2"/>
      <c r="DH32" s="158">
        <v>10455.7197265625</v>
      </c>
      <c r="DI32" s="2"/>
      <c r="DJ32" s="129"/>
      <c r="DK32" s="2"/>
      <c r="DL32" s="2">
        <f t="shared" si="17"/>
        <v>10455.7197265625</v>
      </c>
      <c r="DM32" s="158">
        <v>10455.7197265625</v>
      </c>
      <c r="DN32" s="2"/>
      <c r="DO32" s="129"/>
      <c r="DP32" s="2"/>
      <c r="DQ32" s="2">
        <f t="shared" si="18"/>
        <v>10455.7197265625</v>
      </c>
      <c r="DR32" s="2"/>
      <c r="DS32" s="2"/>
      <c r="DT32" s="136"/>
      <c r="DU32" s="2"/>
      <c r="DV32" s="53">
        <f t="shared" si="19"/>
        <v>0</v>
      </c>
      <c r="DW32" s="5">
        <f t="shared" si="20"/>
        <v>1</v>
      </c>
      <c r="DX32" s="218">
        <f t="shared" si="21"/>
        <v>10455.7197265625</v>
      </c>
      <c r="DY32" s="80"/>
      <c r="DZ32" s="143">
        <f t="shared" si="11"/>
        <v>10455.7197265625</v>
      </c>
      <c r="EA32" s="83">
        <f t="shared" si="12"/>
        <v>1</v>
      </c>
      <c r="EB32" s="84"/>
      <c r="EC32" s="143"/>
      <c r="ED32" s="256"/>
      <c r="EE32" s="79"/>
      <c r="EF32" s="79"/>
      <c r="EG32" s="79"/>
    </row>
    <row r="33" spans="1:138" s="10" customFormat="1">
      <c r="A33" s="49" t="s">
        <v>206</v>
      </c>
      <c r="B33" s="48" t="s">
        <v>208</v>
      </c>
      <c r="C33" s="48" t="s">
        <v>207</v>
      </c>
      <c r="D33" s="49" t="s">
        <v>144</v>
      </c>
      <c r="E33" s="49" t="s">
        <v>150</v>
      </c>
      <c r="F33" s="49" t="s">
        <v>72</v>
      </c>
      <c r="G33" s="49" t="s">
        <v>145</v>
      </c>
      <c r="H33" s="49" t="s">
        <v>146</v>
      </c>
      <c r="I33" s="49" t="s">
        <v>147</v>
      </c>
      <c r="J33" s="49" t="s">
        <v>76</v>
      </c>
      <c r="K33" s="49" t="s">
        <v>77</v>
      </c>
      <c r="L33" s="3" t="s">
        <v>208</v>
      </c>
      <c r="M33" s="50"/>
      <c r="N33" s="39"/>
      <c r="O33" s="39"/>
      <c r="P33" s="39"/>
      <c r="Q33" s="39"/>
      <c r="R33" s="40"/>
      <c r="S33" s="38"/>
      <c r="T33" s="39"/>
      <c r="U33" s="39"/>
      <c r="V33" s="39"/>
      <c r="W33" s="39"/>
      <c r="X33" s="40"/>
      <c r="Y33" s="40"/>
      <c r="Z33" s="39"/>
      <c r="AA33" s="41"/>
      <c r="AB33" s="42"/>
      <c r="AC33" s="42"/>
      <c r="AD33" s="42"/>
      <c r="AE33" s="42"/>
      <c r="AF33" s="43"/>
      <c r="AG33" s="41"/>
      <c r="AH33" s="42"/>
      <c r="AI33" s="42"/>
      <c r="AJ33" s="42"/>
      <c r="AK33" s="42"/>
      <c r="AL33" s="43"/>
      <c r="AM33" s="44"/>
      <c r="AN33" s="42">
        <v>20911.439453125</v>
      </c>
      <c r="AO33" s="45"/>
      <c r="AP33" s="46"/>
      <c r="AQ33" s="46"/>
      <c r="AR33" s="46"/>
      <c r="AS33" s="46"/>
      <c r="AT33" s="47"/>
      <c r="AU33" s="45"/>
      <c r="AV33" s="46"/>
      <c r="AW33" s="46"/>
      <c r="AX33" s="46"/>
      <c r="AY33" s="46"/>
      <c r="AZ33" s="47"/>
      <c r="BA33" s="46"/>
      <c r="BB33" s="46">
        <v>23002.583398437502</v>
      </c>
      <c r="BC33" s="38"/>
      <c r="BD33" s="39"/>
      <c r="BE33" s="39"/>
      <c r="BF33" s="39"/>
      <c r="BG33" s="39"/>
      <c r="BH33" s="40"/>
      <c r="BI33" s="38"/>
      <c r="BJ33" s="39"/>
      <c r="BK33" s="39"/>
      <c r="BL33" s="39"/>
      <c r="BM33" s="39"/>
      <c r="BN33" s="40"/>
      <c r="BO33" s="40"/>
      <c r="BP33" s="40"/>
      <c r="BQ33" s="41"/>
      <c r="BR33" s="42"/>
      <c r="BS33" s="42"/>
      <c r="BT33" s="42"/>
      <c r="BU33" s="42"/>
      <c r="BV33" s="43"/>
      <c r="BW33" s="41"/>
      <c r="BX33" s="42"/>
      <c r="BY33" s="42"/>
      <c r="BZ33" s="42"/>
      <c r="CA33" s="42"/>
      <c r="CB33" s="43"/>
      <c r="CC33" s="44"/>
      <c r="CD33" s="42">
        <v>20911.439453125</v>
      </c>
      <c r="CE33" s="45"/>
      <c r="CF33" s="46"/>
      <c r="CG33" s="46"/>
      <c r="CH33" s="46"/>
      <c r="CI33" s="46"/>
      <c r="CJ33" s="47"/>
      <c r="CK33" s="45"/>
      <c r="CL33" s="46"/>
      <c r="CM33" s="46"/>
      <c r="CN33" s="46"/>
      <c r="CO33" s="46"/>
      <c r="CP33" s="47"/>
      <c r="CQ33" s="46"/>
      <c r="CR33" s="6">
        <v>20911.439453125</v>
      </c>
      <c r="CS33" s="2">
        <f t="shared" si="16"/>
        <v>2091.1439453125022</v>
      </c>
      <c r="CT33" s="2" t="s">
        <v>202</v>
      </c>
      <c r="CU33" s="2"/>
      <c r="CV33" s="129"/>
      <c r="CW33" s="2"/>
      <c r="CX33" s="2">
        <v>10455.7197265625</v>
      </c>
      <c r="CY33" s="2"/>
      <c r="CZ33" s="2"/>
      <c r="DA33" s="129"/>
      <c r="DB33" s="2">
        <v>20911.439453125</v>
      </c>
      <c r="DC33" s="2">
        <f t="shared" si="22"/>
        <v>10455.7197265625</v>
      </c>
      <c r="DD33" s="2"/>
      <c r="DE33" s="2"/>
      <c r="DF33" s="129"/>
      <c r="DG33" s="2"/>
      <c r="DH33" s="158">
        <v>10455.7197265625</v>
      </c>
      <c r="DI33" s="2"/>
      <c r="DJ33" s="129"/>
      <c r="DK33" s="2"/>
      <c r="DL33" s="2">
        <f t="shared" si="17"/>
        <v>10455.7197265625</v>
      </c>
      <c r="DM33" s="158">
        <v>10455.7197265625</v>
      </c>
      <c r="DN33" s="2"/>
      <c r="DO33" s="129"/>
      <c r="DP33" s="2"/>
      <c r="DQ33" s="2">
        <f t="shared" si="18"/>
        <v>10455.7197265625</v>
      </c>
      <c r="DR33" s="2"/>
      <c r="DS33" s="2"/>
      <c r="DT33" s="136"/>
      <c r="DU33" s="2"/>
      <c r="DV33" s="53">
        <f t="shared" si="19"/>
        <v>0</v>
      </c>
      <c r="DW33" s="5">
        <f t="shared" si="20"/>
        <v>1</v>
      </c>
      <c r="DX33" s="218">
        <f t="shared" si="21"/>
        <v>10455.7197265625</v>
      </c>
      <c r="DY33" s="80"/>
      <c r="DZ33" s="143">
        <f t="shared" si="11"/>
        <v>10455.7197265625</v>
      </c>
      <c r="EA33" s="83">
        <f t="shared" si="12"/>
        <v>1</v>
      </c>
      <c r="EB33" s="84"/>
      <c r="EC33" s="143"/>
      <c r="ED33" s="256"/>
      <c r="EE33" s="79"/>
      <c r="EF33" s="79"/>
      <c r="EG33" s="79"/>
    </row>
    <row r="34" spans="1:138" s="9" customFormat="1">
      <c r="A34" s="49" t="s">
        <v>238</v>
      </c>
      <c r="B34" s="48" t="s">
        <v>234</v>
      </c>
      <c r="C34" s="48">
        <v>5373</v>
      </c>
      <c r="D34" s="49" t="s">
        <v>237</v>
      </c>
      <c r="E34" s="49" t="s">
        <v>233</v>
      </c>
      <c r="F34" s="49" t="s">
        <v>72</v>
      </c>
      <c r="G34" s="49" t="s">
        <v>73</v>
      </c>
      <c r="H34" s="49" t="s">
        <v>74</v>
      </c>
      <c r="I34" s="49" t="s">
        <v>75</v>
      </c>
      <c r="J34" s="49" t="s">
        <v>76</v>
      </c>
      <c r="K34" s="49" t="s">
        <v>77</v>
      </c>
      <c r="L34" s="3">
        <v>5373</v>
      </c>
      <c r="M34" s="50"/>
      <c r="N34" s="39"/>
      <c r="O34" s="39"/>
      <c r="P34" s="39"/>
      <c r="Q34" s="39"/>
      <c r="R34" s="40"/>
      <c r="S34" s="38"/>
      <c r="T34" s="39"/>
      <c r="U34" s="39"/>
      <c r="V34" s="39"/>
      <c r="W34" s="39"/>
      <c r="X34" s="40"/>
      <c r="Y34" s="40">
        <v>16</v>
      </c>
      <c r="Z34" s="39">
        <v>3600</v>
      </c>
      <c r="AA34" s="41"/>
      <c r="AB34" s="42"/>
      <c r="AC34" s="42"/>
      <c r="AD34" s="42"/>
      <c r="AE34" s="42"/>
      <c r="AF34" s="43"/>
      <c r="AG34" s="41"/>
      <c r="AH34" s="42"/>
      <c r="AI34" s="42"/>
      <c r="AJ34" s="42"/>
      <c r="AK34" s="42"/>
      <c r="AL34" s="43"/>
      <c r="AM34" s="44">
        <v>340</v>
      </c>
      <c r="AN34" s="42">
        <v>65250</v>
      </c>
      <c r="AO34" s="45"/>
      <c r="AP34" s="46"/>
      <c r="AQ34" s="46"/>
      <c r="AR34" s="46"/>
      <c r="AS34" s="46"/>
      <c r="AT34" s="47"/>
      <c r="AU34" s="45"/>
      <c r="AV34" s="46"/>
      <c r="AW34" s="46"/>
      <c r="AX34" s="46"/>
      <c r="AY34" s="46"/>
      <c r="AZ34" s="47"/>
      <c r="BA34" s="46">
        <v>356</v>
      </c>
      <c r="BB34" s="46">
        <v>68850</v>
      </c>
      <c r="BC34" s="38"/>
      <c r="BD34" s="39"/>
      <c r="BE34" s="39"/>
      <c r="BF34" s="39"/>
      <c r="BG34" s="39"/>
      <c r="BH34" s="40"/>
      <c r="BI34" s="38"/>
      <c r="BJ34" s="39"/>
      <c r="BK34" s="39"/>
      <c r="BL34" s="39"/>
      <c r="BM34" s="39"/>
      <c r="BN34" s="40"/>
      <c r="BO34" s="40">
        <v>16</v>
      </c>
      <c r="BP34" s="40">
        <v>3322.08</v>
      </c>
      <c r="BQ34" s="41"/>
      <c r="BR34" s="42"/>
      <c r="BS34" s="42"/>
      <c r="BT34" s="42"/>
      <c r="BU34" s="42"/>
      <c r="BV34" s="43"/>
      <c r="BW34" s="41"/>
      <c r="BX34" s="42"/>
      <c r="BY34" s="42"/>
      <c r="BZ34" s="42"/>
      <c r="CA34" s="42"/>
      <c r="CB34" s="43"/>
      <c r="CC34" s="44">
        <v>340</v>
      </c>
      <c r="CD34" s="42">
        <v>60212.7</v>
      </c>
      <c r="CE34" s="45"/>
      <c r="CF34" s="46"/>
      <c r="CG34" s="46"/>
      <c r="CH34" s="46"/>
      <c r="CI34" s="46"/>
      <c r="CJ34" s="47"/>
      <c r="CK34" s="45"/>
      <c r="CL34" s="46"/>
      <c r="CM34" s="46"/>
      <c r="CN34" s="46"/>
      <c r="CO34" s="46"/>
      <c r="CP34" s="47"/>
      <c r="CQ34" s="46">
        <v>356</v>
      </c>
      <c r="CR34" s="119">
        <v>63533.599999999999</v>
      </c>
      <c r="CS34" s="2">
        <f t="shared" si="16"/>
        <v>5316.4000000000015</v>
      </c>
      <c r="CT34" s="2" t="s">
        <v>218</v>
      </c>
      <c r="CU34" s="2"/>
      <c r="CV34" s="129"/>
      <c r="CW34" s="2"/>
      <c r="CX34" s="136">
        <f t="shared" ref="CX34:CX35" si="23">CR34-BP34</f>
        <v>60211.519999999997</v>
      </c>
      <c r="CY34" s="136"/>
      <c r="CZ34" s="2"/>
      <c r="DA34" s="129"/>
      <c r="DB34" s="2">
        <f t="shared" ref="DB34:DB60" si="24">CX34+CY34+CZ34</f>
        <v>60211.519999999997</v>
      </c>
      <c r="DC34" s="136">
        <f t="shared" ref="DC34:DC35" si="25">CX34*1/8</f>
        <v>7526.44</v>
      </c>
      <c r="DD34" s="2"/>
      <c r="DE34" s="2"/>
      <c r="DF34" s="129"/>
      <c r="DG34" s="2"/>
      <c r="DH34" s="158">
        <f t="shared" ref="DH34:DH35" si="26">DB34-DC34</f>
        <v>52685.079999999994</v>
      </c>
      <c r="DI34" s="2"/>
      <c r="DJ34" s="129"/>
      <c r="DK34" s="2"/>
      <c r="DL34" s="2">
        <f t="shared" ref="DL34:DL49" si="27">DH34+DI34+DK34</f>
        <v>52685.079999999994</v>
      </c>
      <c r="DM34" s="242">
        <f>VLOOKUP(ED34,Pool!A98:B110,2,FALSE)</f>
        <v>1943.0361328125</v>
      </c>
      <c r="DN34" s="2"/>
      <c r="DO34" s="129"/>
      <c r="DP34" s="2"/>
      <c r="DQ34" s="2">
        <f t="shared" si="18"/>
        <v>1943.0361328125</v>
      </c>
      <c r="DR34" s="2"/>
      <c r="DS34" s="2"/>
      <c r="DT34" s="136"/>
      <c r="DU34" s="2"/>
      <c r="DV34" s="53">
        <f t="shared" ref="DV34:DV64" si="28">DL34-DQ34</f>
        <v>50742.043867187494</v>
      </c>
      <c r="DW34" s="5">
        <f t="shared" ref="DW34:DW64" si="29">DQ34/DL34</f>
        <v>3.6880197065516464E-2</v>
      </c>
      <c r="DX34" s="218">
        <f t="shared" ref="DX34:DX55" si="30">DQ34</f>
        <v>1943.0361328125</v>
      </c>
      <c r="DY34" s="221">
        <f>DX34</f>
        <v>1943.0361328125</v>
      </c>
      <c r="DZ34" s="299">
        <f t="shared" si="11"/>
        <v>3886.072265625</v>
      </c>
      <c r="EA34" s="83">
        <f t="shared" si="12"/>
        <v>7.3760394131032928E-2</v>
      </c>
      <c r="EB34" s="299">
        <v>19126.171999999999</v>
      </c>
      <c r="EC34" s="143"/>
      <c r="ED34" s="329">
        <v>290105373</v>
      </c>
      <c r="EE34" s="79"/>
      <c r="EF34" s="79"/>
      <c r="EG34" s="79"/>
    </row>
    <row r="35" spans="1:138" s="9" customFormat="1">
      <c r="A35" s="49" t="s">
        <v>104</v>
      </c>
      <c r="B35" s="48">
        <v>290105349</v>
      </c>
      <c r="C35" s="48">
        <v>5349</v>
      </c>
      <c r="D35" s="49" t="s">
        <v>237</v>
      </c>
      <c r="E35" s="49" t="s">
        <v>233</v>
      </c>
      <c r="F35" s="49" t="s">
        <v>72</v>
      </c>
      <c r="G35" s="49" t="s">
        <v>73</v>
      </c>
      <c r="H35" s="49" t="s">
        <v>74</v>
      </c>
      <c r="I35" s="49" t="s">
        <v>75</v>
      </c>
      <c r="J35" s="49" t="s">
        <v>76</v>
      </c>
      <c r="K35" s="49" t="s">
        <v>77</v>
      </c>
      <c r="L35" s="3">
        <v>5349</v>
      </c>
      <c r="M35" s="50"/>
      <c r="N35" s="39"/>
      <c r="O35" s="39"/>
      <c r="P35" s="39"/>
      <c r="Q35" s="39"/>
      <c r="R35" s="40"/>
      <c r="S35" s="38"/>
      <c r="T35" s="39"/>
      <c r="U35" s="39"/>
      <c r="V35" s="39"/>
      <c r="W35" s="39"/>
      <c r="X35" s="40"/>
      <c r="Y35" s="40">
        <v>12</v>
      </c>
      <c r="Z35" s="39">
        <v>2700</v>
      </c>
      <c r="AA35" s="41"/>
      <c r="AB35" s="42"/>
      <c r="AC35" s="42"/>
      <c r="AD35" s="42"/>
      <c r="AE35" s="42"/>
      <c r="AF35" s="43"/>
      <c r="AG35" s="41"/>
      <c r="AH35" s="42"/>
      <c r="AI35" s="42"/>
      <c r="AJ35" s="42"/>
      <c r="AK35" s="42"/>
      <c r="AL35" s="43"/>
      <c r="AM35" s="44">
        <v>228</v>
      </c>
      <c r="AN35" s="42">
        <v>40350</v>
      </c>
      <c r="AO35" s="45"/>
      <c r="AP35" s="46"/>
      <c r="AQ35" s="46"/>
      <c r="AR35" s="46"/>
      <c r="AS35" s="46"/>
      <c r="AT35" s="47"/>
      <c r="AU35" s="45"/>
      <c r="AV35" s="46"/>
      <c r="AW35" s="46"/>
      <c r="AX35" s="46"/>
      <c r="AY35" s="46"/>
      <c r="AZ35" s="47"/>
      <c r="BA35" s="46">
        <v>240</v>
      </c>
      <c r="BB35" s="46">
        <v>25193.970312500001</v>
      </c>
      <c r="BC35" s="38"/>
      <c r="BD35" s="39"/>
      <c r="BE35" s="39"/>
      <c r="BF35" s="39"/>
      <c r="BG35" s="39"/>
      <c r="BH35" s="40"/>
      <c r="BI35" s="38"/>
      <c r="BJ35" s="39"/>
      <c r="BK35" s="39"/>
      <c r="BL35" s="39"/>
      <c r="BM35" s="39"/>
      <c r="BN35" s="40"/>
      <c r="BO35" s="40">
        <v>12</v>
      </c>
      <c r="BP35" s="40">
        <v>2477.3984375</v>
      </c>
      <c r="BQ35" s="41"/>
      <c r="BR35" s="42"/>
      <c r="BS35" s="42"/>
      <c r="BT35" s="42"/>
      <c r="BU35" s="42"/>
      <c r="BV35" s="43"/>
      <c r="BW35" s="41"/>
      <c r="BX35" s="42"/>
      <c r="BY35" s="42"/>
      <c r="BZ35" s="42"/>
      <c r="CA35" s="42"/>
      <c r="CB35" s="43"/>
      <c r="CC35" s="44">
        <v>116</v>
      </c>
      <c r="CD35" s="42">
        <v>20426.2109375</v>
      </c>
      <c r="CE35" s="45"/>
      <c r="CF35" s="46"/>
      <c r="CG35" s="46"/>
      <c r="CH35" s="46"/>
      <c r="CI35" s="46"/>
      <c r="CJ35" s="47"/>
      <c r="CK35" s="45"/>
      <c r="CL35" s="46"/>
      <c r="CM35" s="46"/>
      <c r="CN35" s="46"/>
      <c r="CO35" s="46"/>
      <c r="CP35" s="47"/>
      <c r="CQ35" s="46">
        <v>128</v>
      </c>
      <c r="CR35" s="6">
        <v>22903.609375</v>
      </c>
      <c r="CS35" s="2">
        <f t="shared" si="16"/>
        <v>2290.3609375000015</v>
      </c>
      <c r="CT35" s="2" t="s">
        <v>218</v>
      </c>
      <c r="CU35" s="2"/>
      <c r="CV35" s="129"/>
      <c r="CW35" s="2"/>
      <c r="CX35" s="136">
        <f t="shared" si="23"/>
        <v>20426.2109375</v>
      </c>
      <c r="CY35" s="136"/>
      <c r="CZ35" s="2"/>
      <c r="DA35" s="129"/>
      <c r="DB35" s="2">
        <f t="shared" si="24"/>
        <v>20426.2109375</v>
      </c>
      <c r="DC35" s="136">
        <f t="shared" si="25"/>
        <v>2553.2763671875</v>
      </c>
      <c r="DD35" s="2"/>
      <c r="DE35" s="2"/>
      <c r="DF35" s="129"/>
      <c r="DG35" s="2"/>
      <c r="DH35" s="158">
        <f t="shared" si="26"/>
        <v>17872.9345703125</v>
      </c>
      <c r="DI35" s="2"/>
      <c r="DJ35" s="129"/>
      <c r="DK35" s="2"/>
      <c r="DL35" s="2">
        <f t="shared" si="27"/>
        <v>17872.9345703125</v>
      </c>
      <c r="DM35" s="242">
        <f>VLOOKUP(ED35,Pool!A98:B110,2,FALSE)</f>
        <v>10018.1748046875</v>
      </c>
      <c r="DN35" s="2"/>
      <c r="DO35" s="129"/>
      <c r="DP35" s="2"/>
      <c r="DQ35" s="2">
        <f t="shared" si="18"/>
        <v>10018.1748046875</v>
      </c>
      <c r="DR35" s="2"/>
      <c r="DS35" s="2"/>
      <c r="DT35" s="136"/>
      <c r="DU35" s="2"/>
      <c r="DV35" s="53">
        <f t="shared" si="28"/>
        <v>7854.759765625</v>
      </c>
      <c r="DW35" s="5">
        <f t="shared" si="29"/>
        <v>0.56052209922639118</v>
      </c>
      <c r="DX35" s="218">
        <f t="shared" si="30"/>
        <v>10018.1748046875</v>
      </c>
      <c r="DY35" s="80"/>
      <c r="DZ35" s="299">
        <f t="shared" si="11"/>
        <v>10018.1748046875</v>
      </c>
      <c r="EA35" s="83">
        <f t="shared" si="12"/>
        <v>0.56052209922639118</v>
      </c>
      <c r="EB35" s="299">
        <v>10090.811</v>
      </c>
      <c r="EC35" s="143"/>
      <c r="ED35" s="329">
        <v>290105349</v>
      </c>
      <c r="EE35" s="79"/>
      <c r="EF35" s="79"/>
      <c r="EG35" s="79"/>
    </row>
    <row r="36" spans="1:138" s="10" customFormat="1">
      <c r="A36" s="49" t="s">
        <v>176</v>
      </c>
      <c r="B36" s="48" t="s">
        <v>177</v>
      </c>
      <c r="C36" s="48" t="s">
        <v>178</v>
      </c>
      <c r="D36" s="49" t="s">
        <v>167</v>
      </c>
      <c r="E36" s="49" t="s">
        <v>167</v>
      </c>
      <c r="F36" s="49" t="s">
        <v>72</v>
      </c>
      <c r="G36" s="49" t="s">
        <v>167</v>
      </c>
      <c r="H36" s="49" t="s">
        <v>74</v>
      </c>
      <c r="I36" s="49" t="s">
        <v>168</v>
      </c>
      <c r="J36" s="49" t="s">
        <v>76</v>
      </c>
      <c r="K36" s="49" t="s">
        <v>169</v>
      </c>
      <c r="L36" s="3" t="s">
        <v>219</v>
      </c>
      <c r="M36" s="50"/>
      <c r="N36" s="39"/>
      <c r="O36" s="39"/>
      <c r="P36" s="39"/>
      <c r="Q36" s="39"/>
      <c r="R36" s="40"/>
      <c r="S36" s="38"/>
      <c r="T36" s="39"/>
      <c r="U36" s="39"/>
      <c r="V36" s="39"/>
      <c r="W36" s="39"/>
      <c r="X36" s="40"/>
      <c r="Y36" s="40"/>
      <c r="Z36" s="39"/>
      <c r="AA36" s="41"/>
      <c r="AB36" s="42"/>
      <c r="AC36" s="42"/>
      <c r="AD36" s="42"/>
      <c r="AE36" s="42"/>
      <c r="AF36" s="43"/>
      <c r="AG36" s="41"/>
      <c r="AH36" s="42"/>
      <c r="AI36" s="42"/>
      <c r="AJ36" s="42"/>
      <c r="AK36" s="42"/>
      <c r="AL36" s="43"/>
      <c r="AM36" s="44"/>
      <c r="AN36" s="42"/>
      <c r="AO36" s="45"/>
      <c r="AP36" s="46"/>
      <c r="AQ36" s="46"/>
      <c r="AR36" s="46"/>
      <c r="AS36" s="46"/>
      <c r="AT36" s="47"/>
      <c r="AU36" s="45"/>
      <c r="AV36" s="46"/>
      <c r="AW36" s="46"/>
      <c r="AX36" s="46"/>
      <c r="AY36" s="46"/>
      <c r="AZ36" s="47"/>
      <c r="BA36" s="46"/>
      <c r="BB36" s="46">
        <v>50688.000000000007</v>
      </c>
      <c r="BC36" s="38"/>
      <c r="BD36" s="39"/>
      <c r="BE36" s="39"/>
      <c r="BF36" s="39"/>
      <c r="BG36" s="39"/>
      <c r="BH36" s="40"/>
      <c r="BI36" s="38"/>
      <c r="BJ36" s="39"/>
      <c r="BK36" s="39"/>
      <c r="BL36" s="39"/>
      <c r="BM36" s="39"/>
      <c r="BN36" s="40"/>
      <c r="BO36" s="40"/>
      <c r="BP36" s="40"/>
      <c r="BQ36" s="41"/>
      <c r="BR36" s="42"/>
      <c r="BS36" s="42"/>
      <c r="BT36" s="42"/>
      <c r="BU36" s="42"/>
      <c r="BV36" s="43"/>
      <c r="BW36" s="41"/>
      <c r="BX36" s="42"/>
      <c r="BY36" s="42"/>
      <c r="BZ36" s="42"/>
      <c r="CA36" s="42"/>
      <c r="CB36" s="43"/>
      <c r="CC36" s="44"/>
      <c r="CD36" s="42"/>
      <c r="CE36" s="45"/>
      <c r="CF36" s="46"/>
      <c r="CG36" s="46"/>
      <c r="CH36" s="46"/>
      <c r="CI36" s="46"/>
      <c r="CJ36" s="47"/>
      <c r="CK36" s="45"/>
      <c r="CL36" s="46"/>
      <c r="CM36" s="46"/>
      <c r="CN36" s="46"/>
      <c r="CO36" s="46"/>
      <c r="CP36" s="47"/>
      <c r="CQ36" s="46"/>
      <c r="CR36" s="6">
        <v>46080</v>
      </c>
      <c r="CS36" s="2">
        <f t="shared" si="16"/>
        <v>4608.0000000000073</v>
      </c>
      <c r="CT36" s="2"/>
      <c r="CU36" s="2"/>
      <c r="CV36" s="129"/>
      <c r="CW36" s="2"/>
      <c r="CX36" s="2">
        <f t="shared" ref="CX36:CX49" si="31">DH36*8/7</f>
        <v>15213.714285714286</v>
      </c>
      <c r="CY36" s="2"/>
      <c r="CZ36" s="2"/>
      <c r="DA36" s="129"/>
      <c r="DB36" s="2">
        <f t="shared" si="24"/>
        <v>15213.714285714286</v>
      </c>
      <c r="DC36" s="2">
        <f t="shared" ref="DC36:DC64" si="32">DB36-DL36</f>
        <v>1901.7142857142862</v>
      </c>
      <c r="DD36" s="2"/>
      <c r="DE36" s="2"/>
      <c r="DF36" s="129"/>
      <c r="DG36" s="2"/>
      <c r="DH36" s="158">
        <v>13312</v>
      </c>
      <c r="DI36" s="2"/>
      <c r="DJ36" s="129"/>
      <c r="DK36" s="2"/>
      <c r="DL36" s="2">
        <f t="shared" si="27"/>
        <v>13312</v>
      </c>
      <c r="DM36" s="158">
        <f t="shared" ref="DM36:DM49" si="33">DI36+DK36+DL36</f>
        <v>13312</v>
      </c>
      <c r="DN36" s="2"/>
      <c r="DO36" s="129"/>
      <c r="DP36" s="2"/>
      <c r="DQ36" s="2">
        <f t="shared" si="18"/>
        <v>13312</v>
      </c>
      <c r="DR36" s="2"/>
      <c r="DS36" s="2"/>
      <c r="DT36" s="136"/>
      <c r="DU36" s="2"/>
      <c r="DV36" s="53">
        <f t="shared" si="28"/>
        <v>0</v>
      </c>
      <c r="DW36" s="5">
        <f t="shared" si="29"/>
        <v>1</v>
      </c>
      <c r="DX36" s="218">
        <f t="shared" si="30"/>
        <v>13312</v>
      </c>
      <c r="DY36" s="80"/>
      <c r="DZ36" s="143">
        <f t="shared" si="11"/>
        <v>13312</v>
      </c>
      <c r="EA36" s="83">
        <f t="shared" si="12"/>
        <v>1</v>
      </c>
      <c r="EB36" s="84"/>
      <c r="EC36" s="143"/>
      <c r="ED36" s="256"/>
      <c r="EE36" s="79"/>
      <c r="EF36" s="79"/>
      <c r="EG36" s="79"/>
      <c r="EH36" s="79"/>
    </row>
    <row r="37" spans="1:138" s="10" customFormat="1">
      <c r="A37" s="49" t="s">
        <v>176</v>
      </c>
      <c r="B37" s="48" t="s">
        <v>179</v>
      </c>
      <c r="C37" s="48" t="s">
        <v>180</v>
      </c>
      <c r="D37" s="49" t="s">
        <v>167</v>
      </c>
      <c r="E37" s="49" t="s">
        <v>167</v>
      </c>
      <c r="F37" s="49" t="s">
        <v>72</v>
      </c>
      <c r="G37" s="49" t="s">
        <v>167</v>
      </c>
      <c r="H37" s="49" t="s">
        <v>74</v>
      </c>
      <c r="I37" s="49" t="s">
        <v>168</v>
      </c>
      <c r="J37" s="49" t="s">
        <v>76</v>
      </c>
      <c r="K37" s="49" t="s">
        <v>169</v>
      </c>
      <c r="L37" s="3" t="s">
        <v>220</v>
      </c>
      <c r="M37" s="50"/>
      <c r="N37" s="39"/>
      <c r="O37" s="39"/>
      <c r="P37" s="39"/>
      <c r="Q37" s="39"/>
      <c r="R37" s="40"/>
      <c r="S37" s="38"/>
      <c r="T37" s="39"/>
      <c r="U37" s="39"/>
      <c r="V37" s="39"/>
      <c r="W37" s="39"/>
      <c r="X37" s="40"/>
      <c r="Y37" s="40"/>
      <c r="Z37" s="39"/>
      <c r="AA37" s="41"/>
      <c r="AB37" s="42"/>
      <c r="AC37" s="42"/>
      <c r="AD37" s="42"/>
      <c r="AE37" s="42"/>
      <c r="AF37" s="43"/>
      <c r="AG37" s="41"/>
      <c r="AH37" s="42"/>
      <c r="AI37" s="42"/>
      <c r="AJ37" s="42"/>
      <c r="AK37" s="42"/>
      <c r="AL37" s="43"/>
      <c r="AM37" s="44"/>
      <c r="AN37" s="42"/>
      <c r="AO37" s="45"/>
      <c r="AP37" s="46"/>
      <c r="AQ37" s="46"/>
      <c r="AR37" s="46"/>
      <c r="AS37" s="46"/>
      <c r="AT37" s="47"/>
      <c r="AU37" s="45"/>
      <c r="AV37" s="46"/>
      <c r="AW37" s="46"/>
      <c r="AX37" s="46"/>
      <c r="AY37" s="46"/>
      <c r="AZ37" s="47"/>
      <c r="BA37" s="46"/>
      <c r="BB37" s="46">
        <v>50688.000000000007</v>
      </c>
      <c r="BC37" s="38"/>
      <c r="BD37" s="39"/>
      <c r="BE37" s="39"/>
      <c r="BF37" s="39"/>
      <c r="BG37" s="39"/>
      <c r="BH37" s="40"/>
      <c r="BI37" s="38"/>
      <c r="BJ37" s="39"/>
      <c r="BK37" s="39"/>
      <c r="BL37" s="39"/>
      <c r="BM37" s="39"/>
      <c r="BN37" s="40"/>
      <c r="BO37" s="40"/>
      <c r="BP37" s="40"/>
      <c r="BQ37" s="41"/>
      <c r="BR37" s="42"/>
      <c r="BS37" s="42"/>
      <c r="BT37" s="42"/>
      <c r="BU37" s="42"/>
      <c r="BV37" s="43"/>
      <c r="BW37" s="41"/>
      <c r="BX37" s="42"/>
      <c r="BY37" s="42"/>
      <c r="BZ37" s="42"/>
      <c r="CA37" s="42"/>
      <c r="CB37" s="43"/>
      <c r="CC37" s="44"/>
      <c r="CD37" s="42"/>
      <c r="CE37" s="45"/>
      <c r="CF37" s="46"/>
      <c r="CG37" s="46"/>
      <c r="CH37" s="46"/>
      <c r="CI37" s="46"/>
      <c r="CJ37" s="47"/>
      <c r="CK37" s="45"/>
      <c r="CL37" s="46"/>
      <c r="CM37" s="46"/>
      <c r="CN37" s="46"/>
      <c r="CO37" s="46"/>
      <c r="CP37" s="47"/>
      <c r="CQ37" s="46"/>
      <c r="CR37" s="6">
        <v>46080</v>
      </c>
      <c r="CS37" s="2">
        <f t="shared" si="16"/>
        <v>4608.0000000000073</v>
      </c>
      <c r="CT37" s="2"/>
      <c r="CU37" s="2"/>
      <c r="CV37" s="129"/>
      <c r="CW37" s="2"/>
      <c r="CX37" s="2">
        <f t="shared" si="31"/>
        <v>19894.857142857141</v>
      </c>
      <c r="CY37" s="2"/>
      <c r="CZ37" s="2"/>
      <c r="DA37" s="129"/>
      <c r="DB37" s="2">
        <f t="shared" si="24"/>
        <v>19894.857142857141</v>
      </c>
      <c r="DC37" s="2">
        <f t="shared" si="32"/>
        <v>2486.8571428571413</v>
      </c>
      <c r="DD37" s="2"/>
      <c r="DE37" s="2"/>
      <c r="DF37" s="129"/>
      <c r="DG37" s="2"/>
      <c r="DH37" s="158">
        <v>17408</v>
      </c>
      <c r="DI37" s="2"/>
      <c r="DJ37" s="129"/>
      <c r="DK37" s="2"/>
      <c r="DL37" s="2">
        <f t="shared" si="27"/>
        <v>17408</v>
      </c>
      <c r="DM37" s="158">
        <f t="shared" si="33"/>
        <v>17408</v>
      </c>
      <c r="DN37" s="2"/>
      <c r="DO37" s="129"/>
      <c r="DP37" s="2"/>
      <c r="DQ37" s="2">
        <f t="shared" si="18"/>
        <v>17408</v>
      </c>
      <c r="DR37" s="2"/>
      <c r="DS37" s="2"/>
      <c r="DT37" s="136"/>
      <c r="DU37" s="2"/>
      <c r="DV37" s="53">
        <f t="shared" si="28"/>
        <v>0</v>
      </c>
      <c r="DW37" s="5">
        <f t="shared" si="29"/>
        <v>1</v>
      </c>
      <c r="DX37" s="218">
        <f t="shared" si="30"/>
        <v>17408</v>
      </c>
      <c r="DY37" s="80"/>
      <c r="DZ37" s="143">
        <f t="shared" si="11"/>
        <v>17408</v>
      </c>
      <c r="EA37" s="83">
        <f t="shared" si="12"/>
        <v>1</v>
      </c>
      <c r="EB37" s="84"/>
      <c r="EC37" s="143"/>
      <c r="ED37" s="256"/>
      <c r="EE37" s="79"/>
      <c r="EF37" s="79"/>
      <c r="EG37" s="79"/>
      <c r="EH37" s="79"/>
    </row>
    <row r="38" spans="1:138" s="10" customFormat="1">
      <c r="A38" s="49" t="s">
        <v>192</v>
      </c>
      <c r="B38" s="48" t="s">
        <v>193</v>
      </c>
      <c r="C38" s="48" t="s">
        <v>194</v>
      </c>
      <c r="D38" s="49" t="s">
        <v>167</v>
      </c>
      <c r="E38" s="49" t="s">
        <v>167</v>
      </c>
      <c r="F38" s="49" t="s">
        <v>72</v>
      </c>
      <c r="G38" s="49" t="s">
        <v>167</v>
      </c>
      <c r="H38" s="49" t="s">
        <v>74</v>
      </c>
      <c r="I38" s="49" t="s">
        <v>168</v>
      </c>
      <c r="J38" s="49" t="s">
        <v>76</v>
      </c>
      <c r="K38" s="49" t="s">
        <v>169</v>
      </c>
      <c r="L38" s="3" t="s">
        <v>221</v>
      </c>
      <c r="M38" s="50"/>
      <c r="N38" s="39"/>
      <c r="O38" s="39"/>
      <c r="P38" s="39"/>
      <c r="Q38" s="39"/>
      <c r="R38" s="40"/>
      <c r="S38" s="38"/>
      <c r="T38" s="39"/>
      <c r="U38" s="39"/>
      <c r="V38" s="39"/>
      <c r="W38" s="39"/>
      <c r="X38" s="40"/>
      <c r="Y38" s="40"/>
      <c r="Z38" s="39"/>
      <c r="AA38" s="41"/>
      <c r="AB38" s="42"/>
      <c r="AC38" s="42"/>
      <c r="AD38" s="42"/>
      <c r="AE38" s="42"/>
      <c r="AF38" s="43"/>
      <c r="AG38" s="41"/>
      <c r="AH38" s="42"/>
      <c r="AI38" s="42"/>
      <c r="AJ38" s="42"/>
      <c r="AK38" s="42"/>
      <c r="AL38" s="43"/>
      <c r="AM38" s="44"/>
      <c r="AN38" s="42"/>
      <c r="AO38" s="45"/>
      <c r="AP38" s="46"/>
      <c r="AQ38" s="46"/>
      <c r="AR38" s="46"/>
      <c r="AS38" s="46"/>
      <c r="AT38" s="47"/>
      <c r="AU38" s="45"/>
      <c r="AV38" s="46"/>
      <c r="AW38" s="46"/>
      <c r="AX38" s="46"/>
      <c r="AY38" s="46"/>
      <c r="AZ38" s="47"/>
      <c r="BA38" s="46"/>
      <c r="BB38" s="46">
        <v>272923.2</v>
      </c>
      <c r="BC38" s="38"/>
      <c r="BD38" s="39"/>
      <c r="BE38" s="39"/>
      <c r="BF38" s="39"/>
      <c r="BG38" s="39"/>
      <c r="BH38" s="40"/>
      <c r="BI38" s="38"/>
      <c r="BJ38" s="39"/>
      <c r="BK38" s="39"/>
      <c r="BL38" s="39"/>
      <c r="BM38" s="39"/>
      <c r="BN38" s="40"/>
      <c r="BO38" s="40"/>
      <c r="BP38" s="40"/>
      <c r="BQ38" s="41"/>
      <c r="BR38" s="42"/>
      <c r="BS38" s="42"/>
      <c r="BT38" s="42"/>
      <c r="BU38" s="42"/>
      <c r="BV38" s="43"/>
      <c r="BW38" s="41"/>
      <c r="BX38" s="42"/>
      <c r="BY38" s="42"/>
      <c r="BZ38" s="42"/>
      <c r="CA38" s="42"/>
      <c r="CB38" s="43"/>
      <c r="CC38" s="44"/>
      <c r="CD38" s="42"/>
      <c r="CE38" s="45"/>
      <c r="CF38" s="46"/>
      <c r="CG38" s="46"/>
      <c r="CH38" s="46"/>
      <c r="CI38" s="46"/>
      <c r="CJ38" s="47"/>
      <c r="CK38" s="45"/>
      <c r="CL38" s="46"/>
      <c r="CM38" s="46"/>
      <c r="CN38" s="46"/>
      <c r="CO38" s="46"/>
      <c r="CP38" s="47"/>
      <c r="CQ38" s="46"/>
      <c r="CR38" s="6">
        <v>248112</v>
      </c>
      <c r="CS38" s="2">
        <f t="shared" si="16"/>
        <v>24811.200000000012</v>
      </c>
      <c r="CT38" s="2"/>
      <c r="CU38" s="2"/>
      <c r="CV38" s="129"/>
      <c r="CW38" s="2"/>
      <c r="CX38" s="2">
        <f t="shared" si="31"/>
        <v>176107.42857142858</v>
      </c>
      <c r="CY38" s="2"/>
      <c r="CZ38" s="2"/>
      <c r="DA38" s="129"/>
      <c r="DB38" s="2">
        <f t="shared" si="24"/>
        <v>176107.42857142858</v>
      </c>
      <c r="DC38" s="2">
        <f t="shared" si="32"/>
        <v>22013.42857142858</v>
      </c>
      <c r="DD38" s="2"/>
      <c r="DE38" s="2"/>
      <c r="DF38" s="129"/>
      <c r="DG38" s="2"/>
      <c r="DH38" s="158">
        <v>154094</v>
      </c>
      <c r="DI38" s="2"/>
      <c r="DJ38" s="129"/>
      <c r="DK38" s="2"/>
      <c r="DL38" s="2">
        <f t="shared" si="27"/>
        <v>154094</v>
      </c>
      <c r="DM38" s="158">
        <f t="shared" si="33"/>
        <v>154094</v>
      </c>
      <c r="DN38" s="2"/>
      <c r="DO38" s="129"/>
      <c r="DP38" s="2"/>
      <c r="DQ38" s="2">
        <f t="shared" si="18"/>
        <v>154094</v>
      </c>
      <c r="DR38" s="2"/>
      <c r="DS38" s="2"/>
      <c r="DT38" s="136"/>
      <c r="DU38" s="2"/>
      <c r="DV38" s="53">
        <f t="shared" si="28"/>
        <v>0</v>
      </c>
      <c r="DW38" s="5">
        <f t="shared" si="29"/>
        <v>1</v>
      </c>
      <c r="DX38" s="218">
        <f t="shared" si="30"/>
        <v>154094</v>
      </c>
      <c r="DY38" s="80"/>
      <c r="DZ38" s="143">
        <f t="shared" si="11"/>
        <v>154094</v>
      </c>
      <c r="EA38" s="83">
        <f t="shared" ref="EA38:EA64" si="34">DZ38/DL38</f>
        <v>1</v>
      </c>
      <c r="EB38" s="84"/>
      <c r="EC38" s="143"/>
      <c r="ED38" s="256"/>
      <c r="EE38" s="79"/>
      <c r="EF38" s="79"/>
      <c r="EG38" s="79"/>
      <c r="EH38" s="79"/>
    </row>
    <row r="39" spans="1:138" s="10" customFormat="1">
      <c r="A39" s="49" t="s">
        <v>192</v>
      </c>
      <c r="B39" s="48" t="s">
        <v>195</v>
      </c>
      <c r="C39" s="48" t="s">
        <v>196</v>
      </c>
      <c r="D39" s="49" t="s">
        <v>167</v>
      </c>
      <c r="E39" s="49" t="s">
        <v>167</v>
      </c>
      <c r="F39" s="49" t="s">
        <v>72</v>
      </c>
      <c r="G39" s="49" t="s">
        <v>167</v>
      </c>
      <c r="H39" s="49" t="s">
        <v>74</v>
      </c>
      <c r="I39" s="49" t="s">
        <v>168</v>
      </c>
      <c r="J39" s="49" t="s">
        <v>76</v>
      </c>
      <c r="K39" s="49" t="s">
        <v>169</v>
      </c>
      <c r="L39" s="3" t="s">
        <v>222</v>
      </c>
      <c r="M39" s="50"/>
      <c r="N39" s="39"/>
      <c r="O39" s="39"/>
      <c r="P39" s="39"/>
      <c r="Q39" s="39"/>
      <c r="R39" s="40"/>
      <c r="S39" s="38"/>
      <c r="T39" s="39"/>
      <c r="U39" s="39"/>
      <c r="V39" s="39"/>
      <c r="W39" s="39"/>
      <c r="X39" s="40"/>
      <c r="Y39" s="40"/>
      <c r="Z39" s="39"/>
      <c r="AA39" s="41"/>
      <c r="AB39" s="42"/>
      <c r="AC39" s="42"/>
      <c r="AD39" s="42"/>
      <c r="AE39" s="42"/>
      <c r="AF39" s="43"/>
      <c r="AG39" s="41"/>
      <c r="AH39" s="42"/>
      <c r="AI39" s="42"/>
      <c r="AJ39" s="42"/>
      <c r="AK39" s="42"/>
      <c r="AL39" s="43"/>
      <c r="AM39" s="44"/>
      <c r="AN39" s="42"/>
      <c r="AO39" s="45"/>
      <c r="AP39" s="46"/>
      <c r="AQ39" s="46"/>
      <c r="AR39" s="46"/>
      <c r="AS39" s="46"/>
      <c r="AT39" s="47"/>
      <c r="AU39" s="45"/>
      <c r="AV39" s="46"/>
      <c r="AW39" s="46"/>
      <c r="AX39" s="46"/>
      <c r="AY39" s="46"/>
      <c r="AZ39" s="47"/>
      <c r="BA39" s="46"/>
      <c r="BB39" s="46">
        <v>109422.50000000001</v>
      </c>
      <c r="BC39" s="38"/>
      <c r="BD39" s="39"/>
      <c r="BE39" s="39"/>
      <c r="BF39" s="39"/>
      <c r="BG39" s="39"/>
      <c r="BH39" s="40"/>
      <c r="BI39" s="38"/>
      <c r="BJ39" s="39"/>
      <c r="BK39" s="39"/>
      <c r="BL39" s="39"/>
      <c r="BM39" s="39"/>
      <c r="BN39" s="40"/>
      <c r="BO39" s="40"/>
      <c r="BP39" s="40"/>
      <c r="BQ39" s="41"/>
      <c r="BR39" s="42"/>
      <c r="BS39" s="42"/>
      <c r="BT39" s="42"/>
      <c r="BU39" s="42"/>
      <c r="BV39" s="43"/>
      <c r="BW39" s="41"/>
      <c r="BX39" s="42"/>
      <c r="BY39" s="42"/>
      <c r="BZ39" s="42"/>
      <c r="CA39" s="42"/>
      <c r="CB39" s="43"/>
      <c r="CC39" s="44"/>
      <c r="CD39" s="42"/>
      <c r="CE39" s="45"/>
      <c r="CF39" s="46"/>
      <c r="CG39" s="46"/>
      <c r="CH39" s="46"/>
      <c r="CI39" s="46"/>
      <c r="CJ39" s="47"/>
      <c r="CK39" s="45"/>
      <c r="CL39" s="46"/>
      <c r="CM39" s="46"/>
      <c r="CN39" s="46"/>
      <c r="CO39" s="46"/>
      <c r="CP39" s="47"/>
      <c r="CQ39" s="46"/>
      <c r="CR39" s="6">
        <v>99475</v>
      </c>
      <c r="CS39" s="2">
        <f t="shared" si="16"/>
        <v>9947.5000000000146</v>
      </c>
      <c r="CT39" s="2"/>
      <c r="CU39" s="2"/>
      <c r="CV39" s="129"/>
      <c r="CW39" s="2"/>
      <c r="CX39" s="2">
        <f t="shared" si="31"/>
        <v>82211.428571428565</v>
      </c>
      <c r="CY39" s="2"/>
      <c r="CZ39" s="2"/>
      <c r="DA39" s="129"/>
      <c r="DB39" s="2">
        <f t="shared" si="24"/>
        <v>82211.428571428565</v>
      </c>
      <c r="DC39" s="2">
        <f t="shared" si="32"/>
        <v>10276.428571428565</v>
      </c>
      <c r="DD39" s="2"/>
      <c r="DE39" s="2"/>
      <c r="DF39" s="129"/>
      <c r="DG39" s="2"/>
      <c r="DH39" s="158">
        <v>71935</v>
      </c>
      <c r="DI39" s="2"/>
      <c r="DJ39" s="129"/>
      <c r="DK39" s="2"/>
      <c r="DL39" s="2">
        <f t="shared" si="27"/>
        <v>71935</v>
      </c>
      <c r="DM39" s="158">
        <f t="shared" si="33"/>
        <v>71935</v>
      </c>
      <c r="DN39" s="2"/>
      <c r="DO39" s="129"/>
      <c r="DP39" s="2"/>
      <c r="DQ39" s="2">
        <f t="shared" si="18"/>
        <v>71935</v>
      </c>
      <c r="DR39" s="2"/>
      <c r="DS39" s="2"/>
      <c r="DT39" s="136"/>
      <c r="DU39" s="2"/>
      <c r="DV39" s="53">
        <f t="shared" si="28"/>
        <v>0</v>
      </c>
      <c r="DW39" s="5">
        <f t="shared" si="29"/>
        <v>1</v>
      </c>
      <c r="DX39" s="218">
        <f t="shared" si="30"/>
        <v>71935</v>
      </c>
      <c r="DY39" s="80"/>
      <c r="DZ39" s="143">
        <f t="shared" si="11"/>
        <v>71935</v>
      </c>
      <c r="EA39" s="83">
        <f t="shared" si="34"/>
        <v>1</v>
      </c>
      <c r="EB39" s="84"/>
      <c r="EC39" s="143"/>
      <c r="ED39" s="256"/>
      <c r="EE39" s="79"/>
      <c r="EF39" s="79"/>
      <c r="EG39" s="79"/>
      <c r="EH39" s="79"/>
    </row>
    <row r="40" spans="1:138" s="10" customFormat="1">
      <c r="A40" s="49" t="s">
        <v>164</v>
      </c>
      <c r="B40" s="48" t="s">
        <v>165</v>
      </c>
      <c r="C40" s="48" t="s">
        <v>166</v>
      </c>
      <c r="D40" s="49" t="s">
        <v>167</v>
      </c>
      <c r="E40" s="49" t="s">
        <v>167</v>
      </c>
      <c r="F40" s="49" t="s">
        <v>72</v>
      </c>
      <c r="G40" s="49" t="s">
        <v>167</v>
      </c>
      <c r="H40" s="49" t="s">
        <v>74</v>
      </c>
      <c r="I40" s="49" t="s">
        <v>168</v>
      </c>
      <c r="J40" s="49" t="s">
        <v>76</v>
      </c>
      <c r="K40" s="49" t="s">
        <v>169</v>
      </c>
      <c r="L40" s="3" t="s">
        <v>223</v>
      </c>
      <c r="M40" s="50"/>
      <c r="N40" s="39"/>
      <c r="O40" s="39"/>
      <c r="P40" s="39"/>
      <c r="Q40" s="39"/>
      <c r="R40" s="40"/>
      <c r="S40" s="38"/>
      <c r="T40" s="39"/>
      <c r="U40" s="39"/>
      <c r="V40" s="39"/>
      <c r="W40" s="39"/>
      <c r="X40" s="40"/>
      <c r="Y40" s="40"/>
      <c r="Z40" s="39"/>
      <c r="AA40" s="41"/>
      <c r="AB40" s="42"/>
      <c r="AC40" s="42"/>
      <c r="AD40" s="42"/>
      <c r="AE40" s="42"/>
      <c r="AF40" s="43"/>
      <c r="AG40" s="41"/>
      <c r="AH40" s="42"/>
      <c r="AI40" s="42"/>
      <c r="AJ40" s="42"/>
      <c r="AK40" s="42"/>
      <c r="AL40" s="43"/>
      <c r="AM40" s="44"/>
      <c r="AN40" s="42"/>
      <c r="AO40" s="45"/>
      <c r="AP40" s="46"/>
      <c r="AQ40" s="46"/>
      <c r="AR40" s="46"/>
      <c r="AS40" s="46"/>
      <c r="AT40" s="47"/>
      <c r="AU40" s="45"/>
      <c r="AV40" s="46"/>
      <c r="AW40" s="46"/>
      <c r="AX40" s="46"/>
      <c r="AY40" s="46"/>
      <c r="AZ40" s="47"/>
      <c r="BA40" s="46"/>
      <c r="BB40" s="46">
        <v>64930.8</v>
      </c>
      <c r="BC40" s="38"/>
      <c r="BD40" s="39"/>
      <c r="BE40" s="39"/>
      <c r="BF40" s="39"/>
      <c r="BG40" s="39"/>
      <c r="BH40" s="40"/>
      <c r="BI40" s="38"/>
      <c r="BJ40" s="39"/>
      <c r="BK40" s="39"/>
      <c r="BL40" s="39"/>
      <c r="BM40" s="39"/>
      <c r="BN40" s="40"/>
      <c r="BO40" s="40"/>
      <c r="BP40" s="40"/>
      <c r="BQ40" s="41"/>
      <c r="BR40" s="42"/>
      <c r="BS40" s="42"/>
      <c r="BT40" s="42"/>
      <c r="BU40" s="42"/>
      <c r="BV40" s="43"/>
      <c r="BW40" s="41"/>
      <c r="BX40" s="42"/>
      <c r="BY40" s="42"/>
      <c r="BZ40" s="42"/>
      <c r="CA40" s="42"/>
      <c r="CB40" s="43"/>
      <c r="CC40" s="44"/>
      <c r="CD40" s="42"/>
      <c r="CE40" s="45"/>
      <c r="CF40" s="46"/>
      <c r="CG40" s="46"/>
      <c r="CH40" s="46"/>
      <c r="CI40" s="46"/>
      <c r="CJ40" s="47"/>
      <c r="CK40" s="45"/>
      <c r="CL40" s="46"/>
      <c r="CM40" s="46"/>
      <c r="CN40" s="46"/>
      <c r="CO40" s="46"/>
      <c r="CP40" s="47"/>
      <c r="CQ40" s="46"/>
      <c r="CR40" s="6">
        <v>59028</v>
      </c>
      <c r="CS40" s="2">
        <f t="shared" si="16"/>
        <v>5902.8000000000029</v>
      </c>
      <c r="CT40" s="2"/>
      <c r="CU40" s="2"/>
      <c r="CV40" s="129"/>
      <c r="CW40" s="2"/>
      <c r="CX40" s="2">
        <f t="shared" si="31"/>
        <v>55448</v>
      </c>
      <c r="CY40" s="2"/>
      <c r="CZ40" s="2"/>
      <c r="DA40" s="129"/>
      <c r="DB40" s="2">
        <f t="shared" si="24"/>
        <v>55448</v>
      </c>
      <c r="DC40" s="2">
        <f t="shared" si="32"/>
        <v>6931</v>
      </c>
      <c r="DD40" s="2"/>
      <c r="DE40" s="2"/>
      <c r="DF40" s="129"/>
      <c r="DG40" s="2"/>
      <c r="DH40" s="158">
        <v>48517</v>
      </c>
      <c r="DI40" s="2"/>
      <c r="DJ40" s="129"/>
      <c r="DK40" s="2"/>
      <c r="DL40" s="2">
        <f t="shared" si="27"/>
        <v>48517</v>
      </c>
      <c r="DM40" s="158">
        <f t="shared" si="33"/>
        <v>48517</v>
      </c>
      <c r="DN40" s="2"/>
      <c r="DO40" s="129"/>
      <c r="DP40" s="2"/>
      <c r="DQ40" s="2">
        <f t="shared" si="18"/>
        <v>48517</v>
      </c>
      <c r="DR40" s="2"/>
      <c r="DS40" s="2"/>
      <c r="DT40" s="136"/>
      <c r="DU40" s="2"/>
      <c r="DV40" s="53">
        <f t="shared" si="28"/>
        <v>0</v>
      </c>
      <c r="DW40" s="5">
        <f t="shared" si="29"/>
        <v>1</v>
      </c>
      <c r="DX40" s="218">
        <f t="shared" si="30"/>
        <v>48517</v>
      </c>
      <c r="DY40" s="80"/>
      <c r="DZ40" s="143">
        <f t="shared" si="11"/>
        <v>48517</v>
      </c>
      <c r="EA40" s="83">
        <f t="shared" si="34"/>
        <v>1</v>
      </c>
      <c r="EB40" s="84"/>
      <c r="EC40" s="143"/>
      <c r="ED40" s="256"/>
      <c r="EE40" s="79"/>
      <c r="EF40" s="79"/>
      <c r="EG40" s="79"/>
      <c r="EH40" s="79"/>
    </row>
    <row r="41" spans="1:138" s="10" customFormat="1">
      <c r="A41" s="49" t="s">
        <v>164</v>
      </c>
      <c r="B41" s="48" t="s">
        <v>172</v>
      </c>
      <c r="C41" s="48" t="s">
        <v>173</v>
      </c>
      <c r="D41" s="49" t="s">
        <v>167</v>
      </c>
      <c r="E41" s="49" t="s">
        <v>167</v>
      </c>
      <c r="F41" s="49" t="s">
        <v>72</v>
      </c>
      <c r="G41" s="49" t="s">
        <v>167</v>
      </c>
      <c r="H41" s="49" t="s">
        <v>74</v>
      </c>
      <c r="I41" s="49" t="s">
        <v>168</v>
      </c>
      <c r="J41" s="49" t="s">
        <v>76</v>
      </c>
      <c r="K41" s="49" t="s">
        <v>169</v>
      </c>
      <c r="L41" s="3" t="s">
        <v>224</v>
      </c>
      <c r="M41" s="50"/>
      <c r="N41" s="39"/>
      <c r="O41" s="39"/>
      <c r="P41" s="39"/>
      <c r="Q41" s="39"/>
      <c r="R41" s="40"/>
      <c r="S41" s="38"/>
      <c r="T41" s="39"/>
      <c r="U41" s="39"/>
      <c r="V41" s="39"/>
      <c r="W41" s="39"/>
      <c r="X41" s="40"/>
      <c r="Y41" s="40"/>
      <c r="Z41" s="39"/>
      <c r="AA41" s="41"/>
      <c r="AB41" s="42"/>
      <c r="AC41" s="42"/>
      <c r="AD41" s="42"/>
      <c r="AE41" s="42"/>
      <c r="AF41" s="43"/>
      <c r="AG41" s="41"/>
      <c r="AH41" s="42"/>
      <c r="AI41" s="42"/>
      <c r="AJ41" s="42"/>
      <c r="AK41" s="42"/>
      <c r="AL41" s="43"/>
      <c r="AM41" s="44"/>
      <c r="AN41" s="42"/>
      <c r="AO41" s="45"/>
      <c r="AP41" s="46"/>
      <c r="AQ41" s="46"/>
      <c r="AR41" s="46"/>
      <c r="AS41" s="46"/>
      <c r="AT41" s="47"/>
      <c r="AU41" s="45"/>
      <c r="AV41" s="46"/>
      <c r="AW41" s="46"/>
      <c r="AX41" s="46"/>
      <c r="AY41" s="46"/>
      <c r="AZ41" s="47"/>
      <c r="BA41" s="46"/>
      <c r="BB41" s="46">
        <v>86168.5</v>
      </c>
      <c r="BC41" s="38"/>
      <c r="BD41" s="39"/>
      <c r="BE41" s="39"/>
      <c r="BF41" s="39"/>
      <c r="BG41" s="39"/>
      <c r="BH41" s="40"/>
      <c r="BI41" s="38"/>
      <c r="BJ41" s="39"/>
      <c r="BK41" s="39"/>
      <c r="BL41" s="39"/>
      <c r="BM41" s="39"/>
      <c r="BN41" s="40"/>
      <c r="BO41" s="40"/>
      <c r="BP41" s="40"/>
      <c r="BQ41" s="41"/>
      <c r="BR41" s="42"/>
      <c r="BS41" s="42"/>
      <c r="BT41" s="42"/>
      <c r="BU41" s="42"/>
      <c r="BV41" s="43"/>
      <c r="BW41" s="41"/>
      <c r="BX41" s="42"/>
      <c r="BY41" s="42"/>
      <c r="BZ41" s="42"/>
      <c r="CA41" s="42"/>
      <c r="CB41" s="43"/>
      <c r="CC41" s="44"/>
      <c r="CD41" s="42"/>
      <c r="CE41" s="45"/>
      <c r="CF41" s="46"/>
      <c r="CG41" s="46"/>
      <c r="CH41" s="46"/>
      <c r="CI41" s="46"/>
      <c r="CJ41" s="47"/>
      <c r="CK41" s="45"/>
      <c r="CL41" s="46"/>
      <c r="CM41" s="46"/>
      <c r="CN41" s="46"/>
      <c r="CO41" s="46"/>
      <c r="CP41" s="47"/>
      <c r="CQ41" s="46"/>
      <c r="CR41" s="6">
        <v>78335</v>
      </c>
      <c r="CS41" s="2">
        <f t="shared" si="16"/>
        <v>7833.5</v>
      </c>
      <c r="CT41" s="2"/>
      <c r="CU41" s="2"/>
      <c r="CV41" s="129"/>
      <c r="CW41" s="2"/>
      <c r="CX41" s="2">
        <f t="shared" si="31"/>
        <v>58121.142857142855</v>
      </c>
      <c r="CY41" s="2"/>
      <c r="CZ41" s="2"/>
      <c r="DA41" s="129"/>
      <c r="DB41" s="2">
        <f t="shared" si="24"/>
        <v>58121.142857142855</v>
      </c>
      <c r="DC41" s="2">
        <f t="shared" si="32"/>
        <v>7265.1428571428551</v>
      </c>
      <c r="DD41" s="2"/>
      <c r="DE41" s="2"/>
      <c r="DF41" s="129"/>
      <c r="DG41" s="2"/>
      <c r="DH41" s="158">
        <v>50856</v>
      </c>
      <c r="DI41" s="2"/>
      <c r="DJ41" s="129"/>
      <c r="DK41" s="2"/>
      <c r="DL41" s="2">
        <f t="shared" si="27"/>
        <v>50856</v>
      </c>
      <c r="DM41" s="158">
        <f t="shared" si="33"/>
        <v>50856</v>
      </c>
      <c r="DN41" s="2"/>
      <c r="DO41" s="129"/>
      <c r="DP41" s="2"/>
      <c r="DQ41" s="2">
        <f t="shared" si="18"/>
        <v>50856</v>
      </c>
      <c r="DR41" s="2"/>
      <c r="DS41" s="2"/>
      <c r="DT41" s="136"/>
      <c r="DU41" s="2"/>
      <c r="DV41" s="53">
        <f t="shared" si="28"/>
        <v>0</v>
      </c>
      <c r="DW41" s="5">
        <f t="shared" si="29"/>
        <v>1</v>
      </c>
      <c r="DX41" s="218">
        <f t="shared" si="30"/>
        <v>50856</v>
      </c>
      <c r="DY41" s="80"/>
      <c r="DZ41" s="143">
        <f t="shared" si="11"/>
        <v>50856</v>
      </c>
      <c r="EA41" s="83">
        <f t="shared" si="34"/>
        <v>1</v>
      </c>
      <c r="EB41" s="84"/>
      <c r="EC41" s="143"/>
      <c r="ED41" s="256"/>
      <c r="EE41" s="79"/>
      <c r="EF41" s="79"/>
      <c r="EG41" s="79"/>
      <c r="EH41" s="79"/>
    </row>
    <row r="42" spans="1:138" s="10" customFormat="1">
      <c r="A42" s="49" t="s">
        <v>164</v>
      </c>
      <c r="B42" s="48" t="s">
        <v>174</v>
      </c>
      <c r="C42" s="48" t="s">
        <v>175</v>
      </c>
      <c r="D42" s="49" t="s">
        <v>167</v>
      </c>
      <c r="E42" s="49" t="s">
        <v>167</v>
      </c>
      <c r="F42" s="49" t="s">
        <v>72</v>
      </c>
      <c r="G42" s="49" t="s">
        <v>167</v>
      </c>
      <c r="H42" s="49" t="s">
        <v>74</v>
      </c>
      <c r="I42" s="49" t="s">
        <v>168</v>
      </c>
      <c r="J42" s="49" t="s">
        <v>76</v>
      </c>
      <c r="K42" s="49" t="s">
        <v>169</v>
      </c>
      <c r="L42" s="3" t="s">
        <v>225</v>
      </c>
      <c r="M42" s="50"/>
      <c r="N42" s="39"/>
      <c r="O42" s="39"/>
      <c r="P42" s="39"/>
      <c r="Q42" s="39"/>
      <c r="R42" s="40"/>
      <c r="S42" s="38"/>
      <c r="T42" s="39"/>
      <c r="U42" s="39"/>
      <c r="V42" s="39"/>
      <c r="W42" s="39"/>
      <c r="X42" s="40"/>
      <c r="Y42" s="40"/>
      <c r="Z42" s="39"/>
      <c r="AA42" s="41"/>
      <c r="AB42" s="42"/>
      <c r="AC42" s="42"/>
      <c r="AD42" s="42"/>
      <c r="AE42" s="42"/>
      <c r="AF42" s="43"/>
      <c r="AG42" s="41"/>
      <c r="AH42" s="42"/>
      <c r="AI42" s="42"/>
      <c r="AJ42" s="42"/>
      <c r="AK42" s="42"/>
      <c r="AL42" s="43"/>
      <c r="AM42" s="44"/>
      <c r="AN42" s="42"/>
      <c r="AO42" s="45"/>
      <c r="AP42" s="46"/>
      <c r="AQ42" s="46"/>
      <c r="AR42" s="46"/>
      <c r="AS42" s="46"/>
      <c r="AT42" s="47"/>
      <c r="AU42" s="45"/>
      <c r="AV42" s="46"/>
      <c r="AW42" s="46"/>
      <c r="AX42" s="46"/>
      <c r="AY42" s="46"/>
      <c r="AZ42" s="47"/>
      <c r="BA42" s="46"/>
      <c r="BB42" s="46">
        <v>44003.3</v>
      </c>
      <c r="BC42" s="38"/>
      <c r="BD42" s="39"/>
      <c r="BE42" s="39"/>
      <c r="BF42" s="39"/>
      <c r="BG42" s="39"/>
      <c r="BH42" s="40"/>
      <c r="BI42" s="38"/>
      <c r="BJ42" s="39"/>
      <c r="BK42" s="39"/>
      <c r="BL42" s="39"/>
      <c r="BM42" s="39"/>
      <c r="BN42" s="40"/>
      <c r="BO42" s="40"/>
      <c r="BP42" s="40"/>
      <c r="BQ42" s="41"/>
      <c r="BR42" s="42"/>
      <c r="BS42" s="42"/>
      <c r="BT42" s="42"/>
      <c r="BU42" s="42"/>
      <c r="BV42" s="43"/>
      <c r="BW42" s="41"/>
      <c r="BX42" s="42"/>
      <c r="BY42" s="42"/>
      <c r="BZ42" s="42"/>
      <c r="CA42" s="42"/>
      <c r="CB42" s="43"/>
      <c r="CC42" s="44"/>
      <c r="CD42" s="42"/>
      <c r="CE42" s="45"/>
      <c r="CF42" s="46"/>
      <c r="CG42" s="46"/>
      <c r="CH42" s="46"/>
      <c r="CI42" s="46"/>
      <c r="CJ42" s="47"/>
      <c r="CK42" s="45"/>
      <c r="CL42" s="46"/>
      <c r="CM42" s="46"/>
      <c r="CN42" s="46"/>
      <c r="CO42" s="46"/>
      <c r="CP42" s="47"/>
      <c r="CQ42" s="46"/>
      <c r="CR42" s="6">
        <v>40003</v>
      </c>
      <c r="CS42" s="2">
        <f t="shared" si="16"/>
        <v>4000.3000000000029</v>
      </c>
      <c r="CT42" s="2"/>
      <c r="CU42" s="2"/>
      <c r="CV42" s="129"/>
      <c r="CW42" s="2"/>
      <c r="CX42" s="2">
        <f t="shared" si="31"/>
        <v>16627.428571428572</v>
      </c>
      <c r="CY42" s="2"/>
      <c r="CZ42" s="2"/>
      <c r="DA42" s="129"/>
      <c r="DB42" s="2">
        <f t="shared" si="24"/>
        <v>16627.428571428572</v>
      </c>
      <c r="DC42" s="2">
        <f t="shared" si="32"/>
        <v>2078.4285714285725</v>
      </c>
      <c r="DD42" s="2"/>
      <c r="DE42" s="2"/>
      <c r="DF42" s="129"/>
      <c r="DG42" s="2"/>
      <c r="DH42" s="158">
        <v>14549</v>
      </c>
      <c r="DI42" s="2"/>
      <c r="DJ42" s="129"/>
      <c r="DK42" s="2"/>
      <c r="DL42" s="2">
        <f t="shared" si="27"/>
        <v>14549</v>
      </c>
      <c r="DM42" s="158">
        <f t="shared" si="33"/>
        <v>14549</v>
      </c>
      <c r="DN42" s="2"/>
      <c r="DO42" s="129"/>
      <c r="DP42" s="2"/>
      <c r="DQ42" s="2">
        <f t="shared" si="18"/>
        <v>14549</v>
      </c>
      <c r="DR42" s="2"/>
      <c r="DS42" s="2"/>
      <c r="DT42" s="136"/>
      <c r="DU42" s="2"/>
      <c r="DV42" s="53">
        <f t="shared" si="28"/>
        <v>0</v>
      </c>
      <c r="DW42" s="5">
        <f t="shared" si="29"/>
        <v>1</v>
      </c>
      <c r="DX42" s="218">
        <f t="shared" si="30"/>
        <v>14549</v>
      </c>
      <c r="DY42" s="80"/>
      <c r="DZ42" s="143">
        <f t="shared" ref="DZ42:DZ74" si="35">SUM(DX42:DY42)</f>
        <v>14549</v>
      </c>
      <c r="EA42" s="83">
        <f t="shared" si="34"/>
        <v>1</v>
      </c>
      <c r="EB42" s="84"/>
      <c r="EC42" s="143"/>
      <c r="ED42" s="256"/>
      <c r="EE42" s="79"/>
      <c r="EF42" s="79"/>
      <c r="EG42" s="79"/>
      <c r="EH42" s="79"/>
    </row>
    <row r="43" spans="1:138" s="10" customFormat="1">
      <c r="A43" s="49" t="s">
        <v>164</v>
      </c>
      <c r="B43" s="48" t="s">
        <v>170</v>
      </c>
      <c r="C43" s="48" t="s">
        <v>171</v>
      </c>
      <c r="D43" s="49" t="s">
        <v>167</v>
      </c>
      <c r="E43" s="49" t="s">
        <v>167</v>
      </c>
      <c r="F43" s="49" t="s">
        <v>72</v>
      </c>
      <c r="G43" s="49" t="s">
        <v>167</v>
      </c>
      <c r="H43" s="49" t="s">
        <v>74</v>
      </c>
      <c r="I43" s="49" t="s">
        <v>168</v>
      </c>
      <c r="J43" s="49" t="s">
        <v>76</v>
      </c>
      <c r="K43" s="49" t="s">
        <v>169</v>
      </c>
      <c r="L43" s="3" t="s">
        <v>226</v>
      </c>
      <c r="M43" s="50"/>
      <c r="N43" s="39"/>
      <c r="O43" s="39"/>
      <c r="P43" s="39"/>
      <c r="Q43" s="39"/>
      <c r="R43" s="40"/>
      <c r="S43" s="38"/>
      <c r="T43" s="39"/>
      <c r="U43" s="39"/>
      <c r="V43" s="39"/>
      <c r="W43" s="39"/>
      <c r="X43" s="40"/>
      <c r="Y43" s="40"/>
      <c r="Z43" s="39"/>
      <c r="AA43" s="41"/>
      <c r="AB43" s="42"/>
      <c r="AC43" s="42"/>
      <c r="AD43" s="42"/>
      <c r="AE43" s="42"/>
      <c r="AF43" s="43"/>
      <c r="AG43" s="41"/>
      <c r="AH43" s="42"/>
      <c r="AI43" s="42"/>
      <c r="AJ43" s="42"/>
      <c r="AK43" s="42"/>
      <c r="AL43" s="43"/>
      <c r="AM43" s="44"/>
      <c r="AN43" s="42"/>
      <c r="AO43" s="45"/>
      <c r="AP43" s="46"/>
      <c r="AQ43" s="46"/>
      <c r="AR43" s="46"/>
      <c r="AS43" s="46"/>
      <c r="AT43" s="47"/>
      <c r="AU43" s="45"/>
      <c r="AV43" s="46"/>
      <c r="AW43" s="46"/>
      <c r="AX43" s="46"/>
      <c r="AY43" s="46"/>
      <c r="AZ43" s="47"/>
      <c r="BA43" s="46"/>
      <c r="BB43" s="46">
        <v>44002.200000000004</v>
      </c>
      <c r="BC43" s="38"/>
      <c r="BD43" s="39"/>
      <c r="BE43" s="39"/>
      <c r="BF43" s="39"/>
      <c r="BG43" s="39"/>
      <c r="BH43" s="40"/>
      <c r="BI43" s="38"/>
      <c r="BJ43" s="39"/>
      <c r="BK43" s="39"/>
      <c r="BL43" s="39"/>
      <c r="BM43" s="39"/>
      <c r="BN43" s="40"/>
      <c r="BO43" s="40"/>
      <c r="BP43" s="40"/>
      <c r="BQ43" s="41"/>
      <c r="BR43" s="42"/>
      <c r="BS43" s="42"/>
      <c r="BT43" s="42"/>
      <c r="BU43" s="42"/>
      <c r="BV43" s="43"/>
      <c r="BW43" s="41"/>
      <c r="BX43" s="42"/>
      <c r="BY43" s="42"/>
      <c r="BZ43" s="42"/>
      <c r="CA43" s="42"/>
      <c r="CB43" s="43"/>
      <c r="CC43" s="44"/>
      <c r="CD43" s="42"/>
      <c r="CE43" s="45"/>
      <c r="CF43" s="46"/>
      <c r="CG43" s="46"/>
      <c r="CH43" s="46"/>
      <c r="CI43" s="46"/>
      <c r="CJ43" s="47"/>
      <c r="CK43" s="45"/>
      <c r="CL43" s="46"/>
      <c r="CM43" s="46"/>
      <c r="CN43" s="46"/>
      <c r="CO43" s="46"/>
      <c r="CP43" s="47"/>
      <c r="CQ43" s="46"/>
      <c r="CR43" s="6">
        <v>40002</v>
      </c>
      <c r="CS43" s="2">
        <f t="shared" si="16"/>
        <v>4000.2000000000044</v>
      </c>
      <c r="CT43" s="2"/>
      <c r="CU43" s="2"/>
      <c r="CV43" s="129"/>
      <c r="CW43" s="2"/>
      <c r="CX43" s="2">
        <f t="shared" si="31"/>
        <v>16625.142857142859</v>
      </c>
      <c r="CY43" s="2"/>
      <c r="CZ43" s="2"/>
      <c r="DA43" s="129"/>
      <c r="DB43" s="2">
        <f t="shared" si="24"/>
        <v>16625.142857142859</v>
      </c>
      <c r="DC43" s="2">
        <f t="shared" si="32"/>
        <v>2078.1428571428587</v>
      </c>
      <c r="DD43" s="2"/>
      <c r="DE43" s="2"/>
      <c r="DF43" s="129"/>
      <c r="DG43" s="2"/>
      <c r="DH43" s="158">
        <v>14547</v>
      </c>
      <c r="DI43" s="2"/>
      <c r="DJ43" s="129"/>
      <c r="DK43" s="2"/>
      <c r="DL43" s="2">
        <f t="shared" si="27"/>
        <v>14547</v>
      </c>
      <c r="DM43" s="158">
        <f t="shared" si="33"/>
        <v>14547</v>
      </c>
      <c r="DN43" s="2"/>
      <c r="DO43" s="129"/>
      <c r="DP43" s="2"/>
      <c r="DQ43" s="2">
        <f t="shared" si="18"/>
        <v>14547</v>
      </c>
      <c r="DR43" s="2"/>
      <c r="DS43" s="2"/>
      <c r="DT43" s="136"/>
      <c r="DU43" s="2"/>
      <c r="DV43" s="53">
        <f t="shared" si="28"/>
        <v>0</v>
      </c>
      <c r="DW43" s="5">
        <f t="shared" si="29"/>
        <v>1</v>
      </c>
      <c r="DX43" s="218">
        <f t="shared" si="30"/>
        <v>14547</v>
      </c>
      <c r="DY43" s="80"/>
      <c r="DZ43" s="143">
        <f t="shared" si="35"/>
        <v>14547</v>
      </c>
      <c r="EA43" s="83">
        <f t="shared" si="34"/>
        <v>1</v>
      </c>
      <c r="EB43" s="84"/>
      <c r="EC43" s="143"/>
      <c r="ED43" s="256"/>
      <c r="EE43" s="79"/>
      <c r="EF43" s="79"/>
      <c r="EG43" s="79"/>
      <c r="EH43" s="79"/>
    </row>
    <row r="44" spans="1:138" s="10" customFormat="1">
      <c r="A44" s="49" t="s">
        <v>181</v>
      </c>
      <c r="B44" s="48" t="s">
        <v>182</v>
      </c>
      <c r="C44" s="48" t="s">
        <v>183</v>
      </c>
      <c r="D44" s="49" t="s">
        <v>167</v>
      </c>
      <c r="E44" s="49" t="s">
        <v>167</v>
      </c>
      <c r="F44" s="49" t="s">
        <v>72</v>
      </c>
      <c r="G44" s="49" t="s">
        <v>167</v>
      </c>
      <c r="H44" s="49" t="s">
        <v>74</v>
      </c>
      <c r="I44" s="49" t="s">
        <v>168</v>
      </c>
      <c r="J44" s="49" t="s">
        <v>76</v>
      </c>
      <c r="K44" s="49" t="s">
        <v>169</v>
      </c>
      <c r="L44" s="3" t="s">
        <v>227</v>
      </c>
      <c r="M44" s="50"/>
      <c r="N44" s="39"/>
      <c r="O44" s="39"/>
      <c r="P44" s="39"/>
      <c r="Q44" s="39"/>
      <c r="R44" s="40"/>
      <c r="S44" s="38"/>
      <c r="T44" s="39"/>
      <c r="U44" s="39"/>
      <c r="V44" s="39"/>
      <c r="W44" s="39"/>
      <c r="X44" s="40"/>
      <c r="Y44" s="40"/>
      <c r="Z44" s="39"/>
      <c r="AA44" s="41"/>
      <c r="AB44" s="42"/>
      <c r="AC44" s="42"/>
      <c r="AD44" s="42"/>
      <c r="AE44" s="42"/>
      <c r="AF44" s="43"/>
      <c r="AG44" s="41"/>
      <c r="AH44" s="42"/>
      <c r="AI44" s="42"/>
      <c r="AJ44" s="42"/>
      <c r="AK44" s="42"/>
      <c r="AL44" s="43"/>
      <c r="AM44" s="44"/>
      <c r="AN44" s="42"/>
      <c r="AO44" s="45"/>
      <c r="AP44" s="46"/>
      <c r="AQ44" s="46"/>
      <c r="AR44" s="46"/>
      <c r="AS44" s="46"/>
      <c r="AT44" s="47"/>
      <c r="AU44" s="45"/>
      <c r="AV44" s="46"/>
      <c r="AW44" s="46"/>
      <c r="AX44" s="46"/>
      <c r="AY44" s="46"/>
      <c r="AZ44" s="47"/>
      <c r="BA44" s="46"/>
      <c r="BB44" s="46">
        <v>55559.9</v>
      </c>
      <c r="BC44" s="38"/>
      <c r="BD44" s="39"/>
      <c r="BE44" s="39"/>
      <c r="BF44" s="39"/>
      <c r="BG44" s="39"/>
      <c r="BH44" s="40"/>
      <c r="BI44" s="38"/>
      <c r="BJ44" s="39"/>
      <c r="BK44" s="39"/>
      <c r="BL44" s="39"/>
      <c r="BM44" s="39"/>
      <c r="BN44" s="40"/>
      <c r="BO44" s="40"/>
      <c r="BP44" s="40"/>
      <c r="BQ44" s="41"/>
      <c r="BR44" s="42"/>
      <c r="BS44" s="42"/>
      <c r="BT44" s="42"/>
      <c r="BU44" s="42"/>
      <c r="BV44" s="43"/>
      <c r="BW44" s="41"/>
      <c r="BX44" s="42"/>
      <c r="BY44" s="42"/>
      <c r="BZ44" s="42"/>
      <c r="CA44" s="42"/>
      <c r="CB44" s="43"/>
      <c r="CC44" s="44"/>
      <c r="CD44" s="42"/>
      <c r="CE44" s="45"/>
      <c r="CF44" s="46"/>
      <c r="CG44" s="46"/>
      <c r="CH44" s="46"/>
      <c r="CI44" s="46"/>
      <c r="CJ44" s="47"/>
      <c r="CK44" s="45"/>
      <c r="CL44" s="46"/>
      <c r="CM44" s="46"/>
      <c r="CN44" s="46"/>
      <c r="CO44" s="46"/>
      <c r="CP44" s="47"/>
      <c r="CQ44" s="46"/>
      <c r="CR44" s="6">
        <v>50509</v>
      </c>
      <c r="CS44" s="2">
        <f t="shared" si="16"/>
        <v>5050.9000000000015</v>
      </c>
      <c r="CT44" s="2"/>
      <c r="CU44" s="2"/>
      <c r="CV44" s="129"/>
      <c r="CW44" s="2"/>
      <c r="CX44" s="2">
        <f t="shared" si="31"/>
        <v>54083.428571428572</v>
      </c>
      <c r="CY44" s="2"/>
      <c r="CZ44" s="2"/>
      <c r="DA44" s="129"/>
      <c r="DB44" s="2">
        <f t="shared" si="24"/>
        <v>54083.428571428572</v>
      </c>
      <c r="DC44" s="2">
        <f t="shared" si="32"/>
        <v>6760.4285714285725</v>
      </c>
      <c r="DD44" s="2"/>
      <c r="DE44" s="2"/>
      <c r="DF44" s="129"/>
      <c r="DG44" s="2"/>
      <c r="DH44" s="158">
        <v>47323</v>
      </c>
      <c r="DI44" s="2"/>
      <c r="DJ44" s="129"/>
      <c r="DK44" s="2"/>
      <c r="DL44" s="2">
        <f t="shared" si="27"/>
        <v>47323</v>
      </c>
      <c r="DM44" s="158">
        <f t="shared" si="33"/>
        <v>47323</v>
      </c>
      <c r="DN44" s="2"/>
      <c r="DO44" s="129"/>
      <c r="DP44" s="2"/>
      <c r="DQ44" s="2">
        <f t="shared" si="18"/>
        <v>47323</v>
      </c>
      <c r="DR44" s="2"/>
      <c r="DS44" s="2"/>
      <c r="DT44" s="136"/>
      <c r="DU44" s="2"/>
      <c r="DV44" s="53">
        <f t="shared" si="28"/>
        <v>0</v>
      </c>
      <c r="DW44" s="5">
        <f t="shared" si="29"/>
        <v>1</v>
      </c>
      <c r="DX44" s="218">
        <f t="shared" si="30"/>
        <v>47323</v>
      </c>
      <c r="DY44" s="80"/>
      <c r="DZ44" s="143">
        <f t="shared" si="35"/>
        <v>47323</v>
      </c>
      <c r="EA44" s="83">
        <f t="shared" si="34"/>
        <v>1</v>
      </c>
      <c r="EB44" s="84"/>
      <c r="EC44" s="143"/>
      <c r="ED44" s="256"/>
      <c r="EE44" s="79"/>
      <c r="EF44" s="79"/>
      <c r="EG44" s="79"/>
      <c r="EH44" s="79"/>
    </row>
    <row r="45" spans="1:138" s="10" customFormat="1">
      <c r="A45" s="49" t="s">
        <v>181</v>
      </c>
      <c r="B45" s="48" t="s">
        <v>184</v>
      </c>
      <c r="C45" s="48" t="s">
        <v>185</v>
      </c>
      <c r="D45" s="49" t="s">
        <v>167</v>
      </c>
      <c r="E45" s="49" t="s">
        <v>167</v>
      </c>
      <c r="F45" s="49" t="s">
        <v>72</v>
      </c>
      <c r="G45" s="49" t="s">
        <v>167</v>
      </c>
      <c r="H45" s="49" t="s">
        <v>74</v>
      </c>
      <c r="I45" s="49" t="s">
        <v>168</v>
      </c>
      <c r="J45" s="49" t="s">
        <v>76</v>
      </c>
      <c r="K45" s="49" t="s">
        <v>169</v>
      </c>
      <c r="L45" s="3" t="s">
        <v>228</v>
      </c>
      <c r="M45" s="50"/>
      <c r="N45" s="39"/>
      <c r="O45" s="39"/>
      <c r="P45" s="39"/>
      <c r="Q45" s="39"/>
      <c r="R45" s="40"/>
      <c r="S45" s="38"/>
      <c r="T45" s="39"/>
      <c r="U45" s="39"/>
      <c r="V45" s="39"/>
      <c r="W45" s="39"/>
      <c r="X45" s="40"/>
      <c r="Y45" s="40"/>
      <c r="Z45" s="39"/>
      <c r="AA45" s="41"/>
      <c r="AB45" s="42"/>
      <c r="AC45" s="42"/>
      <c r="AD45" s="42"/>
      <c r="AE45" s="42"/>
      <c r="AF45" s="43"/>
      <c r="AG45" s="41"/>
      <c r="AH45" s="42"/>
      <c r="AI45" s="42"/>
      <c r="AJ45" s="42"/>
      <c r="AK45" s="42"/>
      <c r="AL45" s="43"/>
      <c r="AM45" s="44"/>
      <c r="AN45" s="42"/>
      <c r="AO45" s="45"/>
      <c r="AP45" s="46"/>
      <c r="AQ45" s="46"/>
      <c r="AR45" s="46"/>
      <c r="AS45" s="46"/>
      <c r="AT45" s="47"/>
      <c r="AU45" s="45"/>
      <c r="AV45" s="46"/>
      <c r="AW45" s="46"/>
      <c r="AX45" s="46"/>
      <c r="AY45" s="46"/>
      <c r="AZ45" s="47"/>
      <c r="BA45" s="46"/>
      <c r="BB45" s="46">
        <v>54818.500000000007</v>
      </c>
      <c r="BC45" s="38"/>
      <c r="BD45" s="39"/>
      <c r="BE45" s="39"/>
      <c r="BF45" s="39"/>
      <c r="BG45" s="39"/>
      <c r="BH45" s="40"/>
      <c r="BI45" s="38"/>
      <c r="BJ45" s="39"/>
      <c r="BK45" s="39"/>
      <c r="BL45" s="39"/>
      <c r="BM45" s="39"/>
      <c r="BN45" s="40"/>
      <c r="BO45" s="40"/>
      <c r="BP45" s="40"/>
      <c r="BQ45" s="41"/>
      <c r="BR45" s="42"/>
      <c r="BS45" s="42"/>
      <c r="BT45" s="42"/>
      <c r="BU45" s="42"/>
      <c r="BV45" s="43"/>
      <c r="BW45" s="41"/>
      <c r="BX45" s="42"/>
      <c r="BY45" s="42"/>
      <c r="BZ45" s="42"/>
      <c r="CA45" s="42"/>
      <c r="CB45" s="43"/>
      <c r="CC45" s="44"/>
      <c r="CD45" s="42"/>
      <c r="CE45" s="45"/>
      <c r="CF45" s="46"/>
      <c r="CG45" s="46"/>
      <c r="CH45" s="46"/>
      <c r="CI45" s="46"/>
      <c r="CJ45" s="47"/>
      <c r="CK45" s="45"/>
      <c r="CL45" s="46"/>
      <c r="CM45" s="46"/>
      <c r="CN45" s="46"/>
      <c r="CO45" s="46"/>
      <c r="CP45" s="47"/>
      <c r="CQ45" s="46"/>
      <c r="CR45" s="6">
        <v>49835</v>
      </c>
      <c r="CS45" s="2">
        <f t="shared" si="16"/>
        <v>4983.5000000000073</v>
      </c>
      <c r="CT45" s="2"/>
      <c r="CU45" s="2"/>
      <c r="CV45" s="129"/>
      <c r="CW45" s="2"/>
      <c r="CX45" s="2">
        <f t="shared" si="31"/>
        <v>46635.428571428572</v>
      </c>
      <c r="CY45" s="2"/>
      <c r="CZ45" s="2"/>
      <c r="DA45" s="129"/>
      <c r="DB45" s="2">
        <f t="shared" si="24"/>
        <v>46635.428571428572</v>
      </c>
      <c r="DC45" s="2">
        <f t="shared" si="32"/>
        <v>5829.4285714285725</v>
      </c>
      <c r="DD45" s="2"/>
      <c r="DE45" s="2"/>
      <c r="DF45" s="129"/>
      <c r="DG45" s="2"/>
      <c r="DH45" s="158">
        <v>40806</v>
      </c>
      <c r="DI45" s="2"/>
      <c r="DJ45" s="129"/>
      <c r="DK45" s="2"/>
      <c r="DL45" s="2">
        <f t="shared" si="27"/>
        <v>40806</v>
      </c>
      <c r="DM45" s="158">
        <f t="shared" si="33"/>
        <v>40806</v>
      </c>
      <c r="DN45" s="2"/>
      <c r="DO45" s="129"/>
      <c r="DP45" s="2"/>
      <c r="DQ45" s="2">
        <f t="shared" si="18"/>
        <v>40806</v>
      </c>
      <c r="DR45" s="2"/>
      <c r="DS45" s="2"/>
      <c r="DT45" s="136"/>
      <c r="DU45" s="2"/>
      <c r="DV45" s="53">
        <f t="shared" si="28"/>
        <v>0</v>
      </c>
      <c r="DW45" s="5">
        <f t="shared" si="29"/>
        <v>1</v>
      </c>
      <c r="DX45" s="218">
        <f t="shared" si="30"/>
        <v>40806</v>
      </c>
      <c r="DY45" s="80"/>
      <c r="DZ45" s="143">
        <f t="shared" si="35"/>
        <v>40806</v>
      </c>
      <c r="EA45" s="83">
        <f t="shared" si="34"/>
        <v>1</v>
      </c>
      <c r="EB45" s="84"/>
      <c r="EC45" s="143"/>
      <c r="ED45" s="256"/>
      <c r="EE45" s="79"/>
      <c r="EF45" s="79"/>
      <c r="EG45" s="79"/>
      <c r="EH45" s="79"/>
    </row>
    <row r="46" spans="1:138" s="10" customFormat="1">
      <c r="A46" s="49" t="s">
        <v>238</v>
      </c>
      <c r="B46" s="48" t="s">
        <v>186</v>
      </c>
      <c r="C46" s="48" t="s">
        <v>187</v>
      </c>
      <c r="D46" s="49" t="s">
        <v>167</v>
      </c>
      <c r="E46" s="49" t="s">
        <v>167</v>
      </c>
      <c r="F46" s="49" t="s">
        <v>72</v>
      </c>
      <c r="G46" s="49" t="s">
        <v>167</v>
      </c>
      <c r="H46" s="49" t="s">
        <v>74</v>
      </c>
      <c r="I46" s="49" t="s">
        <v>168</v>
      </c>
      <c r="J46" s="49" t="s">
        <v>76</v>
      </c>
      <c r="K46" s="49" t="s">
        <v>169</v>
      </c>
      <c r="L46" s="3" t="s">
        <v>229</v>
      </c>
      <c r="M46" s="50"/>
      <c r="N46" s="39"/>
      <c r="O46" s="39"/>
      <c r="P46" s="39"/>
      <c r="Q46" s="39"/>
      <c r="R46" s="40"/>
      <c r="S46" s="38"/>
      <c r="T46" s="39"/>
      <c r="U46" s="39"/>
      <c r="V46" s="39"/>
      <c r="W46" s="39"/>
      <c r="X46" s="40"/>
      <c r="Y46" s="40"/>
      <c r="Z46" s="39"/>
      <c r="AA46" s="41"/>
      <c r="AB46" s="42"/>
      <c r="AC46" s="42"/>
      <c r="AD46" s="42"/>
      <c r="AE46" s="42"/>
      <c r="AF46" s="43"/>
      <c r="AG46" s="41"/>
      <c r="AH46" s="42"/>
      <c r="AI46" s="42"/>
      <c r="AJ46" s="42"/>
      <c r="AK46" s="42"/>
      <c r="AL46" s="43"/>
      <c r="AM46" s="44"/>
      <c r="AN46" s="42"/>
      <c r="AO46" s="45"/>
      <c r="AP46" s="46"/>
      <c r="AQ46" s="46"/>
      <c r="AR46" s="46"/>
      <c r="AS46" s="46"/>
      <c r="AT46" s="47"/>
      <c r="AU46" s="45"/>
      <c r="AV46" s="46"/>
      <c r="AW46" s="46"/>
      <c r="AX46" s="46"/>
      <c r="AY46" s="46"/>
      <c r="AZ46" s="47"/>
      <c r="BA46" s="46"/>
      <c r="BB46" s="46">
        <v>269577</v>
      </c>
      <c r="BC46" s="38"/>
      <c r="BD46" s="39"/>
      <c r="BE46" s="39"/>
      <c r="BF46" s="39"/>
      <c r="BG46" s="39"/>
      <c r="BH46" s="40"/>
      <c r="BI46" s="38"/>
      <c r="BJ46" s="39"/>
      <c r="BK46" s="39"/>
      <c r="BL46" s="39"/>
      <c r="BM46" s="39"/>
      <c r="BN46" s="40"/>
      <c r="BO46" s="40"/>
      <c r="BP46" s="40"/>
      <c r="BQ46" s="41"/>
      <c r="BR46" s="42"/>
      <c r="BS46" s="42"/>
      <c r="BT46" s="42"/>
      <c r="BU46" s="42"/>
      <c r="BV46" s="43"/>
      <c r="BW46" s="41"/>
      <c r="BX46" s="42"/>
      <c r="BY46" s="42"/>
      <c r="BZ46" s="42"/>
      <c r="CA46" s="42"/>
      <c r="CB46" s="43"/>
      <c r="CC46" s="44"/>
      <c r="CD46" s="42"/>
      <c r="CE46" s="45"/>
      <c r="CF46" s="46"/>
      <c r="CG46" s="46"/>
      <c r="CH46" s="46"/>
      <c r="CI46" s="46"/>
      <c r="CJ46" s="47"/>
      <c r="CK46" s="45"/>
      <c r="CL46" s="46"/>
      <c r="CM46" s="46"/>
      <c r="CN46" s="46"/>
      <c r="CO46" s="46"/>
      <c r="CP46" s="47"/>
      <c r="CQ46" s="46"/>
      <c r="CR46" s="6">
        <v>245070</v>
      </c>
      <c r="CS46" s="2">
        <f t="shared" si="16"/>
        <v>24507</v>
      </c>
      <c r="CT46" s="2"/>
      <c r="CU46" s="2"/>
      <c r="CV46" s="129"/>
      <c r="CW46" s="2"/>
      <c r="CX46" s="2">
        <f t="shared" si="31"/>
        <v>176035.42857142858</v>
      </c>
      <c r="CY46" s="2"/>
      <c r="CZ46" s="2"/>
      <c r="DA46" s="129"/>
      <c r="DB46" s="2">
        <f t="shared" si="24"/>
        <v>176035.42857142858</v>
      </c>
      <c r="DC46" s="2">
        <f t="shared" si="32"/>
        <v>22004.42857142858</v>
      </c>
      <c r="DD46" s="2"/>
      <c r="DE46" s="2"/>
      <c r="DF46" s="129"/>
      <c r="DG46" s="2"/>
      <c r="DH46" s="158">
        <v>154031</v>
      </c>
      <c r="DI46" s="2"/>
      <c r="DJ46" s="129"/>
      <c r="DK46" s="2"/>
      <c r="DL46" s="2">
        <f t="shared" si="27"/>
        <v>154031</v>
      </c>
      <c r="DM46" s="158">
        <f t="shared" si="33"/>
        <v>154031</v>
      </c>
      <c r="DN46" s="2"/>
      <c r="DO46" s="129"/>
      <c r="DP46" s="2"/>
      <c r="DQ46" s="2">
        <f t="shared" si="18"/>
        <v>154031</v>
      </c>
      <c r="DR46" s="2"/>
      <c r="DS46" s="2"/>
      <c r="DT46" s="136"/>
      <c r="DU46" s="2"/>
      <c r="DV46" s="53">
        <f t="shared" si="28"/>
        <v>0</v>
      </c>
      <c r="DW46" s="5">
        <f t="shared" si="29"/>
        <v>1</v>
      </c>
      <c r="DX46" s="218">
        <f t="shared" si="30"/>
        <v>154031</v>
      </c>
      <c r="DY46" s="80"/>
      <c r="DZ46" s="143">
        <f t="shared" si="35"/>
        <v>154031</v>
      </c>
      <c r="EA46" s="83">
        <f t="shared" si="34"/>
        <v>1</v>
      </c>
      <c r="EB46" s="84"/>
      <c r="EC46" s="143"/>
      <c r="ED46" s="256"/>
      <c r="EE46" s="79"/>
      <c r="EF46" s="79"/>
      <c r="EG46" s="79"/>
      <c r="EH46" s="79"/>
    </row>
    <row r="47" spans="1:138" s="10" customFormat="1">
      <c r="A47" s="49" t="s">
        <v>238</v>
      </c>
      <c r="B47" s="48" t="s">
        <v>188</v>
      </c>
      <c r="C47" s="48" t="s">
        <v>189</v>
      </c>
      <c r="D47" s="49" t="s">
        <v>167</v>
      </c>
      <c r="E47" s="49" t="s">
        <v>167</v>
      </c>
      <c r="F47" s="49" t="s">
        <v>72</v>
      </c>
      <c r="G47" s="49" t="s">
        <v>167</v>
      </c>
      <c r="H47" s="49" t="s">
        <v>74</v>
      </c>
      <c r="I47" s="49" t="s">
        <v>168</v>
      </c>
      <c r="J47" s="49" t="s">
        <v>76</v>
      </c>
      <c r="K47" s="49" t="s">
        <v>169</v>
      </c>
      <c r="L47" s="3" t="s">
        <v>230</v>
      </c>
      <c r="M47" s="50"/>
      <c r="N47" s="39"/>
      <c r="O47" s="39"/>
      <c r="P47" s="39"/>
      <c r="Q47" s="39"/>
      <c r="R47" s="40"/>
      <c r="S47" s="38"/>
      <c r="T47" s="39"/>
      <c r="U47" s="39"/>
      <c r="V47" s="39"/>
      <c r="W47" s="39"/>
      <c r="X47" s="40"/>
      <c r="Y47" s="40"/>
      <c r="Z47" s="39"/>
      <c r="AA47" s="41"/>
      <c r="AB47" s="42"/>
      <c r="AC47" s="42"/>
      <c r="AD47" s="42"/>
      <c r="AE47" s="42"/>
      <c r="AF47" s="43"/>
      <c r="AG47" s="41"/>
      <c r="AH47" s="42"/>
      <c r="AI47" s="42"/>
      <c r="AJ47" s="42"/>
      <c r="AK47" s="42"/>
      <c r="AL47" s="43"/>
      <c r="AM47" s="44"/>
      <c r="AN47" s="42"/>
      <c r="AO47" s="45"/>
      <c r="AP47" s="46"/>
      <c r="AQ47" s="46"/>
      <c r="AR47" s="46"/>
      <c r="AS47" s="46"/>
      <c r="AT47" s="47"/>
      <c r="AU47" s="45"/>
      <c r="AV47" s="46"/>
      <c r="AW47" s="46"/>
      <c r="AX47" s="46"/>
      <c r="AY47" s="46"/>
      <c r="AZ47" s="47"/>
      <c r="BA47" s="46"/>
      <c r="BB47" s="46">
        <v>116045.6</v>
      </c>
      <c r="BC47" s="38"/>
      <c r="BD47" s="39"/>
      <c r="BE47" s="39"/>
      <c r="BF47" s="39"/>
      <c r="BG47" s="39"/>
      <c r="BH47" s="40"/>
      <c r="BI47" s="38"/>
      <c r="BJ47" s="39"/>
      <c r="BK47" s="39"/>
      <c r="BL47" s="39"/>
      <c r="BM47" s="39"/>
      <c r="BN47" s="40"/>
      <c r="BO47" s="40"/>
      <c r="BP47" s="40"/>
      <c r="BQ47" s="41"/>
      <c r="BR47" s="42"/>
      <c r="BS47" s="42"/>
      <c r="BT47" s="42"/>
      <c r="BU47" s="42"/>
      <c r="BV47" s="43"/>
      <c r="BW47" s="41"/>
      <c r="BX47" s="42"/>
      <c r="BY47" s="42"/>
      <c r="BZ47" s="42"/>
      <c r="CA47" s="42"/>
      <c r="CB47" s="43"/>
      <c r="CC47" s="44"/>
      <c r="CD47" s="42"/>
      <c r="CE47" s="45"/>
      <c r="CF47" s="46"/>
      <c r="CG47" s="46"/>
      <c r="CH47" s="46"/>
      <c r="CI47" s="46"/>
      <c r="CJ47" s="47"/>
      <c r="CK47" s="45"/>
      <c r="CL47" s="46"/>
      <c r="CM47" s="46"/>
      <c r="CN47" s="46"/>
      <c r="CO47" s="46"/>
      <c r="CP47" s="47"/>
      <c r="CQ47" s="46"/>
      <c r="CR47" s="6">
        <v>105496</v>
      </c>
      <c r="CS47" s="2">
        <f t="shared" si="16"/>
        <v>10549.600000000006</v>
      </c>
      <c r="CT47" s="2"/>
      <c r="CU47" s="2"/>
      <c r="CV47" s="129"/>
      <c r="CW47" s="2"/>
      <c r="CX47" s="2">
        <f t="shared" si="31"/>
        <v>85177.142857142855</v>
      </c>
      <c r="CY47" s="2"/>
      <c r="CZ47" s="2"/>
      <c r="DA47" s="129"/>
      <c r="DB47" s="2">
        <f t="shared" si="24"/>
        <v>85177.142857142855</v>
      </c>
      <c r="DC47" s="2">
        <f t="shared" si="32"/>
        <v>10647.142857142855</v>
      </c>
      <c r="DD47" s="2"/>
      <c r="DE47" s="2"/>
      <c r="DF47" s="129"/>
      <c r="DG47" s="2"/>
      <c r="DH47" s="158">
        <v>74530</v>
      </c>
      <c r="DI47" s="2"/>
      <c r="DJ47" s="129"/>
      <c r="DK47" s="2"/>
      <c r="DL47" s="2">
        <f t="shared" si="27"/>
        <v>74530</v>
      </c>
      <c r="DM47" s="158">
        <f t="shared" si="33"/>
        <v>74530</v>
      </c>
      <c r="DN47" s="2"/>
      <c r="DO47" s="129"/>
      <c r="DP47" s="2"/>
      <c r="DQ47" s="2">
        <f t="shared" si="18"/>
        <v>74530</v>
      </c>
      <c r="DR47" s="2"/>
      <c r="DS47" s="2"/>
      <c r="DT47" s="136"/>
      <c r="DU47" s="2"/>
      <c r="DV47" s="53">
        <f t="shared" si="28"/>
        <v>0</v>
      </c>
      <c r="DW47" s="5">
        <f t="shared" si="29"/>
        <v>1</v>
      </c>
      <c r="DX47" s="218">
        <f t="shared" si="30"/>
        <v>74530</v>
      </c>
      <c r="DY47" s="80"/>
      <c r="DZ47" s="143">
        <f t="shared" si="35"/>
        <v>74530</v>
      </c>
      <c r="EA47" s="83">
        <f t="shared" si="34"/>
        <v>1</v>
      </c>
      <c r="EB47" s="84"/>
      <c r="EC47" s="143"/>
      <c r="ED47" s="256"/>
      <c r="EE47" s="79"/>
      <c r="EF47" s="79"/>
      <c r="EG47" s="79"/>
      <c r="EH47" s="79"/>
    </row>
    <row r="48" spans="1:138" s="10" customFormat="1">
      <c r="A48" s="49" t="s">
        <v>235</v>
      </c>
      <c r="B48" s="48" t="s">
        <v>197</v>
      </c>
      <c r="C48" s="48" t="s">
        <v>198</v>
      </c>
      <c r="D48" s="49" t="s">
        <v>167</v>
      </c>
      <c r="E48" s="49" t="s">
        <v>167</v>
      </c>
      <c r="F48" s="49" t="s">
        <v>72</v>
      </c>
      <c r="G48" s="49" t="s">
        <v>167</v>
      </c>
      <c r="H48" s="49" t="s">
        <v>74</v>
      </c>
      <c r="I48" s="49" t="s">
        <v>168</v>
      </c>
      <c r="J48" s="49" t="s">
        <v>76</v>
      </c>
      <c r="K48" s="49" t="s">
        <v>169</v>
      </c>
      <c r="L48" s="3" t="s">
        <v>231</v>
      </c>
      <c r="M48" s="50"/>
      <c r="N48" s="39"/>
      <c r="O48" s="39"/>
      <c r="P48" s="39"/>
      <c r="Q48" s="39"/>
      <c r="R48" s="40"/>
      <c r="S48" s="38"/>
      <c r="T48" s="39"/>
      <c r="U48" s="39"/>
      <c r="V48" s="39"/>
      <c r="W48" s="39"/>
      <c r="X48" s="40"/>
      <c r="Y48" s="40"/>
      <c r="Z48" s="39"/>
      <c r="AA48" s="41"/>
      <c r="AB48" s="42"/>
      <c r="AC48" s="42"/>
      <c r="AD48" s="42"/>
      <c r="AE48" s="42"/>
      <c r="AF48" s="43"/>
      <c r="AG48" s="41"/>
      <c r="AH48" s="42"/>
      <c r="AI48" s="42"/>
      <c r="AJ48" s="42"/>
      <c r="AK48" s="42"/>
      <c r="AL48" s="43"/>
      <c r="AM48" s="44"/>
      <c r="AN48" s="42"/>
      <c r="AO48" s="45"/>
      <c r="AP48" s="46"/>
      <c r="AQ48" s="46"/>
      <c r="AR48" s="46"/>
      <c r="AS48" s="46"/>
      <c r="AT48" s="47"/>
      <c r="AU48" s="45"/>
      <c r="AV48" s="46"/>
      <c r="AW48" s="46"/>
      <c r="AX48" s="46"/>
      <c r="AY48" s="46"/>
      <c r="AZ48" s="47"/>
      <c r="BA48" s="46"/>
      <c r="BB48" s="46">
        <v>28164.400000000001</v>
      </c>
      <c r="BC48" s="38"/>
      <c r="BD48" s="39"/>
      <c r="BE48" s="39"/>
      <c r="BF48" s="39"/>
      <c r="BG48" s="39"/>
      <c r="BH48" s="40"/>
      <c r="BI48" s="38"/>
      <c r="BJ48" s="39"/>
      <c r="BK48" s="39"/>
      <c r="BL48" s="39"/>
      <c r="BM48" s="39"/>
      <c r="BN48" s="40"/>
      <c r="BO48" s="40"/>
      <c r="BP48" s="40"/>
      <c r="BQ48" s="41"/>
      <c r="BR48" s="42"/>
      <c r="BS48" s="42"/>
      <c r="BT48" s="42"/>
      <c r="BU48" s="42"/>
      <c r="BV48" s="43"/>
      <c r="BW48" s="41"/>
      <c r="BX48" s="42"/>
      <c r="BY48" s="42"/>
      <c r="BZ48" s="42"/>
      <c r="CA48" s="42"/>
      <c r="CB48" s="43"/>
      <c r="CC48" s="44"/>
      <c r="CD48" s="42"/>
      <c r="CE48" s="45"/>
      <c r="CF48" s="46"/>
      <c r="CG48" s="46"/>
      <c r="CH48" s="46"/>
      <c r="CI48" s="46"/>
      <c r="CJ48" s="47"/>
      <c r="CK48" s="45"/>
      <c r="CL48" s="46"/>
      <c r="CM48" s="46"/>
      <c r="CN48" s="46"/>
      <c r="CO48" s="46"/>
      <c r="CP48" s="47"/>
      <c r="CQ48" s="46"/>
      <c r="CR48" s="6">
        <v>25604</v>
      </c>
      <c r="CS48" s="2">
        <f t="shared" si="16"/>
        <v>2560.4000000000015</v>
      </c>
      <c r="CT48" s="2"/>
      <c r="CU48" s="2"/>
      <c r="CV48" s="129"/>
      <c r="CW48" s="2"/>
      <c r="CX48" s="2">
        <f t="shared" si="31"/>
        <v>9387.4285714285706</v>
      </c>
      <c r="CY48" s="2"/>
      <c r="CZ48" s="2"/>
      <c r="DA48" s="129"/>
      <c r="DB48" s="2">
        <f t="shared" si="24"/>
        <v>9387.4285714285706</v>
      </c>
      <c r="DC48" s="2">
        <f t="shared" si="32"/>
        <v>1173.4285714285706</v>
      </c>
      <c r="DD48" s="2"/>
      <c r="DE48" s="2"/>
      <c r="DF48" s="129"/>
      <c r="DG48" s="2"/>
      <c r="DH48" s="158">
        <v>8214</v>
      </c>
      <c r="DI48" s="2"/>
      <c r="DJ48" s="129"/>
      <c r="DK48" s="2"/>
      <c r="DL48" s="2">
        <f t="shared" si="27"/>
        <v>8214</v>
      </c>
      <c r="DM48" s="158">
        <f t="shared" si="33"/>
        <v>8214</v>
      </c>
      <c r="DN48" s="2"/>
      <c r="DO48" s="129"/>
      <c r="DP48" s="2"/>
      <c r="DQ48" s="2">
        <f t="shared" si="18"/>
        <v>8214</v>
      </c>
      <c r="DR48" s="2"/>
      <c r="DS48" s="2"/>
      <c r="DT48" s="136"/>
      <c r="DU48" s="2"/>
      <c r="DV48" s="53">
        <f t="shared" si="28"/>
        <v>0</v>
      </c>
      <c r="DW48" s="5">
        <f t="shared" si="29"/>
        <v>1</v>
      </c>
      <c r="DX48" s="218">
        <f t="shared" si="30"/>
        <v>8214</v>
      </c>
      <c r="DY48" s="80"/>
      <c r="DZ48" s="143">
        <f t="shared" si="35"/>
        <v>8214</v>
      </c>
      <c r="EA48" s="83">
        <f t="shared" si="34"/>
        <v>1</v>
      </c>
      <c r="EB48" s="84"/>
      <c r="EC48" s="143"/>
      <c r="ED48" s="256"/>
      <c r="EE48" s="79"/>
      <c r="EF48" s="79"/>
      <c r="EG48" s="79"/>
      <c r="EH48" s="79"/>
    </row>
    <row r="49" spans="1:138" s="10" customFormat="1">
      <c r="A49" s="73" t="s">
        <v>238</v>
      </c>
      <c r="B49" s="74" t="s">
        <v>190</v>
      </c>
      <c r="C49" s="74" t="s">
        <v>191</v>
      </c>
      <c r="D49" s="73" t="s">
        <v>167</v>
      </c>
      <c r="E49" s="73" t="s">
        <v>167</v>
      </c>
      <c r="F49" s="73" t="s">
        <v>72</v>
      </c>
      <c r="G49" s="73" t="s">
        <v>167</v>
      </c>
      <c r="H49" s="73" t="s">
        <v>74</v>
      </c>
      <c r="I49" s="73" t="s">
        <v>168</v>
      </c>
      <c r="J49" s="73" t="s">
        <v>76</v>
      </c>
      <c r="K49" s="73" t="s">
        <v>169</v>
      </c>
      <c r="L49" s="75" t="s">
        <v>232</v>
      </c>
      <c r="M49" s="50"/>
      <c r="N49" s="39"/>
      <c r="O49" s="39"/>
      <c r="P49" s="39"/>
      <c r="Q49" s="39"/>
      <c r="R49" s="40"/>
      <c r="S49" s="38"/>
      <c r="T49" s="39"/>
      <c r="U49" s="39"/>
      <c r="V49" s="39"/>
      <c r="W49" s="39"/>
      <c r="X49" s="40"/>
      <c r="Y49" s="40"/>
      <c r="Z49" s="39"/>
      <c r="AA49" s="41"/>
      <c r="AB49" s="42"/>
      <c r="AC49" s="42"/>
      <c r="AD49" s="42"/>
      <c r="AE49" s="42"/>
      <c r="AF49" s="43"/>
      <c r="AG49" s="41"/>
      <c r="AH49" s="42"/>
      <c r="AI49" s="42"/>
      <c r="AJ49" s="42"/>
      <c r="AK49" s="42"/>
      <c r="AL49" s="43"/>
      <c r="AM49" s="44"/>
      <c r="AN49" s="42"/>
      <c r="AO49" s="45"/>
      <c r="AP49" s="46"/>
      <c r="AQ49" s="46"/>
      <c r="AR49" s="46"/>
      <c r="AS49" s="46"/>
      <c r="AT49" s="47"/>
      <c r="AU49" s="45"/>
      <c r="AV49" s="46"/>
      <c r="AW49" s="46"/>
      <c r="AX49" s="46"/>
      <c r="AY49" s="46"/>
      <c r="AZ49" s="47"/>
      <c r="BA49" s="46"/>
      <c r="BB49" s="46">
        <v>28154.500000000004</v>
      </c>
      <c r="BC49" s="38"/>
      <c r="BD49" s="39"/>
      <c r="BE49" s="39"/>
      <c r="BF49" s="39"/>
      <c r="BG49" s="39"/>
      <c r="BH49" s="40"/>
      <c r="BI49" s="38"/>
      <c r="BJ49" s="39"/>
      <c r="BK49" s="39"/>
      <c r="BL49" s="39"/>
      <c r="BM49" s="39"/>
      <c r="BN49" s="40"/>
      <c r="BO49" s="40"/>
      <c r="BP49" s="40"/>
      <c r="BQ49" s="41"/>
      <c r="BR49" s="42"/>
      <c r="BS49" s="42"/>
      <c r="BT49" s="42"/>
      <c r="BU49" s="42"/>
      <c r="BV49" s="43"/>
      <c r="BW49" s="41"/>
      <c r="BX49" s="42"/>
      <c r="BY49" s="42"/>
      <c r="BZ49" s="42"/>
      <c r="CA49" s="42"/>
      <c r="CB49" s="43"/>
      <c r="CC49" s="44"/>
      <c r="CD49" s="42"/>
      <c r="CE49" s="45"/>
      <c r="CF49" s="46"/>
      <c r="CG49" s="46"/>
      <c r="CH49" s="46"/>
      <c r="CI49" s="46"/>
      <c r="CJ49" s="47"/>
      <c r="CK49" s="45"/>
      <c r="CL49" s="46"/>
      <c r="CM49" s="46"/>
      <c r="CN49" s="46"/>
      <c r="CO49" s="46"/>
      <c r="CP49" s="47"/>
      <c r="CQ49" s="46"/>
      <c r="CR49" s="6">
        <v>25595</v>
      </c>
      <c r="CS49" s="2">
        <f t="shared" si="16"/>
        <v>2559.5000000000036</v>
      </c>
      <c r="CT49" s="2"/>
      <c r="CU49" s="76"/>
      <c r="CV49" s="127"/>
      <c r="CW49" s="76"/>
      <c r="CX49" s="76">
        <f t="shared" si="31"/>
        <v>4720</v>
      </c>
      <c r="CY49" s="76"/>
      <c r="CZ49" s="76"/>
      <c r="DA49" s="127"/>
      <c r="DB49" s="76">
        <f t="shared" si="24"/>
        <v>4720</v>
      </c>
      <c r="DC49" s="76">
        <f t="shared" si="32"/>
        <v>590</v>
      </c>
      <c r="DD49" s="76"/>
      <c r="DE49" s="76"/>
      <c r="DF49" s="127"/>
      <c r="DG49" s="76"/>
      <c r="DH49" s="159">
        <v>4130</v>
      </c>
      <c r="DI49" s="76"/>
      <c r="DJ49" s="127"/>
      <c r="DK49" s="76"/>
      <c r="DL49" s="76">
        <f t="shared" si="27"/>
        <v>4130</v>
      </c>
      <c r="DM49" s="159">
        <f t="shared" si="33"/>
        <v>4130</v>
      </c>
      <c r="DN49" s="76"/>
      <c r="DO49" s="127"/>
      <c r="DP49" s="76"/>
      <c r="DQ49" s="76">
        <f t="shared" si="18"/>
        <v>4130</v>
      </c>
      <c r="DR49" s="76"/>
      <c r="DS49" s="76"/>
      <c r="DT49" s="142"/>
      <c r="DU49" s="76"/>
      <c r="DV49" s="77">
        <f t="shared" si="28"/>
        <v>0</v>
      </c>
      <c r="DW49" s="78">
        <f t="shared" si="29"/>
        <v>1</v>
      </c>
      <c r="DX49" s="218">
        <f t="shared" si="30"/>
        <v>4130</v>
      </c>
      <c r="DY49" s="80"/>
      <c r="DZ49" s="143">
        <f t="shared" si="35"/>
        <v>4130</v>
      </c>
      <c r="EA49" s="83">
        <f t="shared" si="34"/>
        <v>1</v>
      </c>
      <c r="EB49" s="84"/>
      <c r="EC49" s="143"/>
      <c r="ED49" s="256"/>
      <c r="EE49" s="79"/>
      <c r="EF49" s="79"/>
      <c r="EG49" s="79"/>
      <c r="EH49" s="79"/>
    </row>
    <row r="50" spans="1:138" s="10" customFormat="1">
      <c r="A50" s="73" t="s">
        <v>71</v>
      </c>
      <c r="B50" s="74" t="s">
        <v>125</v>
      </c>
      <c r="C50" s="74" t="s">
        <v>126</v>
      </c>
      <c r="D50" s="73" t="s">
        <v>121</v>
      </c>
      <c r="E50" s="73" t="s">
        <v>122</v>
      </c>
      <c r="F50" s="73" t="s">
        <v>121</v>
      </c>
      <c r="G50" s="73" t="s">
        <v>123</v>
      </c>
      <c r="H50" s="73" t="s">
        <v>74</v>
      </c>
      <c r="I50" s="73" t="s">
        <v>124</v>
      </c>
      <c r="J50" s="73" t="s">
        <v>76</v>
      </c>
      <c r="K50" s="73" t="s">
        <v>80</v>
      </c>
      <c r="L50" s="75" t="s">
        <v>125</v>
      </c>
      <c r="M50" s="50"/>
      <c r="N50" s="39"/>
      <c r="O50" s="39"/>
      <c r="P50" s="39"/>
      <c r="Q50" s="39"/>
      <c r="R50" s="40"/>
      <c r="S50" s="38"/>
      <c r="T50" s="39"/>
      <c r="U50" s="39"/>
      <c r="V50" s="39"/>
      <c r="W50" s="39"/>
      <c r="X50" s="40"/>
      <c r="Y50" s="103">
        <v>2</v>
      </c>
      <c r="Z50" s="102">
        <v>6000</v>
      </c>
      <c r="AA50" s="104"/>
      <c r="AB50" s="105"/>
      <c r="AC50" s="105"/>
      <c r="AD50" s="105"/>
      <c r="AE50" s="105"/>
      <c r="AF50" s="106"/>
      <c r="AG50" s="104"/>
      <c r="AH50" s="105"/>
      <c r="AI50" s="105"/>
      <c r="AJ50" s="105"/>
      <c r="AK50" s="105"/>
      <c r="AL50" s="106"/>
      <c r="AM50" s="107">
        <v>32</v>
      </c>
      <c r="AN50" s="105">
        <v>96000</v>
      </c>
      <c r="AO50" s="45"/>
      <c r="AP50" s="46"/>
      <c r="AQ50" s="46"/>
      <c r="AR50" s="46"/>
      <c r="AS50" s="46"/>
      <c r="AT50" s="47"/>
      <c r="AU50" s="45"/>
      <c r="AV50" s="46"/>
      <c r="AW50" s="46"/>
      <c r="AX50" s="46"/>
      <c r="AY50" s="46"/>
      <c r="AZ50" s="47"/>
      <c r="BA50" s="99">
        <v>34</v>
      </c>
      <c r="BB50" s="112">
        <v>102000</v>
      </c>
      <c r="BC50" s="38"/>
      <c r="BD50" s="39"/>
      <c r="BE50" s="39"/>
      <c r="BF50" s="39"/>
      <c r="BG50" s="39"/>
      <c r="BH50" s="40"/>
      <c r="BI50" s="38"/>
      <c r="BJ50" s="39"/>
      <c r="BK50" s="39"/>
      <c r="BL50" s="39"/>
      <c r="BM50" s="39"/>
      <c r="BN50" s="40"/>
      <c r="BO50" s="109">
        <v>2</v>
      </c>
      <c r="BP50" s="109">
        <f t="shared" ref="BP50:BP56" si="36">Z50*0.91</f>
        <v>5460</v>
      </c>
      <c r="BQ50" s="41"/>
      <c r="BR50" s="42"/>
      <c r="BS50" s="42"/>
      <c r="BT50" s="42"/>
      <c r="BU50" s="42"/>
      <c r="BV50" s="43"/>
      <c r="BW50" s="41"/>
      <c r="BX50" s="42"/>
      <c r="BY50" s="42"/>
      <c r="BZ50" s="42"/>
      <c r="CA50" s="42"/>
      <c r="CB50" s="43"/>
      <c r="CC50" s="111">
        <v>34</v>
      </c>
      <c r="CD50" s="110">
        <f>AN50*0.91</f>
        <v>87360</v>
      </c>
      <c r="CE50" s="45"/>
      <c r="CF50" s="46"/>
      <c r="CG50" s="46"/>
      <c r="CH50" s="46"/>
      <c r="CI50" s="46"/>
      <c r="CJ50" s="47"/>
      <c r="CK50" s="45"/>
      <c r="CL50" s="46"/>
      <c r="CM50" s="46"/>
      <c r="CN50" s="46"/>
      <c r="CO50" s="46"/>
      <c r="CP50" s="47"/>
      <c r="CQ50" s="46">
        <v>36</v>
      </c>
      <c r="CR50" s="108">
        <f t="shared" ref="CR50:CR56" si="37">BB50*0.91</f>
        <v>92820</v>
      </c>
      <c r="CS50" s="2">
        <f t="shared" si="16"/>
        <v>9180</v>
      </c>
      <c r="CT50" s="2" t="s">
        <v>262</v>
      </c>
      <c r="CU50" s="76"/>
      <c r="CV50" s="127"/>
      <c r="CW50" s="76"/>
      <c r="CX50" s="76">
        <f>DL50*16/14</f>
        <v>85486.605714285717</v>
      </c>
      <c r="CY50" s="76"/>
      <c r="CZ50" s="76"/>
      <c r="DA50" s="127"/>
      <c r="DB50" s="76">
        <f t="shared" si="24"/>
        <v>85486.605714285717</v>
      </c>
      <c r="DC50" s="76">
        <f t="shared" si="32"/>
        <v>10685.825714285718</v>
      </c>
      <c r="DD50" s="221" t="s">
        <v>408</v>
      </c>
      <c r="DE50" s="221"/>
      <c r="DF50" s="221"/>
      <c r="DG50" s="221"/>
      <c r="DH50" s="159">
        <f>VLOOKUP(DD:DD,Pool!F:R,2,FALSE)</f>
        <v>74800.78</v>
      </c>
      <c r="DI50" s="159"/>
      <c r="DJ50" s="127"/>
      <c r="DK50" s="76"/>
      <c r="DL50" s="152">
        <f t="shared" ref="DL50:DL56" si="38">DH50+DI50+DJ50+DK50</f>
        <v>74800.78</v>
      </c>
      <c r="DM50" s="159">
        <f>VLOOKUP(DD:DD,Pool!F:R,3,FALSE)</f>
        <v>63958</v>
      </c>
      <c r="DN50" s="159"/>
      <c r="DO50" s="229"/>
      <c r="DP50" s="229"/>
      <c r="DQ50" s="152">
        <f t="shared" ref="DQ50:DQ56" si="39">DM50+DN50+DO50+DP50</f>
        <v>63958</v>
      </c>
      <c r="DR50" s="152"/>
      <c r="DS50" s="152"/>
      <c r="DT50" s="152"/>
      <c r="DU50" s="152"/>
      <c r="DV50" s="154">
        <f t="shared" si="28"/>
        <v>10842.779999999999</v>
      </c>
      <c r="DW50" s="223">
        <f t="shared" si="29"/>
        <v>0.85504455969576787</v>
      </c>
      <c r="DX50" s="243">
        <f t="shared" si="30"/>
        <v>63958</v>
      </c>
      <c r="DY50" s="80"/>
      <c r="DZ50" s="143">
        <f t="shared" si="35"/>
        <v>63958</v>
      </c>
      <c r="EA50" s="83">
        <f t="shared" si="34"/>
        <v>0.85504455969576787</v>
      </c>
      <c r="EB50" s="84"/>
      <c r="EC50" s="143"/>
      <c r="ED50" s="256" t="s">
        <v>524</v>
      </c>
      <c r="EE50" s="79"/>
      <c r="EF50" s="79"/>
      <c r="EG50" s="79"/>
    </row>
    <row r="51" spans="1:138" s="10" customFormat="1">
      <c r="A51" s="73" t="s">
        <v>104</v>
      </c>
      <c r="B51" s="74" t="s">
        <v>140</v>
      </c>
      <c r="C51" s="74" t="s">
        <v>141</v>
      </c>
      <c r="D51" s="73" t="s">
        <v>121</v>
      </c>
      <c r="E51" s="73" t="s">
        <v>132</v>
      </c>
      <c r="F51" s="73" t="s">
        <v>121</v>
      </c>
      <c r="G51" s="73" t="s">
        <v>133</v>
      </c>
      <c r="H51" s="73" t="s">
        <v>74</v>
      </c>
      <c r="I51" s="73" t="s">
        <v>124</v>
      </c>
      <c r="J51" s="73" t="s">
        <v>76</v>
      </c>
      <c r="K51" s="73" t="s">
        <v>80</v>
      </c>
      <c r="L51" s="75" t="s">
        <v>140</v>
      </c>
      <c r="M51" s="50"/>
      <c r="N51" s="39"/>
      <c r="O51" s="39"/>
      <c r="P51" s="39"/>
      <c r="Q51" s="39"/>
      <c r="R51" s="40"/>
      <c r="S51" s="38"/>
      <c r="T51" s="39"/>
      <c r="U51" s="39"/>
      <c r="V51" s="39"/>
      <c r="W51" s="39"/>
      <c r="X51" s="40"/>
      <c r="Y51" s="103">
        <v>2</v>
      </c>
      <c r="Z51" s="102">
        <v>1200</v>
      </c>
      <c r="AA51" s="104"/>
      <c r="AB51" s="105"/>
      <c r="AC51" s="105"/>
      <c r="AD51" s="105"/>
      <c r="AE51" s="105"/>
      <c r="AF51" s="106"/>
      <c r="AG51" s="104"/>
      <c r="AH51" s="105"/>
      <c r="AI51" s="105"/>
      <c r="AJ51" s="105"/>
      <c r="AK51" s="105"/>
      <c r="AL51" s="106"/>
      <c r="AM51" s="107">
        <v>448</v>
      </c>
      <c r="AN51" s="105">
        <v>268800</v>
      </c>
      <c r="AO51" s="45"/>
      <c r="AP51" s="46"/>
      <c r="AQ51" s="46"/>
      <c r="AR51" s="46"/>
      <c r="AS51" s="46"/>
      <c r="AT51" s="47"/>
      <c r="AU51" s="45"/>
      <c r="AV51" s="46"/>
      <c r="AW51" s="46"/>
      <c r="AX51" s="46"/>
      <c r="AY51" s="46"/>
      <c r="AZ51" s="47"/>
      <c r="BA51" s="99">
        <f t="shared" ref="BA51:BA56" si="40">Y51+AM51</f>
        <v>450</v>
      </c>
      <c r="BB51" s="100">
        <f t="shared" ref="BB51:BB56" si="41">Z51+AN51</f>
        <v>270000</v>
      </c>
      <c r="BC51" s="38"/>
      <c r="BD51" s="39"/>
      <c r="BE51" s="39"/>
      <c r="BF51" s="39"/>
      <c r="BG51" s="39"/>
      <c r="BH51" s="40"/>
      <c r="BI51" s="38"/>
      <c r="BJ51" s="39"/>
      <c r="BK51" s="39"/>
      <c r="BL51" s="39"/>
      <c r="BM51" s="39"/>
      <c r="BN51" s="40"/>
      <c r="BO51" s="109">
        <v>2</v>
      </c>
      <c r="BP51" s="109">
        <f t="shared" si="36"/>
        <v>1092</v>
      </c>
      <c r="BQ51" s="41"/>
      <c r="BR51" s="42"/>
      <c r="BS51" s="42"/>
      <c r="BT51" s="42"/>
      <c r="BU51" s="42"/>
      <c r="BV51" s="43"/>
      <c r="BW51" s="41"/>
      <c r="BX51" s="42"/>
      <c r="BY51" s="42"/>
      <c r="BZ51" s="42"/>
      <c r="CA51" s="42"/>
      <c r="CB51" s="43"/>
      <c r="CC51" s="111">
        <v>448</v>
      </c>
      <c r="CD51" s="110">
        <f t="shared" ref="CD51:CD56" si="42">AN51*0.91</f>
        <v>244608</v>
      </c>
      <c r="CE51" s="45"/>
      <c r="CF51" s="46"/>
      <c r="CG51" s="46"/>
      <c r="CH51" s="46"/>
      <c r="CI51" s="46"/>
      <c r="CJ51" s="47"/>
      <c r="CK51" s="45"/>
      <c r="CL51" s="46"/>
      <c r="CM51" s="46"/>
      <c r="CN51" s="46"/>
      <c r="CO51" s="46"/>
      <c r="CP51" s="47"/>
      <c r="CQ51" s="112">
        <f t="shared" ref="CQ51:CQ56" si="43">BO51+CC51</f>
        <v>450</v>
      </c>
      <c r="CR51" s="101">
        <f t="shared" si="37"/>
        <v>245700</v>
      </c>
      <c r="CS51" s="2">
        <f t="shared" si="16"/>
        <v>24300</v>
      </c>
      <c r="CT51" s="2" t="s">
        <v>262</v>
      </c>
      <c r="CU51" s="76"/>
      <c r="CV51" s="127"/>
      <c r="CW51" s="76"/>
      <c r="CX51" s="76">
        <f>DL51*16/14</f>
        <v>240489.37142857144</v>
      </c>
      <c r="CY51" s="76"/>
      <c r="CZ51" s="76"/>
      <c r="DA51" s="127"/>
      <c r="DB51" s="76">
        <f t="shared" si="24"/>
        <v>240489.37142857144</v>
      </c>
      <c r="DC51" s="76">
        <f t="shared" si="32"/>
        <v>30061.171428571426</v>
      </c>
      <c r="DD51" s="221" t="s">
        <v>415</v>
      </c>
      <c r="DE51" s="221"/>
      <c r="DF51" s="221"/>
      <c r="DG51" s="221"/>
      <c r="DH51" s="159">
        <f>VLOOKUP(DD:DD,Pool!F:R,2,FALSE)</f>
        <v>210428.2</v>
      </c>
      <c r="DI51" s="76"/>
      <c r="DJ51" s="127"/>
      <c r="DK51" s="76"/>
      <c r="DL51" s="152">
        <f t="shared" si="38"/>
        <v>210428.2</v>
      </c>
      <c r="DM51" s="159">
        <f>VLOOKUP(DD:DD,Pool!F:R,3,FALSE)</f>
        <v>114180.98</v>
      </c>
      <c r="DN51" s="152"/>
      <c r="DO51" s="152"/>
      <c r="DP51" s="152"/>
      <c r="DQ51" s="152">
        <f t="shared" si="39"/>
        <v>114180.98</v>
      </c>
      <c r="DR51" s="152"/>
      <c r="DS51" s="152"/>
      <c r="DT51" s="152"/>
      <c r="DU51" s="152"/>
      <c r="DV51" s="154">
        <f t="shared" si="28"/>
        <v>96247.220000000016</v>
      </c>
      <c r="DW51" s="223">
        <f t="shared" si="29"/>
        <v>0.54261253957406841</v>
      </c>
      <c r="DX51" s="243">
        <f t="shared" si="30"/>
        <v>114180.98</v>
      </c>
      <c r="DY51" s="80"/>
      <c r="DZ51" s="143">
        <f t="shared" si="35"/>
        <v>114180.98</v>
      </c>
      <c r="EA51" s="83">
        <f t="shared" si="34"/>
        <v>0.54261253957406841</v>
      </c>
      <c r="EB51" s="84"/>
      <c r="EC51" s="143"/>
      <c r="ED51" s="256"/>
      <c r="EE51" s="79"/>
      <c r="EF51" s="79"/>
      <c r="EG51" s="79"/>
    </row>
    <row r="52" spans="1:138" s="10" customFormat="1">
      <c r="A52" s="73" t="s">
        <v>104</v>
      </c>
      <c r="B52" s="74" t="s">
        <v>142</v>
      </c>
      <c r="C52" s="74" t="s">
        <v>143</v>
      </c>
      <c r="D52" s="73" t="s">
        <v>121</v>
      </c>
      <c r="E52" s="73" t="s">
        <v>132</v>
      </c>
      <c r="F52" s="73" t="s">
        <v>121</v>
      </c>
      <c r="G52" s="73" t="s">
        <v>133</v>
      </c>
      <c r="H52" s="73" t="s">
        <v>74</v>
      </c>
      <c r="I52" s="73" t="s">
        <v>124</v>
      </c>
      <c r="J52" s="73" t="s">
        <v>76</v>
      </c>
      <c r="K52" s="73" t="s">
        <v>80</v>
      </c>
      <c r="L52" s="75" t="s">
        <v>142</v>
      </c>
      <c r="M52" s="50"/>
      <c r="N52" s="39"/>
      <c r="O52" s="39"/>
      <c r="P52" s="39"/>
      <c r="Q52" s="39"/>
      <c r="R52" s="40"/>
      <c r="S52" s="38"/>
      <c r="T52" s="39"/>
      <c r="U52" s="39"/>
      <c r="V52" s="39"/>
      <c r="W52" s="39"/>
      <c r="X52" s="40"/>
      <c r="Y52" s="103">
        <v>2</v>
      </c>
      <c r="Z52" s="102">
        <v>1200</v>
      </c>
      <c r="AA52" s="104"/>
      <c r="AB52" s="105"/>
      <c r="AC52" s="105"/>
      <c r="AD52" s="105"/>
      <c r="AE52" s="105"/>
      <c r="AF52" s="106"/>
      <c r="AG52" s="104"/>
      <c r="AH52" s="105"/>
      <c r="AI52" s="105"/>
      <c r="AJ52" s="105"/>
      <c r="AK52" s="105"/>
      <c r="AL52" s="106"/>
      <c r="AM52" s="107">
        <v>432</v>
      </c>
      <c r="AN52" s="105">
        <v>259200</v>
      </c>
      <c r="AO52" s="45"/>
      <c r="AP52" s="46"/>
      <c r="AQ52" s="46"/>
      <c r="AR52" s="46"/>
      <c r="AS52" s="46"/>
      <c r="AT52" s="47"/>
      <c r="AU52" s="45"/>
      <c r="AV52" s="46"/>
      <c r="AW52" s="46"/>
      <c r="AX52" s="46"/>
      <c r="AY52" s="46"/>
      <c r="AZ52" s="47"/>
      <c r="BA52" s="99">
        <f t="shared" si="40"/>
        <v>434</v>
      </c>
      <c r="BB52" s="100">
        <f t="shared" si="41"/>
        <v>260400</v>
      </c>
      <c r="BC52" s="38"/>
      <c r="BD52" s="39"/>
      <c r="BE52" s="39"/>
      <c r="BF52" s="39"/>
      <c r="BG52" s="39"/>
      <c r="BH52" s="40"/>
      <c r="BI52" s="38"/>
      <c r="BJ52" s="39"/>
      <c r="BK52" s="39"/>
      <c r="BL52" s="39"/>
      <c r="BM52" s="39"/>
      <c r="BN52" s="40"/>
      <c r="BO52" s="109">
        <v>2</v>
      </c>
      <c r="BP52" s="109">
        <f t="shared" si="36"/>
        <v>1092</v>
      </c>
      <c r="BQ52" s="41"/>
      <c r="BR52" s="42"/>
      <c r="BS52" s="42"/>
      <c r="BT52" s="42"/>
      <c r="BU52" s="42"/>
      <c r="BV52" s="43"/>
      <c r="BW52" s="41"/>
      <c r="BX52" s="42"/>
      <c r="BY52" s="42"/>
      <c r="BZ52" s="42"/>
      <c r="CA52" s="42"/>
      <c r="CB52" s="43"/>
      <c r="CC52" s="111">
        <v>432</v>
      </c>
      <c r="CD52" s="110">
        <f t="shared" si="42"/>
        <v>235872</v>
      </c>
      <c r="CE52" s="45"/>
      <c r="CF52" s="46"/>
      <c r="CG52" s="46"/>
      <c r="CH52" s="46"/>
      <c r="CI52" s="46"/>
      <c r="CJ52" s="47"/>
      <c r="CK52" s="45"/>
      <c r="CL52" s="46"/>
      <c r="CM52" s="46"/>
      <c r="CN52" s="46"/>
      <c r="CO52" s="46"/>
      <c r="CP52" s="47"/>
      <c r="CQ52" s="112">
        <f t="shared" si="43"/>
        <v>434</v>
      </c>
      <c r="CR52" s="101">
        <f t="shared" si="37"/>
        <v>236964</v>
      </c>
      <c r="CS52" s="2">
        <f t="shared" si="16"/>
        <v>23436</v>
      </c>
      <c r="CT52" s="2" t="s">
        <v>262</v>
      </c>
      <c r="CU52" s="76"/>
      <c r="CV52" s="127"/>
      <c r="CW52" s="76"/>
      <c r="CX52" s="76">
        <f>DL52*16/14</f>
        <v>231894.86857142858</v>
      </c>
      <c r="CY52" s="76"/>
      <c r="CZ52" s="76"/>
      <c r="DA52" s="127"/>
      <c r="DB52" s="76">
        <f t="shared" si="24"/>
        <v>231894.86857142858</v>
      </c>
      <c r="DC52" s="76">
        <f t="shared" si="32"/>
        <v>28986.858571428573</v>
      </c>
      <c r="DD52" s="221" t="s">
        <v>416</v>
      </c>
      <c r="DE52" s="221"/>
      <c r="DF52" s="221"/>
      <c r="DG52" s="221"/>
      <c r="DH52" s="159">
        <f>VLOOKUP(DD:DD,Pool!F:R,2,FALSE)</f>
        <v>202908.01</v>
      </c>
      <c r="DI52" s="76"/>
      <c r="DJ52" s="127"/>
      <c r="DK52" s="76"/>
      <c r="DL52" s="152">
        <f t="shared" si="38"/>
        <v>202908.01</v>
      </c>
      <c r="DM52" s="159">
        <f>VLOOKUP(DD:DD,Pool!F:R,3,FALSE)</f>
        <v>124398.34</v>
      </c>
      <c r="DN52" s="152"/>
      <c r="DO52" s="152"/>
      <c r="DP52" s="152"/>
      <c r="DQ52" s="152">
        <f t="shared" si="39"/>
        <v>124398.34</v>
      </c>
      <c r="DR52" s="152"/>
      <c r="DS52" s="152"/>
      <c r="DT52" s="152"/>
      <c r="DU52" s="152"/>
      <c r="DV52" s="154">
        <f t="shared" si="28"/>
        <v>78509.670000000013</v>
      </c>
      <c r="DW52" s="223">
        <f t="shared" si="29"/>
        <v>0.61307752217371803</v>
      </c>
      <c r="DX52" s="243">
        <f t="shared" si="30"/>
        <v>124398.34</v>
      </c>
      <c r="DY52" s="80"/>
      <c r="DZ52" s="143">
        <f t="shared" si="35"/>
        <v>124398.34</v>
      </c>
      <c r="EA52" s="83">
        <f t="shared" si="34"/>
        <v>0.61307752217371803</v>
      </c>
      <c r="EB52" s="84"/>
      <c r="EC52" s="143"/>
      <c r="ED52" s="256"/>
      <c r="EE52" s="79"/>
      <c r="EF52" s="79"/>
      <c r="EG52" s="79"/>
    </row>
    <row r="53" spans="1:138" s="10" customFormat="1">
      <c r="A53" s="73" t="s">
        <v>104</v>
      </c>
      <c r="B53" s="74" t="s">
        <v>136</v>
      </c>
      <c r="C53" s="74" t="s">
        <v>137</v>
      </c>
      <c r="D53" s="73" t="s">
        <v>121</v>
      </c>
      <c r="E53" s="73" t="s">
        <v>122</v>
      </c>
      <c r="F53" s="73" t="s">
        <v>121</v>
      </c>
      <c r="G53" s="73" t="s">
        <v>123</v>
      </c>
      <c r="H53" s="73" t="s">
        <v>74</v>
      </c>
      <c r="I53" s="73" t="s">
        <v>124</v>
      </c>
      <c r="J53" s="73" t="s">
        <v>76</v>
      </c>
      <c r="K53" s="73" t="s">
        <v>80</v>
      </c>
      <c r="L53" s="75" t="s">
        <v>136</v>
      </c>
      <c r="M53" s="50"/>
      <c r="N53" s="39"/>
      <c r="O53" s="39"/>
      <c r="P53" s="39"/>
      <c r="Q53" s="39"/>
      <c r="R53" s="40"/>
      <c r="S53" s="38"/>
      <c r="T53" s="39"/>
      <c r="U53" s="39"/>
      <c r="V53" s="39"/>
      <c r="W53" s="39"/>
      <c r="X53" s="40"/>
      <c r="Y53" s="103">
        <v>2</v>
      </c>
      <c r="Z53" s="102">
        <v>1200</v>
      </c>
      <c r="AA53" s="104"/>
      <c r="AB53" s="105"/>
      <c r="AC53" s="105"/>
      <c r="AD53" s="105"/>
      <c r="AE53" s="105"/>
      <c r="AF53" s="106"/>
      <c r="AG53" s="104"/>
      <c r="AH53" s="105"/>
      <c r="AI53" s="105"/>
      <c r="AJ53" s="105"/>
      <c r="AK53" s="105"/>
      <c r="AL53" s="106"/>
      <c r="AM53" s="107">
        <v>96</v>
      </c>
      <c r="AN53" s="105">
        <v>57600</v>
      </c>
      <c r="AO53" s="45"/>
      <c r="AP53" s="46"/>
      <c r="AQ53" s="46"/>
      <c r="AR53" s="46"/>
      <c r="AS53" s="46"/>
      <c r="AT53" s="47"/>
      <c r="AU53" s="45"/>
      <c r="AV53" s="46"/>
      <c r="AW53" s="46"/>
      <c r="AX53" s="46"/>
      <c r="AY53" s="46"/>
      <c r="AZ53" s="47"/>
      <c r="BA53" s="99">
        <f t="shared" si="40"/>
        <v>98</v>
      </c>
      <c r="BB53" s="100">
        <f t="shared" si="41"/>
        <v>58800</v>
      </c>
      <c r="BC53" s="38"/>
      <c r="BD53" s="39"/>
      <c r="BE53" s="39"/>
      <c r="BF53" s="39"/>
      <c r="BG53" s="39"/>
      <c r="BH53" s="40"/>
      <c r="BI53" s="38"/>
      <c r="BJ53" s="39"/>
      <c r="BK53" s="39"/>
      <c r="BL53" s="39"/>
      <c r="BM53" s="39"/>
      <c r="BN53" s="40"/>
      <c r="BO53" s="109">
        <v>2</v>
      </c>
      <c r="BP53" s="109">
        <f t="shared" si="36"/>
        <v>1092</v>
      </c>
      <c r="BQ53" s="41"/>
      <c r="BR53" s="42"/>
      <c r="BS53" s="42"/>
      <c r="BT53" s="42"/>
      <c r="BU53" s="42"/>
      <c r="BV53" s="43"/>
      <c r="BW53" s="41"/>
      <c r="BX53" s="42"/>
      <c r="BY53" s="42"/>
      <c r="BZ53" s="42"/>
      <c r="CA53" s="42"/>
      <c r="CB53" s="43"/>
      <c r="CC53" s="111">
        <v>96</v>
      </c>
      <c r="CD53" s="110">
        <f t="shared" si="42"/>
        <v>52416</v>
      </c>
      <c r="CE53" s="45"/>
      <c r="CF53" s="46"/>
      <c r="CG53" s="46"/>
      <c r="CH53" s="46"/>
      <c r="CI53" s="46"/>
      <c r="CJ53" s="47"/>
      <c r="CK53" s="45"/>
      <c r="CL53" s="46"/>
      <c r="CM53" s="46"/>
      <c r="CN53" s="46"/>
      <c r="CO53" s="46"/>
      <c r="CP53" s="47"/>
      <c r="CQ53" s="112">
        <f t="shared" si="43"/>
        <v>98</v>
      </c>
      <c r="CR53" s="101">
        <f t="shared" si="37"/>
        <v>53508</v>
      </c>
      <c r="CS53" s="2">
        <f t="shared" si="16"/>
        <v>5292</v>
      </c>
      <c r="CT53" s="2" t="s">
        <v>263</v>
      </c>
      <c r="CU53" s="76"/>
      <c r="CV53" s="127"/>
      <c r="CW53" s="76"/>
      <c r="CX53" s="76">
        <f>DL53*8/6</f>
        <v>51533.533333333333</v>
      </c>
      <c r="CY53" s="76"/>
      <c r="CZ53" s="76"/>
      <c r="DA53" s="127"/>
      <c r="DB53" s="76">
        <f t="shared" si="24"/>
        <v>51533.533333333333</v>
      </c>
      <c r="DC53" s="76">
        <f t="shared" si="32"/>
        <v>12883.383333333331</v>
      </c>
      <c r="DD53" s="221" t="s">
        <v>417</v>
      </c>
      <c r="DE53" s="221"/>
      <c r="DF53" s="221"/>
      <c r="DG53" s="221"/>
      <c r="DH53" s="159">
        <f>VLOOKUP(DD:DD,Pool!F:R,2,FALSE)</f>
        <v>38650.15</v>
      </c>
      <c r="DI53" s="76"/>
      <c r="DJ53" s="127"/>
      <c r="DK53" s="76"/>
      <c r="DL53" s="152">
        <f t="shared" si="38"/>
        <v>38650.15</v>
      </c>
      <c r="DM53" s="159">
        <f>VLOOKUP(DD:DD,Pool!F:R,3,FALSE)</f>
        <v>13705.29</v>
      </c>
      <c r="DN53" s="152"/>
      <c r="DO53" s="152"/>
      <c r="DP53" s="152"/>
      <c r="DQ53" s="152">
        <f t="shared" si="39"/>
        <v>13705.29</v>
      </c>
      <c r="DR53" s="152"/>
      <c r="DS53" s="152"/>
      <c r="DT53" s="152"/>
      <c r="DU53" s="152"/>
      <c r="DV53" s="154">
        <f t="shared" si="28"/>
        <v>24944.86</v>
      </c>
      <c r="DW53" s="223">
        <f t="shared" si="29"/>
        <v>0.35459862380870449</v>
      </c>
      <c r="DX53" s="243">
        <f t="shared" si="30"/>
        <v>13705.29</v>
      </c>
      <c r="DY53" s="80"/>
      <c r="DZ53" s="143">
        <f t="shared" si="35"/>
        <v>13705.29</v>
      </c>
      <c r="EA53" s="83">
        <f t="shared" si="34"/>
        <v>0.35459862380870449</v>
      </c>
      <c r="EB53" s="84"/>
      <c r="EC53" s="143"/>
      <c r="ED53" s="256" t="s">
        <v>525</v>
      </c>
      <c r="EE53" s="79"/>
      <c r="EF53" s="79"/>
      <c r="EG53" s="79"/>
    </row>
    <row r="54" spans="1:138" s="10" customFormat="1">
      <c r="A54" s="73" t="s">
        <v>238</v>
      </c>
      <c r="B54" s="74" t="s">
        <v>130</v>
      </c>
      <c r="C54" s="74" t="s">
        <v>131</v>
      </c>
      <c r="D54" s="73" t="s">
        <v>121</v>
      </c>
      <c r="E54" s="73" t="s">
        <v>132</v>
      </c>
      <c r="F54" s="73" t="s">
        <v>121</v>
      </c>
      <c r="G54" s="73" t="s">
        <v>133</v>
      </c>
      <c r="H54" s="73" t="s">
        <v>74</v>
      </c>
      <c r="I54" s="73" t="s">
        <v>124</v>
      </c>
      <c r="J54" s="73" t="s">
        <v>76</v>
      </c>
      <c r="K54" s="73" t="s">
        <v>80</v>
      </c>
      <c r="L54" s="75" t="s">
        <v>130</v>
      </c>
      <c r="M54" s="50"/>
      <c r="N54" s="39"/>
      <c r="O54" s="39"/>
      <c r="P54" s="39"/>
      <c r="Q54" s="39"/>
      <c r="R54" s="40"/>
      <c r="S54" s="38"/>
      <c r="T54" s="39"/>
      <c r="U54" s="39"/>
      <c r="V54" s="39"/>
      <c r="W54" s="39"/>
      <c r="X54" s="40"/>
      <c r="Y54" s="103">
        <v>4</v>
      </c>
      <c r="Z54" s="102">
        <v>7200</v>
      </c>
      <c r="AA54" s="104"/>
      <c r="AB54" s="105"/>
      <c r="AC54" s="105"/>
      <c r="AD54" s="105"/>
      <c r="AE54" s="105"/>
      <c r="AF54" s="106"/>
      <c r="AG54" s="104"/>
      <c r="AH54" s="105"/>
      <c r="AI54" s="105"/>
      <c r="AJ54" s="105"/>
      <c r="AK54" s="105"/>
      <c r="AL54" s="106"/>
      <c r="AM54" s="107">
        <v>400</v>
      </c>
      <c r="AN54" s="105">
        <v>316800</v>
      </c>
      <c r="AO54" s="45"/>
      <c r="AP54" s="46"/>
      <c r="AQ54" s="46"/>
      <c r="AR54" s="46"/>
      <c r="AS54" s="46"/>
      <c r="AT54" s="47"/>
      <c r="AU54" s="45"/>
      <c r="AV54" s="46"/>
      <c r="AW54" s="46"/>
      <c r="AX54" s="46"/>
      <c r="AY54" s="46"/>
      <c r="AZ54" s="47"/>
      <c r="BA54" s="99">
        <f t="shared" si="40"/>
        <v>404</v>
      </c>
      <c r="BB54" s="100">
        <f t="shared" si="41"/>
        <v>324000</v>
      </c>
      <c r="BC54" s="38"/>
      <c r="BD54" s="39"/>
      <c r="BE54" s="39"/>
      <c r="BF54" s="39"/>
      <c r="BG54" s="39"/>
      <c r="BH54" s="40"/>
      <c r="BI54" s="38"/>
      <c r="BJ54" s="39"/>
      <c r="BK54" s="39"/>
      <c r="BL54" s="39"/>
      <c r="BM54" s="39"/>
      <c r="BN54" s="40"/>
      <c r="BO54" s="109">
        <v>4</v>
      </c>
      <c r="BP54" s="109">
        <f t="shared" si="36"/>
        <v>6552</v>
      </c>
      <c r="BQ54" s="41"/>
      <c r="BR54" s="42"/>
      <c r="BS54" s="42"/>
      <c r="BT54" s="42"/>
      <c r="BU54" s="42"/>
      <c r="BV54" s="43"/>
      <c r="BW54" s="41"/>
      <c r="BX54" s="42"/>
      <c r="BY54" s="42"/>
      <c r="BZ54" s="42"/>
      <c r="CA54" s="42"/>
      <c r="CB54" s="43"/>
      <c r="CC54" s="111">
        <v>400</v>
      </c>
      <c r="CD54" s="110">
        <f t="shared" si="42"/>
        <v>288288</v>
      </c>
      <c r="CE54" s="45"/>
      <c r="CF54" s="46"/>
      <c r="CG54" s="46"/>
      <c r="CH54" s="46"/>
      <c r="CI54" s="46"/>
      <c r="CJ54" s="47"/>
      <c r="CK54" s="45"/>
      <c r="CL54" s="46"/>
      <c r="CM54" s="46"/>
      <c r="CN54" s="46"/>
      <c r="CO54" s="46"/>
      <c r="CP54" s="47"/>
      <c r="CQ54" s="112">
        <f t="shared" si="43"/>
        <v>404</v>
      </c>
      <c r="CR54" s="101">
        <f t="shared" si="37"/>
        <v>294840</v>
      </c>
      <c r="CS54" s="2">
        <f t="shared" ref="CS54:CS64" si="44">BB54-CR54</f>
        <v>29160</v>
      </c>
      <c r="CT54" s="2" t="s">
        <v>262</v>
      </c>
      <c r="CU54" s="76"/>
      <c r="CV54" s="127"/>
      <c r="CW54" s="76"/>
      <c r="CX54" s="76">
        <f>DL54*16/14</f>
        <v>285077.29142857145</v>
      </c>
      <c r="CY54" s="76"/>
      <c r="CZ54" s="76"/>
      <c r="DA54" s="127"/>
      <c r="DB54" s="76">
        <f t="shared" si="24"/>
        <v>285077.29142857145</v>
      </c>
      <c r="DC54" s="76">
        <f t="shared" si="32"/>
        <v>35634.661428571446</v>
      </c>
      <c r="DD54" s="221" t="s">
        <v>425</v>
      </c>
      <c r="DE54" s="221" t="s">
        <v>426</v>
      </c>
      <c r="DF54" s="221"/>
      <c r="DG54" s="221"/>
      <c r="DH54" s="159">
        <f>VLOOKUP(DD:DD,Pool!F:R,2,FALSE)</f>
        <v>172851.74</v>
      </c>
      <c r="DI54" s="159">
        <f>VLOOKUP(DE:DE,Pool!F:R,2,FALSE)</f>
        <v>76590.89</v>
      </c>
      <c r="DJ54" s="127"/>
      <c r="DK54" s="76"/>
      <c r="DL54" s="152">
        <f t="shared" si="38"/>
        <v>249442.63</v>
      </c>
      <c r="DM54" s="159">
        <f>VLOOKUP(DD:DD,Pool!F:R,3,FALSE)</f>
        <v>98726</v>
      </c>
      <c r="DN54" s="159">
        <f>VLOOKUP(DE:DE,Pool!F:S,3,FALSE)</f>
        <v>52819</v>
      </c>
      <c r="DO54" s="152"/>
      <c r="DP54" s="152"/>
      <c r="DQ54" s="152">
        <f t="shared" si="39"/>
        <v>151545</v>
      </c>
      <c r="DR54" s="152"/>
      <c r="DS54" s="152"/>
      <c r="DT54" s="152"/>
      <c r="DU54" s="152"/>
      <c r="DV54" s="343">
        <f t="shared" si="28"/>
        <v>97897.63</v>
      </c>
      <c r="DW54" s="223">
        <f t="shared" si="29"/>
        <v>0.60753448598581561</v>
      </c>
      <c r="DX54" s="243">
        <f t="shared" si="30"/>
        <v>151545</v>
      </c>
      <c r="DY54" s="80"/>
      <c r="DZ54" s="143">
        <f t="shared" si="35"/>
        <v>151545</v>
      </c>
      <c r="EA54" s="83">
        <f t="shared" si="34"/>
        <v>0.60753448598581561</v>
      </c>
      <c r="EB54" s="84"/>
      <c r="EC54" s="143"/>
      <c r="ED54" s="256"/>
      <c r="EE54" s="79"/>
      <c r="EF54" s="79"/>
      <c r="EG54" s="79"/>
    </row>
    <row r="55" spans="1:138" s="10" customFormat="1">
      <c r="A55" s="73" t="s">
        <v>84</v>
      </c>
      <c r="B55" s="74" t="s">
        <v>134</v>
      </c>
      <c r="C55" s="74" t="s">
        <v>135</v>
      </c>
      <c r="D55" s="73" t="s">
        <v>121</v>
      </c>
      <c r="E55" s="73" t="s">
        <v>132</v>
      </c>
      <c r="F55" s="73" t="s">
        <v>121</v>
      </c>
      <c r="G55" s="73" t="s">
        <v>133</v>
      </c>
      <c r="H55" s="73" t="s">
        <v>74</v>
      </c>
      <c r="I55" s="73" t="s">
        <v>124</v>
      </c>
      <c r="J55" s="73" t="s">
        <v>76</v>
      </c>
      <c r="K55" s="73" t="s">
        <v>80</v>
      </c>
      <c r="L55" s="75" t="s">
        <v>134</v>
      </c>
      <c r="M55" s="50"/>
      <c r="N55" s="39"/>
      <c r="O55" s="39"/>
      <c r="P55" s="39"/>
      <c r="Q55" s="39"/>
      <c r="R55" s="40"/>
      <c r="S55" s="38"/>
      <c r="T55" s="39"/>
      <c r="U55" s="39"/>
      <c r="V55" s="39"/>
      <c r="W55" s="39"/>
      <c r="X55" s="40"/>
      <c r="Y55" s="103">
        <v>2</v>
      </c>
      <c r="Z55" s="102">
        <v>900</v>
      </c>
      <c r="AA55" s="104"/>
      <c r="AB55" s="105"/>
      <c r="AC55" s="105"/>
      <c r="AD55" s="105"/>
      <c r="AE55" s="105"/>
      <c r="AF55" s="106"/>
      <c r="AG55" s="104"/>
      <c r="AH55" s="105"/>
      <c r="AI55" s="105"/>
      <c r="AJ55" s="105"/>
      <c r="AK55" s="105"/>
      <c r="AL55" s="106"/>
      <c r="AM55" s="107">
        <v>368</v>
      </c>
      <c r="AN55" s="105">
        <v>220800</v>
      </c>
      <c r="AO55" s="45"/>
      <c r="AP55" s="46"/>
      <c r="AQ55" s="46"/>
      <c r="AR55" s="46"/>
      <c r="AS55" s="46"/>
      <c r="AT55" s="47"/>
      <c r="AU55" s="45"/>
      <c r="AV55" s="46"/>
      <c r="AW55" s="46"/>
      <c r="AX55" s="46"/>
      <c r="AY55" s="46"/>
      <c r="AZ55" s="47"/>
      <c r="BA55" s="99">
        <f t="shared" si="40"/>
        <v>370</v>
      </c>
      <c r="BB55" s="100">
        <f t="shared" si="41"/>
        <v>221700</v>
      </c>
      <c r="BC55" s="38"/>
      <c r="BD55" s="39"/>
      <c r="BE55" s="39"/>
      <c r="BF55" s="39"/>
      <c r="BG55" s="39"/>
      <c r="BH55" s="40"/>
      <c r="BI55" s="38"/>
      <c r="BJ55" s="39"/>
      <c r="BK55" s="39"/>
      <c r="BL55" s="39"/>
      <c r="BM55" s="39"/>
      <c r="BN55" s="40"/>
      <c r="BO55" s="109">
        <v>2</v>
      </c>
      <c r="BP55" s="109">
        <f t="shared" si="36"/>
        <v>819</v>
      </c>
      <c r="BQ55" s="41"/>
      <c r="BR55" s="42"/>
      <c r="BS55" s="42"/>
      <c r="BT55" s="42"/>
      <c r="BU55" s="42"/>
      <c r="BV55" s="43"/>
      <c r="BW55" s="41"/>
      <c r="BX55" s="42"/>
      <c r="BY55" s="42"/>
      <c r="BZ55" s="42"/>
      <c r="CA55" s="42"/>
      <c r="CB55" s="43"/>
      <c r="CC55" s="111">
        <v>368</v>
      </c>
      <c r="CD55" s="110">
        <f t="shared" si="42"/>
        <v>200928</v>
      </c>
      <c r="CE55" s="45"/>
      <c r="CF55" s="46"/>
      <c r="CG55" s="46"/>
      <c r="CH55" s="46"/>
      <c r="CI55" s="46"/>
      <c r="CJ55" s="47"/>
      <c r="CK55" s="45"/>
      <c r="CL55" s="46"/>
      <c r="CM55" s="46"/>
      <c r="CN55" s="46"/>
      <c r="CO55" s="46"/>
      <c r="CP55" s="47"/>
      <c r="CQ55" s="112">
        <f t="shared" si="43"/>
        <v>370</v>
      </c>
      <c r="CR55" s="101">
        <f t="shared" si="37"/>
        <v>201747</v>
      </c>
      <c r="CS55" s="2">
        <f t="shared" si="44"/>
        <v>19953</v>
      </c>
      <c r="CT55" s="2" t="s">
        <v>262</v>
      </c>
      <c r="CU55" s="76"/>
      <c r="CV55" s="127"/>
      <c r="CW55" s="76"/>
      <c r="CX55" s="76">
        <f>DL55*16/14</f>
        <v>197544.84571428571</v>
      </c>
      <c r="CY55" s="76"/>
      <c r="CZ55" s="76"/>
      <c r="DA55" s="127"/>
      <c r="DB55" s="76">
        <f t="shared" si="24"/>
        <v>197544.84571428571</v>
      </c>
      <c r="DC55" s="76">
        <f t="shared" si="32"/>
        <v>24693.105714285717</v>
      </c>
      <c r="DD55" s="221" t="s">
        <v>427</v>
      </c>
      <c r="DE55" s="221"/>
      <c r="DF55" s="221"/>
      <c r="DG55" s="221"/>
      <c r="DH55" s="159">
        <f>VLOOKUP(DD:DD,Pool!F:R,2,FALSE)</f>
        <v>172851.74</v>
      </c>
      <c r="DI55" s="76"/>
      <c r="DJ55" s="127"/>
      <c r="DK55" s="76"/>
      <c r="DL55" s="152">
        <f t="shared" si="38"/>
        <v>172851.74</v>
      </c>
      <c r="DM55" s="159">
        <f>VLOOKUP(DD:DD,Pool!F:R,3,FALSE)</f>
        <v>105953</v>
      </c>
      <c r="DN55" s="152"/>
      <c r="DO55" s="152"/>
      <c r="DP55" s="152"/>
      <c r="DQ55" s="152">
        <f t="shared" si="39"/>
        <v>105953</v>
      </c>
      <c r="DR55" s="152"/>
      <c r="DS55" s="152"/>
      <c r="DT55" s="152"/>
      <c r="DU55" s="152"/>
      <c r="DV55" s="154">
        <f t="shared" si="28"/>
        <v>66898.739999999991</v>
      </c>
      <c r="DW55" s="223">
        <f t="shared" si="29"/>
        <v>0.61297039879378712</v>
      </c>
      <c r="DX55" s="243">
        <f t="shared" si="30"/>
        <v>105953</v>
      </c>
      <c r="DY55" s="80"/>
      <c r="DZ55" s="143">
        <f t="shared" si="35"/>
        <v>105953</v>
      </c>
      <c r="EA55" s="83">
        <f t="shared" si="34"/>
        <v>0.61297039879378712</v>
      </c>
      <c r="EB55" s="84"/>
      <c r="EC55" s="143"/>
      <c r="ED55" s="256"/>
      <c r="EE55" s="79"/>
      <c r="EF55" s="79"/>
      <c r="EG55" s="79"/>
    </row>
    <row r="56" spans="1:138" s="10" customFormat="1">
      <c r="A56" s="73" t="s">
        <v>84</v>
      </c>
      <c r="B56" s="74" t="s">
        <v>119</v>
      </c>
      <c r="C56" s="74" t="s">
        <v>120</v>
      </c>
      <c r="D56" s="73" t="s">
        <v>121</v>
      </c>
      <c r="E56" s="73" t="s">
        <v>122</v>
      </c>
      <c r="F56" s="73" t="s">
        <v>121</v>
      </c>
      <c r="G56" s="73" t="s">
        <v>123</v>
      </c>
      <c r="H56" s="73" t="s">
        <v>74</v>
      </c>
      <c r="I56" s="73" t="s">
        <v>124</v>
      </c>
      <c r="J56" s="73" t="s">
        <v>76</v>
      </c>
      <c r="K56" s="73" t="s">
        <v>80</v>
      </c>
      <c r="L56" s="75" t="s">
        <v>119</v>
      </c>
      <c r="M56" s="50"/>
      <c r="N56" s="39"/>
      <c r="O56" s="39"/>
      <c r="P56" s="39"/>
      <c r="Q56" s="39"/>
      <c r="R56" s="40"/>
      <c r="S56" s="38"/>
      <c r="T56" s="39"/>
      <c r="U56" s="39"/>
      <c r="V56" s="39"/>
      <c r="W56" s="39"/>
      <c r="X56" s="40"/>
      <c r="Y56" s="103">
        <v>2</v>
      </c>
      <c r="Z56" s="102">
        <v>1200</v>
      </c>
      <c r="AA56" s="104"/>
      <c r="AB56" s="105"/>
      <c r="AC56" s="105"/>
      <c r="AD56" s="105"/>
      <c r="AE56" s="105"/>
      <c r="AF56" s="106"/>
      <c r="AG56" s="104"/>
      <c r="AH56" s="105"/>
      <c r="AI56" s="105"/>
      <c r="AJ56" s="105"/>
      <c r="AK56" s="105"/>
      <c r="AL56" s="106"/>
      <c r="AM56" s="107">
        <v>96</v>
      </c>
      <c r="AN56" s="105">
        <v>57600</v>
      </c>
      <c r="AO56" s="45"/>
      <c r="AP56" s="46"/>
      <c r="AQ56" s="46"/>
      <c r="AR56" s="46"/>
      <c r="AS56" s="46"/>
      <c r="AT56" s="47"/>
      <c r="AU56" s="45"/>
      <c r="AV56" s="46"/>
      <c r="AW56" s="46"/>
      <c r="AX56" s="46"/>
      <c r="AY56" s="46"/>
      <c r="AZ56" s="47"/>
      <c r="BA56" s="99">
        <f t="shared" si="40"/>
        <v>98</v>
      </c>
      <c r="BB56" s="112">
        <f t="shared" si="41"/>
        <v>58800</v>
      </c>
      <c r="BC56" s="38"/>
      <c r="BD56" s="39"/>
      <c r="BE56" s="39"/>
      <c r="BF56" s="39"/>
      <c r="BG56" s="39"/>
      <c r="BH56" s="40"/>
      <c r="BI56" s="38"/>
      <c r="BJ56" s="39"/>
      <c r="BK56" s="39"/>
      <c r="BL56" s="39"/>
      <c r="BM56" s="39"/>
      <c r="BN56" s="40"/>
      <c r="BO56" s="109">
        <v>2</v>
      </c>
      <c r="BP56" s="109">
        <f t="shared" si="36"/>
        <v>1092</v>
      </c>
      <c r="BQ56" s="41"/>
      <c r="BR56" s="42"/>
      <c r="BS56" s="42"/>
      <c r="BT56" s="42"/>
      <c r="BU56" s="42"/>
      <c r="BV56" s="43"/>
      <c r="BW56" s="41"/>
      <c r="BX56" s="42"/>
      <c r="BY56" s="42"/>
      <c r="BZ56" s="42"/>
      <c r="CA56" s="42"/>
      <c r="CB56" s="43"/>
      <c r="CC56" s="111">
        <v>96</v>
      </c>
      <c r="CD56" s="110">
        <f t="shared" si="42"/>
        <v>52416</v>
      </c>
      <c r="CE56" s="45"/>
      <c r="CF56" s="46"/>
      <c r="CG56" s="46"/>
      <c r="CH56" s="46"/>
      <c r="CI56" s="46"/>
      <c r="CJ56" s="47"/>
      <c r="CK56" s="45"/>
      <c r="CL56" s="46"/>
      <c r="CM56" s="46"/>
      <c r="CN56" s="46"/>
      <c r="CO56" s="46"/>
      <c r="CP56" s="47"/>
      <c r="CQ56" s="112">
        <f t="shared" si="43"/>
        <v>98</v>
      </c>
      <c r="CR56" s="101">
        <f t="shared" si="37"/>
        <v>53508</v>
      </c>
      <c r="CS56" s="2">
        <f t="shared" si="44"/>
        <v>5292</v>
      </c>
      <c r="CT56" s="2" t="s">
        <v>263</v>
      </c>
      <c r="CU56" s="76"/>
      <c r="CV56" s="127"/>
      <c r="CW56" s="76"/>
      <c r="CX56" s="76">
        <f>DL56*8/6</f>
        <v>51533.533333333333</v>
      </c>
      <c r="CY56" s="76"/>
      <c r="CZ56" s="76"/>
      <c r="DA56" s="127"/>
      <c r="DB56" s="76">
        <f t="shared" si="24"/>
        <v>51533.533333333333</v>
      </c>
      <c r="DC56" s="76">
        <f t="shared" si="32"/>
        <v>12883.383333333331</v>
      </c>
      <c r="DD56" s="221" t="s">
        <v>428</v>
      </c>
      <c r="DE56" s="221"/>
      <c r="DF56" s="221"/>
      <c r="DG56" s="221"/>
      <c r="DH56" s="159">
        <f>VLOOKUP(DD:DD,Pool!F:R,2,FALSE)</f>
        <v>38650.15</v>
      </c>
      <c r="DI56" s="76"/>
      <c r="DJ56" s="127"/>
      <c r="DK56" s="76"/>
      <c r="DL56" s="152">
        <f t="shared" si="38"/>
        <v>38650.15</v>
      </c>
      <c r="DM56" s="159">
        <f>VLOOKUP(DD:DD,Pool!F:R,3,FALSE)</f>
        <v>31157</v>
      </c>
      <c r="DN56" s="152"/>
      <c r="DO56" s="152"/>
      <c r="DP56" s="152"/>
      <c r="DQ56" s="152">
        <f t="shared" si="39"/>
        <v>31157</v>
      </c>
      <c r="DR56" s="152"/>
      <c r="DS56" s="152"/>
      <c r="DT56" s="152"/>
      <c r="DU56" s="152"/>
      <c r="DV56" s="154">
        <f t="shared" si="28"/>
        <v>7493.1500000000015</v>
      </c>
      <c r="DW56" s="223">
        <f t="shared" si="29"/>
        <v>0.80612882485578963</v>
      </c>
      <c r="DX56" s="243">
        <f>DQ56</f>
        <v>31157</v>
      </c>
      <c r="DY56" s="80"/>
      <c r="DZ56" s="143">
        <f t="shared" si="35"/>
        <v>31157</v>
      </c>
      <c r="EA56" s="83">
        <f t="shared" si="34"/>
        <v>0.80612882485578963</v>
      </c>
      <c r="EB56" s="84"/>
      <c r="EC56" s="143"/>
      <c r="ED56" s="256" t="s">
        <v>525</v>
      </c>
      <c r="EE56" s="79"/>
      <c r="EF56" s="79"/>
      <c r="EG56" s="79"/>
    </row>
    <row r="57" spans="1:138" s="10" customFormat="1">
      <c r="A57" s="73" t="s">
        <v>201</v>
      </c>
      <c r="B57" s="74" t="s">
        <v>249</v>
      </c>
      <c r="C57" s="74" t="s">
        <v>250</v>
      </c>
      <c r="D57" s="73" t="s">
        <v>251</v>
      </c>
      <c r="E57" s="73" t="s">
        <v>251</v>
      </c>
      <c r="F57" s="73" t="s">
        <v>72</v>
      </c>
      <c r="G57" s="73" t="s">
        <v>251</v>
      </c>
      <c r="H57" s="73" t="s">
        <v>74</v>
      </c>
      <c r="I57" s="73" t="s">
        <v>251</v>
      </c>
      <c r="J57" s="73" t="s">
        <v>76</v>
      </c>
      <c r="K57" s="73" t="s">
        <v>77</v>
      </c>
      <c r="L57" s="75" t="s">
        <v>249</v>
      </c>
      <c r="M57" s="50"/>
      <c r="N57" s="39"/>
      <c r="O57" s="39"/>
      <c r="P57" s="39"/>
      <c r="Q57" s="39"/>
      <c r="R57" s="40"/>
      <c r="S57" s="38"/>
      <c r="T57" s="39"/>
      <c r="U57" s="39"/>
      <c r="V57" s="39"/>
      <c r="W57" s="39"/>
      <c r="X57" s="40"/>
      <c r="Y57" s="40"/>
      <c r="Z57" s="39"/>
      <c r="AA57" s="41"/>
      <c r="AB57" s="42"/>
      <c r="AC57" s="42"/>
      <c r="AD57" s="42"/>
      <c r="AE57" s="42"/>
      <c r="AF57" s="43"/>
      <c r="AG57" s="41"/>
      <c r="AH57" s="42"/>
      <c r="AI57" s="42"/>
      <c r="AJ57" s="42"/>
      <c r="AK57" s="42"/>
      <c r="AL57" s="43"/>
      <c r="AM57" s="44"/>
      <c r="AN57" s="42"/>
      <c r="AO57" s="45"/>
      <c r="AP57" s="46"/>
      <c r="AQ57" s="46"/>
      <c r="AR57" s="46"/>
      <c r="AS57" s="46"/>
      <c r="AT57" s="47"/>
      <c r="AU57" s="45"/>
      <c r="AV57" s="46"/>
      <c r="AW57" s="46"/>
      <c r="AX57" s="46"/>
      <c r="AY57" s="46"/>
      <c r="AZ57" s="47"/>
      <c r="BA57" s="46"/>
      <c r="BB57" s="46">
        <v>922300</v>
      </c>
      <c r="BC57" s="38"/>
      <c r="BD57" s="39"/>
      <c r="BE57" s="39"/>
      <c r="BF57" s="39"/>
      <c r="BG57" s="39"/>
      <c r="BH57" s="40"/>
      <c r="BI57" s="38"/>
      <c r="BJ57" s="39"/>
      <c r="BK57" s="39"/>
      <c r="BL57" s="39"/>
      <c r="BM57" s="39"/>
      <c r="BN57" s="40"/>
      <c r="BO57" s="40"/>
      <c r="BP57" s="40"/>
      <c r="BQ57" s="41"/>
      <c r="BR57" s="42"/>
      <c r="BS57" s="42"/>
      <c r="BT57" s="42"/>
      <c r="BU57" s="42"/>
      <c r="BV57" s="43"/>
      <c r="BW57" s="41"/>
      <c r="BX57" s="42"/>
      <c r="BY57" s="42"/>
      <c r="BZ57" s="42"/>
      <c r="CA57" s="42"/>
      <c r="CB57" s="43"/>
      <c r="CC57" s="44"/>
      <c r="CD57" s="42"/>
      <c r="CE57" s="45"/>
      <c r="CF57" s="46"/>
      <c r="CG57" s="46"/>
      <c r="CH57" s="46"/>
      <c r="CI57" s="46"/>
      <c r="CJ57" s="47"/>
      <c r="CK57" s="45"/>
      <c r="CL57" s="46"/>
      <c r="CM57" s="46"/>
      <c r="CN57" s="46"/>
      <c r="CO57" s="46"/>
      <c r="CP57" s="47"/>
      <c r="CQ57" s="46"/>
      <c r="CR57" s="119">
        <v>838454.76100000006</v>
      </c>
      <c r="CS57" s="2">
        <f t="shared" si="44"/>
        <v>83845.238999999943</v>
      </c>
      <c r="CT57" s="2" t="s">
        <v>202</v>
      </c>
      <c r="CU57" s="76"/>
      <c r="CV57" s="127"/>
      <c r="CW57" s="76"/>
      <c r="CX57" s="142">
        <v>769905.99699999997</v>
      </c>
      <c r="CY57" s="76"/>
      <c r="CZ57" s="76"/>
      <c r="DA57" s="127"/>
      <c r="DB57" s="76">
        <f t="shared" si="24"/>
        <v>769905.99699999997</v>
      </c>
      <c r="DC57" s="76">
        <f t="shared" si="32"/>
        <v>322098.99699999997</v>
      </c>
      <c r="DD57" s="74" t="s">
        <v>250</v>
      </c>
      <c r="DE57" s="76"/>
      <c r="DF57" s="127"/>
      <c r="DG57" s="76"/>
      <c r="DH57" s="159">
        <v>447807</v>
      </c>
      <c r="DI57" s="76"/>
      <c r="DJ57" s="127"/>
      <c r="DK57" s="76"/>
      <c r="DL57" s="76">
        <f>DH57+DI57+DK57</f>
        <v>447807</v>
      </c>
      <c r="DM57" s="157">
        <f>VLOOKUP(DD:DD,Pool!C:H,3,FALSE)</f>
        <v>429728</v>
      </c>
      <c r="DN57" s="76"/>
      <c r="DO57" s="127"/>
      <c r="DP57" s="76"/>
      <c r="DQ57" s="76">
        <f>DM57+DN57+DP57</f>
        <v>429728</v>
      </c>
      <c r="DR57" s="76"/>
      <c r="DS57" s="76"/>
      <c r="DT57" s="142"/>
      <c r="DU57" s="76"/>
      <c r="DV57" s="77">
        <f t="shared" si="28"/>
        <v>18079</v>
      </c>
      <c r="DW57" s="78">
        <f t="shared" si="29"/>
        <v>0.95962769675328885</v>
      </c>
      <c r="DX57" s="218">
        <f>DQ57</f>
        <v>429728</v>
      </c>
      <c r="DY57" s="80"/>
      <c r="DZ57" s="143">
        <f t="shared" si="35"/>
        <v>429728</v>
      </c>
      <c r="EA57" s="83">
        <f t="shared" si="34"/>
        <v>0.95962769675328885</v>
      </c>
      <c r="EB57" s="84">
        <v>68548.763999999996</v>
      </c>
      <c r="EC57" s="143">
        <v>68548.763999999996</v>
      </c>
      <c r="ED57" s="256"/>
      <c r="EE57" s="79"/>
      <c r="EF57" s="79"/>
      <c r="EG57" s="79"/>
    </row>
    <row r="58" spans="1:138" s="10" customFormat="1">
      <c r="A58" s="73" t="s">
        <v>201</v>
      </c>
      <c r="B58" s="74" t="s">
        <v>252</v>
      </c>
      <c r="C58" s="74" t="s">
        <v>253</v>
      </c>
      <c r="D58" s="73" t="s">
        <v>251</v>
      </c>
      <c r="E58" s="73" t="s">
        <v>251</v>
      </c>
      <c r="F58" s="73" t="s">
        <v>72</v>
      </c>
      <c r="G58" s="73" t="s">
        <v>251</v>
      </c>
      <c r="H58" s="73" t="s">
        <v>74</v>
      </c>
      <c r="I58" s="73" t="s">
        <v>251</v>
      </c>
      <c r="J58" s="73" t="s">
        <v>76</v>
      </c>
      <c r="K58" s="73" t="s">
        <v>77</v>
      </c>
      <c r="L58" s="75" t="s">
        <v>252</v>
      </c>
      <c r="M58" s="50"/>
      <c r="N58" s="39"/>
      <c r="O58" s="39"/>
      <c r="P58" s="39"/>
      <c r="Q58" s="39"/>
      <c r="R58" s="40"/>
      <c r="S58" s="38"/>
      <c r="T58" s="39"/>
      <c r="U58" s="39"/>
      <c r="V58" s="39"/>
      <c r="W58" s="39"/>
      <c r="X58" s="40"/>
      <c r="Y58" s="40"/>
      <c r="Z58" s="39"/>
      <c r="AA58" s="41"/>
      <c r="AB58" s="42"/>
      <c r="AC58" s="42"/>
      <c r="AD58" s="42"/>
      <c r="AE58" s="42"/>
      <c r="AF58" s="43"/>
      <c r="AG58" s="41"/>
      <c r="AH58" s="42"/>
      <c r="AI58" s="42"/>
      <c r="AJ58" s="42"/>
      <c r="AK58" s="42"/>
      <c r="AL58" s="43"/>
      <c r="AM58" s="44"/>
      <c r="AN58" s="42"/>
      <c r="AO58" s="45"/>
      <c r="AP58" s="46"/>
      <c r="AQ58" s="46"/>
      <c r="AR58" s="46"/>
      <c r="AS58" s="46"/>
      <c r="AT58" s="47"/>
      <c r="AU58" s="45"/>
      <c r="AV58" s="46"/>
      <c r="AW58" s="46"/>
      <c r="AX58" s="46"/>
      <c r="AY58" s="46"/>
      <c r="AZ58" s="47"/>
      <c r="BA58" s="46"/>
      <c r="BB58" s="112">
        <v>922300</v>
      </c>
      <c r="BC58" s="38"/>
      <c r="BD58" s="39"/>
      <c r="BE58" s="39"/>
      <c r="BF58" s="39"/>
      <c r="BG58" s="39"/>
      <c r="BH58" s="40"/>
      <c r="BI58" s="38"/>
      <c r="BJ58" s="39"/>
      <c r="BK58" s="39"/>
      <c r="BL58" s="39"/>
      <c r="BM58" s="39"/>
      <c r="BN58" s="40"/>
      <c r="BO58" s="40"/>
      <c r="BP58" s="40"/>
      <c r="BQ58" s="41"/>
      <c r="BR58" s="42"/>
      <c r="BS58" s="42"/>
      <c r="BT58" s="42"/>
      <c r="BU58" s="42"/>
      <c r="BV58" s="43"/>
      <c r="BW58" s="41"/>
      <c r="BX58" s="42"/>
      <c r="BY58" s="42"/>
      <c r="BZ58" s="42"/>
      <c r="CA58" s="42"/>
      <c r="CB58" s="43"/>
      <c r="CC58" s="44"/>
      <c r="CD58" s="42"/>
      <c r="CE58" s="45"/>
      <c r="CF58" s="46"/>
      <c r="CG58" s="46"/>
      <c r="CH58" s="46"/>
      <c r="CI58" s="46"/>
      <c r="CJ58" s="47"/>
      <c r="CK58" s="45"/>
      <c r="CL58" s="46"/>
      <c r="CM58" s="46"/>
      <c r="CN58" s="46"/>
      <c r="CO58" s="46"/>
      <c r="CP58" s="47"/>
      <c r="CQ58" s="46"/>
      <c r="CR58" s="119">
        <v>838454.76100000006</v>
      </c>
      <c r="CS58" s="2">
        <f t="shared" si="44"/>
        <v>83845.238999999943</v>
      </c>
      <c r="CT58" s="2" t="s">
        <v>202</v>
      </c>
      <c r="CU58" s="76"/>
      <c r="CV58" s="127"/>
      <c r="CW58" s="76"/>
      <c r="CX58" s="142">
        <v>769905.99699999997</v>
      </c>
      <c r="CY58" s="76"/>
      <c r="CZ58" s="76"/>
      <c r="DA58" s="127"/>
      <c r="DB58" s="76">
        <f t="shared" si="24"/>
        <v>769905.99699999997</v>
      </c>
      <c r="DC58" s="76">
        <f t="shared" si="32"/>
        <v>322098.99699999997</v>
      </c>
      <c r="DD58" s="74" t="s">
        <v>253</v>
      </c>
      <c r="DE58" s="76"/>
      <c r="DF58" s="127"/>
      <c r="DG58" s="76"/>
      <c r="DH58" s="159">
        <v>447807</v>
      </c>
      <c r="DI58" s="76"/>
      <c r="DJ58" s="127"/>
      <c r="DK58" s="76"/>
      <c r="DL58" s="76">
        <f>DH58+DI58+DK58</f>
        <v>447807</v>
      </c>
      <c r="DM58" s="157">
        <f>VLOOKUP(DD:DD,Pool!C:H,3,FALSE)</f>
        <v>429728</v>
      </c>
      <c r="DN58" s="76"/>
      <c r="DO58" s="127"/>
      <c r="DP58" s="76"/>
      <c r="DQ58" s="76">
        <f>DM58+DN58+DP58</f>
        <v>429728</v>
      </c>
      <c r="DR58" s="76"/>
      <c r="DS58" s="76"/>
      <c r="DT58" s="142"/>
      <c r="DU58" s="76"/>
      <c r="DV58" s="77">
        <f t="shared" si="28"/>
        <v>18079</v>
      </c>
      <c r="DW58" s="78">
        <f t="shared" si="29"/>
        <v>0.95962769675328885</v>
      </c>
      <c r="DX58" s="218">
        <f>DQ58</f>
        <v>429728</v>
      </c>
      <c r="DY58" s="80"/>
      <c r="DZ58" s="143">
        <f t="shared" si="35"/>
        <v>429728</v>
      </c>
      <c r="EA58" s="83">
        <f t="shared" si="34"/>
        <v>0.95962769675328885</v>
      </c>
      <c r="EB58" s="84">
        <v>68548.763999999996</v>
      </c>
      <c r="EC58" s="143">
        <v>68548.763999999996</v>
      </c>
      <c r="ED58" s="256"/>
      <c r="EE58" s="79"/>
      <c r="EF58" s="79"/>
      <c r="EG58" s="79"/>
    </row>
    <row r="59" spans="1:138" s="10" customFormat="1">
      <c r="A59" s="73" t="s">
        <v>203</v>
      </c>
      <c r="B59" s="74" t="s">
        <v>254</v>
      </c>
      <c r="C59" s="74" t="s">
        <v>255</v>
      </c>
      <c r="D59" s="73" t="s">
        <v>251</v>
      </c>
      <c r="E59" s="73" t="s">
        <v>251</v>
      </c>
      <c r="F59" s="73" t="s">
        <v>72</v>
      </c>
      <c r="G59" s="73" t="s">
        <v>251</v>
      </c>
      <c r="H59" s="73" t="s">
        <v>74</v>
      </c>
      <c r="I59" s="73" t="s">
        <v>251</v>
      </c>
      <c r="J59" s="73" t="s">
        <v>76</v>
      </c>
      <c r="K59" s="73" t="s">
        <v>77</v>
      </c>
      <c r="L59" s="75" t="s">
        <v>254</v>
      </c>
      <c r="M59" s="50"/>
      <c r="N59" s="39"/>
      <c r="O59" s="39"/>
      <c r="P59" s="39"/>
      <c r="Q59" s="39"/>
      <c r="R59" s="40"/>
      <c r="S59" s="38"/>
      <c r="T59" s="39"/>
      <c r="U59" s="39"/>
      <c r="V59" s="39"/>
      <c r="W59" s="39"/>
      <c r="X59" s="40"/>
      <c r="Y59" s="40"/>
      <c r="Z59" s="39"/>
      <c r="AA59" s="41"/>
      <c r="AB59" s="42"/>
      <c r="AC59" s="42"/>
      <c r="AD59" s="42"/>
      <c r="AE59" s="42"/>
      <c r="AF59" s="43"/>
      <c r="AG59" s="41"/>
      <c r="AH59" s="42"/>
      <c r="AI59" s="42"/>
      <c r="AJ59" s="42"/>
      <c r="AK59" s="42"/>
      <c r="AL59" s="43"/>
      <c r="AM59" s="44"/>
      <c r="AN59" s="42"/>
      <c r="AO59" s="45"/>
      <c r="AP59" s="46"/>
      <c r="AQ59" s="46"/>
      <c r="AR59" s="46"/>
      <c r="AS59" s="46"/>
      <c r="AT59" s="47"/>
      <c r="AU59" s="45"/>
      <c r="AV59" s="46"/>
      <c r="AW59" s="46"/>
      <c r="AX59" s="46"/>
      <c r="AY59" s="46"/>
      <c r="AZ59" s="47"/>
      <c r="BA59" s="46"/>
      <c r="BB59" s="46">
        <v>583722.19510000001</v>
      </c>
      <c r="BC59" s="38"/>
      <c r="BD59" s="39"/>
      <c r="BE59" s="39"/>
      <c r="BF59" s="39"/>
      <c r="BG59" s="39"/>
      <c r="BH59" s="40"/>
      <c r="BI59" s="38"/>
      <c r="BJ59" s="39"/>
      <c r="BK59" s="39"/>
      <c r="BL59" s="39"/>
      <c r="BM59" s="39"/>
      <c r="BN59" s="40"/>
      <c r="BO59" s="40"/>
      <c r="BP59" s="40"/>
      <c r="BQ59" s="41"/>
      <c r="BR59" s="42"/>
      <c r="BS59" s="42"/>
      <c r="BT59" s="42"/>
      <c r="BU59" s="42"/>
      <c r="BV59" s="43"/>
      <c r="BW59" s="41"/>
      <c r="BX59" s="42"/>
      <c r="BY59" s="42"/>
      <c r="BZ59" s="42"/>
      <c r="CA59" s="42"/>
      <c r="CB59" s="43"/>
      <c r="CC59" s="44"/>
      <c r="CD59" s="42"/>
      <c r="CE59" s="45"/>
      <c r="CF59" s="46"/>
      <c r="CG59" s="46"/>
      <c r="CH59" s="46"/>
      <c r="CI59" s="46"/>
      <c r="CJ59" s="47"/>
      <c r="CK59" s="45"/>
      <c r="CL59" s="46"/>
      <c r="CM59" s="46"/>
      <c r="CN59" s="46"/>
      <c r="CO59" s="46"/>
      <c r="CP59" s="47"/>
      <c r="CQ59" s="46"/>
      <c r="CR59" s="119">
        <v>530656.54099999997</v>
      </c>
      <c r="CS59" s="2">
        <f t="shared" si="44"/>
        <v>53065.654100000043</v>
      </c>
      <c r="CT59" s="2" t="s">
        <v>202</v>
      </c>
      <c r="CU59" s="76"/>
      <c r="CV59" s="127"/>
      <c r="CW59" s="76"/>
      <c r="CX59" s="76">
        <v>436644.25099999999</v>
      </c>
      <c r="CY59" s="76"/>
      <c r="CZ59" s="76"/>
      <c r="DA59" s="127"/>
      <c r="DB59" s="76">
        <f t="shared" si="24"/>
        <v>436644.25099999999</v>
      </c>
      <c r="DC59" s="76">
        <f t="shared" si="32"/>
        <v>177936.25099999999</v>
      </c>
      <c r="DD59" s="74" t="s">
        <v>255</v>
      </c>
      <c r="DE59" s="76"/>
      <c r="DF59" s="127"/>
      <c r="DG59" s="76"/>
      <c r="DH59" s="159">
        <v>258708</v>
      </c>
      <c r="DI59" s="76"/>
      <c r="DJ59" s="127"/>
      <c r="DK59" s="76"/>
      <c r="DL59" s="76">
        <f>DH59+DI59+DK59</f>
        <v>258708</v>
      </c>
      <c r="DM59" s="157">
        <f>VLOOKUP(DD:DD,Pool!C:H,3,FALSE)</f>
        <v>226561</v>
      </c>
      <c r="DN59" s="76"/>
      <c r="DO59" s="127"/>
      <c r="DP59" s="76"/>
      <c r="DQ59" s="76">
        <f>DM59+DN59+DP59</f>
        <v>226561</v>
      </c>
      <c r="DR59" s="76"/>
      <c r="DS59" s="76"/>
      <c r="DT59" s="142"/>
      <c r="DU59" s="76"/>
      <c r="DV59" s="77">
        <f t="shared" si="28"/>
        <v>32147</v>
      </c>
      <c r="DW59" s="78">
        <f t="shared" si="29"/>
        <v>0.87574021676948532</v>
      </c>
      <c r="DX59" s="218">
        <f>DQ59</f>
        <v>226561</v>
      </c>
      <c r="DY59" s="80"/>
      <c r="DZ59" s="143">
        <f t="shared" si="35"/>
        <v>226561</v>
      </c>
      <c r="EA59" s="83">
        <f t="shared" si="34"/>
        <v>0.87574021676948532</v>
      </c>
      <c r="EB59" s="84">
        <v>94010.274999999994</v>
      </c>
      <c r="EC59" s="143">
        <v>94010.274999999994</v>
      </c>
      <c r="ED59" s="256"/>
      <c r="EE59" s="79"/>
      <c r="EF59" s="79"/>
      <c r="EG59" s="79"/>
    </row>
    <row r="60" spans="1:138" s="10" customFormat="1">
      <c r="A60" s="49" t="s">
        <v>203</v>
      </c>
      <c r="B60" s="48" t="s">
        <v>256</v>
      </c>
      <c r="C60" s="48" t="s">
        <v>257</v>
      </c>
      <c r="D60" s="49" t="s">
        <v>251</v>
      </c>
      <c r="E60" s="49" t="s">
        <v>251</v>
      </c>
      <c r="F60" s="49" t="s">
        <v>72</v>
      </c>
      <c r="G60" s="49" t="s">
        <v>251</v>
      </c>
      <c r="H60" s="49" t="s">
        <v>74</v>
      </c>
      <c r="I60" s="49" t="s">
        <v>251</v>
      </c>
      <c r="J60" s="49" t="s">
        <v>76</v>
      </c>
      <c r="K60" s="49" t="s">
        <v>77</v>
      </c>
      <c r="L60" s="82" t="s">
        <v>256</v>
      </c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>
        <v>472031.98460000003</v>
      </c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120">
        <v>429119.98599999998</v>
      </c>
      <c r="CS60" s="85">
        <f t="shared" si="44"/>
        <v>42911.99860000005</v>
      </c>
      <c r="CT60" s="85" t="s">
        <v>202</v>
      </c>
      <c r="CU60" s="85"/>
      <c r="CV60" s="129"/>
      <c r="CW60" s="85"/>
      <c r="CX60" s="85">
        <v>293078.13900000002</v>
      </c>
      <c r="CY60" s="85"/>
      <c r="CZ60" s="85"/>
      <c r="DA60" s="129"/>
      <c r="DB60" s="85">
        <f t="shared" si="24"/>
        <v>293078.13900000002</v>
      </c>
      <c r="DC60" s="85">
        <f t="shared" si="32"/>
        <v>80331.139000000025</v>
      </c>
      <c r="DD60" s="48" t="s">
        <v>257</v>
      </c>
      <c r="DE60" s="85"/>
      <c r="DF60" s="129"/>
      <c r="DG60" s="85"/>
      <c r="DH60" s="158">
        <v>212747</v>
      </c>
      <c r="DI60" s="85"/>
      <c r="DJ60" s="129"/>
      <c r="DK60" s="85"/>
      <c r="DL60" s="85">
        <f>DH60+DI60+DK60</f>
        <v>212747</v>
      </c>
      <c r="DM60" s="157">
        <f>VLOOKUP(DD:DD,Pool!C:H,3,FALSE)</f>
        <v>178168</v>
      </c>
      <c r="DN60" s="85"/>
      <c r="DO60" s="129"/>
      <c r="DP60" s="85"/>
      <c r="DQ60" s="229">
        <f>DM60+DN60+DP60</f>
        <v>178168</v>
      </c>
      <c r="DR60" s="85"/>
      <c r="DS60" s="85"/>
      <c r="DT60" s="136"/>
      <c r="DU60" s="85"/>
      <c r="DV60" s="53">
        <f t="shared" si="28"/>
        <v>34579</v>
      </c>
      <c r="DW60" s="83">
        <f t="shared" si="29"/>
        <v>0.83746421806182936</v>
      </c>
      <c r="DX60" s="218">
        <f>DQ60</f>
        <v>178168</v>
      </c>
      <c r="DY60" s="80"/>
      <c r="DZ60" s="143">
        <f t="shared" si="35"/>
        <v>178168</v>
      </c>
      <c r="EA60" s="83">
        <f t="shared" si="34"/>
        <v>0.83746421806182936</v>
      </c>
      <c r="EB60" s="84">
        <v>136039.83300000001</v>
      </c>
      <c r="EC60" s="143">
        <v>136039.83300000001</v>
      </c>
      <c r="ED60" s="256"/>
      <c r="EE60" s="79"/>
      <c r="EF60" s="79"/>
      <c r="EG60" s="79"/>
    </row>
    <row r="61" spans="1:138" s="153" customFormat="1">
      <c r="A61" s="49" t="s">
        <v>104</v>
      </c>
      <c r="B61" s="48" t="s">
        <v>333</v>
      </c>
      <c r="C61" s="48">
        <v>667</v>
      </c>
      <c r="D61" s="49" t="s">
        <v>236</v>
      </c>
      <c r="E61" s="49" t="s">
        <v>103</v>
      </c>
      <c r="F61" s="49" t="s">
        <v>72</v>
      </c>
      <c r="G61" s="49" t="s">
        <v>79</v>
      </c>
      <c r="H61" s="49" t="s">
        <v>74</v>
      </c>
      <c r="I61" s="49" t="s">
        <v>75</v>
      </c>
      <c r="J61" s="49" t="s">
        <v>76</v>
      </c>
      <c r="K61" s="49" t="s">
        <v>80</v>
      </c>
      <c r="L61" s="137">
        <v>667</v>
      </c>
      <c r="M61" s="51">
        <v>16</v>
      </c>
      <c r="N61" s="18"/>
      <c r="O61" s="18"/>
      <c r="P61" s="18"/>
      <c r="Q61" s="18"/>
      <c r="R61" s="19"/>
      <c r="S61" s="17">
        <f t="shared" ref="S61:S66" si="45">(M61*300)+(Q61*100)+(R61*1000)</f>
        <v>4800</v>
      </c>
      <c r="T61" s="18"/>
      <c r="U61" s="18"/>
      <c r="V61" s="18"/>
      <c r="W61" s="18"/>
      <c r="X61" s="19"/>
      <c r="Y61" s="19">
        <v>16</v>
      </c>
      <c r="Z61" s="19">
        <v>4800</v>
      </c>
      <c r="AA61" s="23">
        <v>768</v>
      </c>
      <c r="AB61" s="24"/>
      <c r="AC61" s="24"/>
      <c r="AD61" s="24"/>
      <c r="AE61" s="24"/>
      <c r="AF61" s="25"/>
      <c r="AG61" s="23">
        <v>230400</v>
      </c>
      <c r="AH61" s="24"/>
      <c r="AI61" s="24"/>
      <c r="AJ61" s="24"/>
      <c r="AK61" s="24"/>
      <c r="AL61" s="25"/>
      <c r="AM61" s="28">
        <v>768</v>
      </c>
      <c r="AN61" s="29">
        <v>230400</v>
      </c>
      <c r="AO61" s="34">
        <v>784</v>
      </c>
      <c r="AP61" s="35"/>
      <c r="AQ61" s="35"/>
      <c r="AR61" s="35"/>
      <c r="AS61" s="35"/>
      <c r="AT61" s="36"/>
      <c r="AU61" s="34">
        <v>235200</v>
      </c>
      <c r="AV61" s="35"/>
      <c r="AW61" s="35"/>
      <c r="AX61" s="35"/>
      <c r="AY61" s="35"/>
      <c r="AZ61" s="36"/>
      <c r="BA61" s="37">
        <v>784</v>
      </c>
      <c r="BB61" s="37">
        <v>235200</v>
      </c>
      <c r="BC61" s="17">
        <v>16</v>
      </c>
      <c r="BD61" s="18"/>
      <c r="BE61" s="18"/>
      <c r="BF61" s="18"/>
      <c r="BG61" s="18"/>
      <c r="BH61" s="19"/>
      <c r="BI61" s="17">
        <v>4361.5625</v>
      </c>
      <c r="BJ61" s="18"/>
      <c r="BK61" s="18"/>
      <c r="BL61" s="18"/>
      <c r="BM61" s="18"/>
      <c r="BN61" s="19"/>
      <c r="BO61" s="19">
        <v>16</v>
      </c>
      <c r="BP61" s="19">
        <v>4361.5625</v>
      </c>
      <c r="BQ61" s="23">
        <v>768</v>
      </c>
      <c r="BR61" s="24"/>
      <c r="BS61" s="24"/>
      <c r="BT61" s="24"/>
      <c r="BU61" s="24"/>
      <c r="BV61" s="25"/>
      <c r="BW61" s="23">
        <v>209355</v>
      </c>
      <c r="BX61" s="24"/>
      <c r="BY61" s="24"/>
      <c r="BZ61" s="24"/>
      <c r="CA61" s="24"/>
      <c r="CB61" s="25"/>
      <c r="CC61" s="28">
        <v>768</v>
      </c>
      <c r="CD61" s="29">
        <v>209355</v>
      </c>
      <c r="CE61" s="34">
        <v>784</v>
      </c>
      <c r="CF61" s="35"/>
      <c r="CG61" s="35"/>
      <c r="CH61" s="35"/>
      <c r="CI61" s="35"/>
      <c r="CJ61" s="36"/>
      <c r="CK61" s="34">
        <v>213716.5625</v>
      </c>
      <c r="CL61" s="35"/>
      <c r="CM61" s="35"/>
      <c r="CN61" s="35"/>
      <c r="CO61" s="35"/>
      <c r="CP61" s="36" t="e">
        <f>CQ61*#REF!</f>
        <v>#REF!</v>
      </c>
      <c r="CQ61" s="37">
        <v>784</v>
      </c>
      <c r="CR61" s="121">
        <v>213716.5625</v>
      </c>
      <c r="CS61" s="136">
        <f t="shared" si="44"/>
        <v>21483.4375</v>
      </c>
      <c r="CT61" s="136" t="s">
        <v>36</v>
      </c>
      <c r="CU61" s="136"/>
      <c r="CV61" s="136"/>
      <c r="CW61" s="136"/>
      <c r="CX61" s="136">
        <f t="shared" ref="CX61:CX68" si="46">DH61*2</f>
        <v>200645.2</v>
      </c>
      <c r="CY61" s="136">
        <f t="shared" ref="CY61:CY68" si="47">DI61*8/7</f>
        <v>0</v>
      </c>
      <c r="CZ61" s="136">
        <f t="shared" ref="CZ61:CZ68" si="48">DJ61*8/6</f>
        <v>0</v>
      </c>
      <c r="DA61" s="136"/>
      <c r="DB61" s="141">
        <f t="shared" ref="DB61:DB68" si="49">CX61+CY61+CZ61+DA61</f>
        <v>200645.2</v>
      </c>
      <c r="DC61" s="136">
        <f t="shared" si="32"/>
        <v>98451.1</v>
      </c>
      <c r="DD61" s="136" t="s">
        <v>46</v>
      </c>
      <c r="DE61" s="136"/>
      <c r="DF61" s="136"/>
      <c r="DG61" s="136" t="s">
        <v>306</v>
      </c>
      <c r="DH61" s="242">
        <f>VLOOKUP(Source!DD:DD,Pool!C:H,2,FALSE)</f>
        <v>100322.6</v>
      </c>
      <c r="DI61" s="136"/>
      <c r="DJ61" s="136"/>
      <c r="DK61" s="136">
        <v>1871.5</v>
      </c>
      <c r="DL61" s="141">
        <f t="shared" ref="DL61:DL75" si="50">DH61+DI61+DJ61+DK61</f>
        <v>102194.1</v>
      </c>
      <c r="DM61" s="157">
        <f>VLOOKUP(DD:DD,Pool!C:H,3,FALSE)</f>
        <v>21778.7</v>
      </c>
      <c r="DN61" s="136"/>
      <c r="DO61" s="136"/>
      <c r="DP61" s="136"/>
      <c r="DQ61" s="141">
        <f t="shared" ref="DQ61:DQ75" si="51">DM61+DN61+DO61+DP61</f>
        <v>21778.7</v>
      </c>
      <c r="DR61" s="136">
        <f t="shared" ref="DR61:DR75" si="52">DH61-DM61</f>
        <v>78543.900000000009</v>
      </c>
      <c r="DS61" s="136">
        <f t="shared" ref="DS61:DS75" si="53">DI61-DN61</f>
        <v>0</v>
      </c>
      <c r="DT61" s="141">
        <f t="shared" ref="DT61:DT75" si="54">DJ61-DO61</f>
        <v>0</v>
      </c>
      <c r="DU61" s="141">
        <f t="shared" ref="DU61:DU75" si="55">DK61-DP61</f>
        <v>1871.5</v>
      </c>
      <c r="DV61" s="53">
        <f t="shared" si="28"/>
        <v>80415.400000000009</v>
      </c>
      <c r="DW61" s="138">
        <f t="shared" si="29"/>
        <v>0.2131111287246524</v>
      </c>
      <c r="DX61" s="180">
        <f>VLOOKUP(ED:ED,Pool!K:Q,7,FALSE)</f>
        <v>55807.8</v>
      </c>
      <c r="DY61" s="151"/>
      <c r="DZ61" s="143">
        <f t="shared" si="35"/>
        <v>55807.8</v>
      </c>
      <c r="EA61" s="138">
        <f t="shared" si="34"/>
        <v>0.54609610535246167</v>
      </c>
      <c r="EB61" s="143"/>
      <c r="EC61" s="143"/>
      <c r="ED61" s="276">
        <v>295700667</v>
      </c>
    </row>
    <row r="62" spans="1:138" s="153" customFormat="1">
      <c r="A62" s="49" t="s">
        <v>84</v>
      </c>
      <c r="B62" s="48" t="s">
        <v>331</v>
      </c>
      <c r="C62" s="48">
        <v>671</v>
      </c>
      <c r="D62" s="49" t="s">
        <v>236</v>
      </c>
      <c r="E62" s="49" t="s">
        <v>103</v>
      </c>
      <c r="F62" s="49" t="s">
        <v>72</v>
      </c>
      <c r="G62" s="49" t="s">
        <v>79</v>
      </c>
      <c r="H62" s="49" t="s">
        <v>74</v>
      </c>
      <c r="I62" s="49" t="s">
        <v>75</v>
      </c>
      <c r="J62" s="49" t="s">
        <v>76</v>
      </c>
      <c r="K62" s="49" t="s">
        <v>80</v>
      </c>
      <c r="L62" s="137">
        <v>671</v>
      </c>
      <c r="M62" s="51">
        <v>32</v>
      </c>
      <c r="N62" s="18"/>
      <c r="O62" s="18"/>
      <c r="P62" s="18"/>
      <c r="Q62" s="18"/>
      <c r="R62" s="19"/>
      <c r="S62" s="17">
        <f t="shared" si="45"/>
        <v>9600</v>
      </c>
      <c r="T62" s="18"/>
      <c r="U62" s="18"/>
      <c r="V62" s="18"/>
      <c r="W62" s="18"/>
      <c r="X62" s="19"/>
      <c r="Y62" s="19">
        <v>32</v>
      </c>
      <c r="Z62" s="19">
        <v>9600</v>
      </c>
      <c r="AA62" s="23">
        <v>1568</v>
      </c>
      <c r="AB62" s="24"/>
      <c r="AC62" s="24"/>
      <c r="AD62" s="24"/>
      <c r="AE62" s="24"/>
      <c r="AF62" s="25"/>
      <c r="AG62" s="23">
        <v>470400</v>
      </c>
      <c r="AH62" s="24"/>
      <c r="AI62" s="24"/>
      <c r="AJ62" s="24"/>
      <c r="AK62" s="24"/>
      <c r="AL62" s="25"/>
      <c r="AM62" s="28">
        <v>1568</v>
      </c>
      <c r="AN62" s="29">
        <v>470400</v>
      </c>
      <c r="AO62" s="34">
        <v>1600</v>
      </c>
      <c r="AP62" s="35"/>
      <c r="AQ62" s="35"/>
      <c r="AR62" s="35"/>
      <c r="AS62" s="35"/>
      <c r="AT62" s="36"/>
      <c r="AU62" s="34">
        <v>480000</v>
      </c>
      <c r="AV62" s="35"/>
      <c r="AW62" s="35"/>
      <c r="AX62" s="35"/>
      <c r="AY62" s="35"/>
      <c r="AZ62" s="36"/>
      <c r="BA62" s="37">
        <v>1600</v>
      </c>
      <c r="BB62" s="37">
        <v>480000</v>
      </c>
      <c r="BC62" s="17">
        <v>32</v>
      </c>
      <c r="BD62" s="18"/>
      <c r="BE62" s="18"/>
      <c r="BF62" s="18"/>
      <c r="BG62" s="18"/>
      <c r="BH62" s="19"/>
      <c r="BI62" s="17">
        <v>8723.125</v>
      </c>
      <c r="BJ62" s="18"/>
      <c r="BK62" s="18"/>
      <c r="BL62" s="18"/>
      <c r="BM62" s="18"/>
      <c r="BN62" s="19"/>
      <c r="BO62" s="19">
        <v>32</v>
      </c>
      <c r="BP62" s="19">
        <v>8723.125</v>
      </c>
      <c r="BQ62" s="23">
        <v>1568</v>
      </c>
      <c r="BR62" s="24"/>
      <c r="BS62" s="24"/>
      <c r="BT62" s="24"/>
      <c r="BU62" s="24"/>
      <c r="BV62" s="25"/>
      <c r="BW62" s="23">
        <v>427433.125</v>
      </c>
      <c r="BX62" s="24"/>
      <c r="BY62" s="24"/>
      <c r="BZ62" s="24"/>
      <c r="CA62" s="24"/>
      <c r="CB62" s="25"/>
      <c r="CC62" s="28">
        <v>1568</v>
      </c>
      <c r="CD62" s="29">
        <v>427433.125</v>
      </c>
      <c r="CE62" s="34">
        <v>1600</v>
      </c>
      <c r="CF62" s="35"/>
      <c r="CG62" s="35"/>
      <c r="CH62" s="35"/>
      <c r="CI62" s="35"/>
      <c r="CJ62" s="36"/>
      <c r="CK62" s="34">
        <v>436156.25</v>
      </c>
      <c r="CL62" s="35"/>
      <c r="CM62" s="35"/>
      <c r="CN62" s="35"/>
      <c r="CO62" s="35"/>
      <c r="CP62" s="36"/>
      <c r="CQ62" s="37">
        <v>1600</v>
      </c>
      <c r="CR62" s="118">
        <v>436156.25</v>
      </c>
      <c r="CS62" s="136">
        <f t="shared" si="44"/>
        <v>43843.75</v>
      </c>
      <c r="CT62" s="136" t="s">
        <v>36</v>
      </c>
      <c r="CU62" s="136"/>
      <c r="CV62" s="136"/>
      <c r="CW62" s="136"/>
      <c r="CX62" s="136">
        <f t="shared" si="46"/>
        <v>415239</v>
      </c>
      <c r="CY62" s="136">
        <f t="shared" si="47"/>
        <v>0</v>
      </c>
      <c r="CZ62" s="136">
        <f t="shared" si="48"/>
        <v>0</v>
      </c>
      <c r="DA62" s="136"/>
      <c r="DB62" s="141">
        <f t="shared" si="49"/>
        <v>415239</v>
      </c>
      <c r="DC62" s="136">
        <f t="shared" si="32"/>
        <v>205748</v>
      </c>
      <c r="DD62" s="136" t="s">
        <v>45</v>
      </c>
      <c r="DE62" s="136"/>
      <c r="DF62" s="136"/>
      <c r="DG62" s="136" t="s">
        <v>306</v>
      </c>
      <c r="DH62" s="242">
        <f>VLOOKUP(Source!DD:DD,Pool!C:H,2,FALSE)</f>
        <v>207619.5</v>
      </c>
      <c r="DI62" s="136"/>
      <c r="DJ62" s="136"/>
      <c r="DK62" s="136">
        <v>1871.5</v>
      </c>
      <c r="DL62" s="141">
        <f t="shared" si="50"/>
        <v>209491</v>
      </c>
      <c r="DM62" s="157">
        <f>VLOOKUP(DD:DD,Pool!C:H,3,FALSE)</f>
        <v>44061.2</v>
      </c>
      <c r="DN62" s="136"/>
      <c r="DO62" s="136"/>
      <c r="DP62" s="136"/>
      <c r="DQ62" s="141">
        <f t="shared" si="51"/>
        <v>44061.2</v>
      </c>
      <c r="DR62" s="136">
        <f t="shared" si="52"/>
        <v>163558.29999999999</v>
      </c>
      <c r="DS62" s="136">
        <f t="shared" si="53"/>
        <v>0</v>
      </c>
      <c r="DT62" s="141">
        <f t="shared" si="54"/>
        <v>0</v>
      </c>
      <c r="DU62" s="141">
        <f t="shared" si="55"/>
        <v>1871.5</v>
      </c>
      <c r="DV62" s="53">
        <f t="shared" si="28"/>
        <v>165429.79999999999</v>
      </c>
      <c r="DW62" s="138">
        <f t="shared" si="29"/>
        <v>0.21032502589610053</v>
      </c>
      <c r="DX62" s="180">
        <f>VLOOKUP(ED:ED,Pool!K:Q,7,FALSE)</f>
        <v>57763.3</v>
      </c>
      <c r="DY62" s="326">
        <f>VLOOKUP(ED62,Pool!A87:C95,2,FALSE)</f>
        <v>94476.800000000003</v>
      </c>
      <c r="DZ62" s="143">
        <f t="shared" si="35"/>
        <v>152240.1</v>
      </c>
      <c r="EA62" s="138">
        <f t="shared" si="34"/>
        <v>0.72671427412156131</v>
      </c>
      <c r="EB62" s="143"/>
      <c r="EC62" s="143"/>
      <c r="ED62" s="276">
        <v>295700671</v>
      </c>
    </row>
    <row r="63" spans="1:138" s="153" customFormat="1">
      <c r="A63" s="49" t="s">
        <v>104</v>
      </c>
      <c r="B63" s="48" t="s">
        <v>332</v>
      </c>
      <c r="C63" s="48" t="s">
        <v>334</v>
      </c>
      <c r="D63" s="49" t="s">
        <v>236</v>
      </c>
      <c r="E63" s="49" t="s">
        <v>103</v>
      </c>
      <c r="F63" s="49" t="s">
        <v>72</v>
      </c>
      <c r="G63" s="49" t="s">
        <v>79</v>
      </c>
      <c r="H63" s="49" t="s">
        <v>74</v>
      </c>
      <c r="I63" s="49" t="s">
        <v>75</v>
      </c>
      <c r="J63" s="49" t="s">
        <v>76</v>
      </c>
      <c r="K63" s="49" t="s">
        <v>80</v>
      </c>
      <c r="L63" s="137">
        <v>710</v>
      </c>
      <c r="M63" s="51">
        <v>32</v>
      </c>
      <c r="N63" s="18"/>
      <c r="O63" s="18"/>
      <c r="P63" s="18"/>
      <c r="Q63" s="18"/>
      <c r="R63" s="19"/>
      <c r="S63" s="17">
        <f t="shared" si="45"/>
        <v>9600</v>
      </c>
      <c r="T63" s="18"/>
      <c r="U63" s="18"/>
      <c r="V63" s="18"/>
      <c r="W63" s="18"/>
      <c r="X63" s="19"/>
      <c r="Y63" s="19">
        <v>32</v>
      </c>
      <c r="Z63" s="19">
        <v>9600</v>
      </c>
      <c r="AA63" s="23">
        <v>1568</v>
      </c>
      <c r="AB63" s="24"/>
      <c r="AC63" s="24"/>
      <c r="AD63" s="24"/>
      <c r="AE63" s="24"/>
      <c r="AF63" s="25"/>
      <c r="AG63" s="23">
        <v>470400</v>
      </c>
      <c r="AH63" s="24"/>
      <c r="AI63" s="24"/>
      <c r="AJ63" s="24"/>
      <c r="AK63" s="24"/>
      <c r="AL63" s="25"/>
      <c r="AM63" s="28">
        <v>1568</v>
      </c>
      <c r="AN63" s="29">
        <v>470400</v>
      </c>
      <c r="AO63" s="34">
        <v>1600</v>
      </c>
      <c r="AP63" s="35"/>
      <c r="AQ63" s="35"/>
      <c r="AR63" s="35"/>
      <c r="AS63" s="35"/>
      <c r="AT63" s="36"/>
      <c r="AU63" s="34">
        <v>480000</v>
      </c>
      <c r="AV63" s="35"/>
      <c r="AW63" s="35"/>
      <c r="AX63" s="35"/>
      <c r="AY63" s="35"/>
      <c r="AZ63" s="36"/>
      <c r="BA63" s="37">
        <v>1600</v>
      </c>
      <c r="BB63" s="37">
        <v>480000</v>
      </c>
      <c r="BC63" s="17">
        <v>32</v>
      </c>
      <c r="BD63" s="18"/>
      <c r="BE63" s="18"/>
      <c r="BF63" s="18"/>
      <c r="BG63" s="18"/>
      <c r="BH63" s="19"/>
      <c r="BI63" s="17">
        <v>8723.125</v>
      </c>
      <c r="BJ63" s="18"/>
      <c r="BK63" s="18"/>
      <c r="BL63" s="18"/>
      <c r="BM63" s="18"/>
      <c r="BN63" s="19"/>
      <c r="BO63" s="19">
        <v>32</v>
      </c>
      <c r="BP63" s="19">
        <v>8723.125</v>
      </c>
      <c r="BQ63" s="23">
        <v>1568</v>
      </c>
      <c r="BR63" s="24"/>
      <c r="BS63" s="24"/>
      <c r="BT63" s="24"/>
      <c r="BU63" s="24"/>
      <c r="BV63" s="25"/>
      <c r="BW63" s="23">
        <v>427433.125</v>
      </c>
      <c r="BX63" s="24"/>
      <c r="BY63" s="24"/>
      <c r="BZ63" s="24"/>
      <c r="CA63" s="24"/>
      <c r="CB63" s="25"/>
      <c r="CC63" s="28">
        <v>1568</v>
      </c>
      <c r="CD63" s="29">
        <v>427433.125</v>
      </c>
      <c r="CE63" s="34">
        <v>1600</v>
      </c>
      <c r="CF63" s="35"/>
      <c r="CG63" s="35"/>
      <c r="CH63" s="35"/>
      <c r="CI63" s="35"/>
      <c r="CJ63" s="36"/>
      <c r="CK63" s="34">
        <v>436156.25</v>
      </c>
      <c r="CL63" s="35"/>
      <c r="CM63" s="35"/>
      <c r="CN63" s="35"/>
      <c r="CO63" s="35"/>
      <c r="CP63" s="36"/>
      <c r="CQ63" s="37">
        <v>1600</v>
      </c>
      <c r="CR63" s="118">
        <v>436156.25</v>
      </c>
      <c r="CS63" s="136">
        <f t="shared" si="44"/>
        <v>43843.75</v>
      </c>
      <c r="CT63" s="136" t="s">
        <v>36</v>
      </c>
      <c r="CU63" s="136"/>
      <c r="CV63" s="136"/>
      <c r="CW63" s="136"/>
      <c r="CX63" s="136">
        <f t="shared" si="46"/>
        <v>415239</v>
      </c>
      <c r="CY63" s="136">
        <f t="shared" si="47"/>
        <v>0</v>
      </c>
      <c r="CZ63" s="136">
        <f t="shared" si="48"/>
        <v>0</v>
      </c>
      <c r="DA63" s="136"/>
      <c r="DB63" s="141">
        <f t="shared" si="49"/>
        <v>415239</v>
      </c>
      <c r="DC63" s="136">
        <f t="shared" si="32"/>
        <v>205748</v>
      </c>
      <c r="DD63" s="136" t="s">
        <v>336</v>
      </c>
      <c r="DE63" s="136"/>
      <c r="DF63" s="136"/>
      <c r="DG63" s="136" t="s">
        <v>306</v>
      </c>
      <c r="DH63" s="242">
        <f>VLOOKUP(Source!DD:DD,Pool!C:H,2,FALSE)</f>
        <v>207619.5</v>
      </c>
      <c r="DI63" s="136"/>
      <c r="DJ63" s="136"/>
      <c r="DK63" s="136">
        <v>1871.5</v>
      </c>
      <c r="DL63" s="141">
        <f t="shared" si="50"/>
        <v>209491</v>
      </c>
      <c r="DM63" s="157">
        <f>VLOOKUP(DD:DD,Pool!C:H,3,FALSE)</f>
        <v>147275</v>
      </c>
      <c r="DN63" s="136"/>
      <c r="DO63" s="136"/>
      <c r="DP63" s="136"/>
      <c r="DQ63" s="141">
        <f t="shared" si="51"/>
        <v>147275</v>
      </c>
      <c r="DR63" s="136">
        <f t="shared" si="52"/>
        <v>60344.5</v>
      </c>
      <c r="DS63" s="136">
        <f t="shared" si="53"/>
        <v>0</v>
      </c>
      <c r="DT63" s="141">
        <f t="shared" si="54"/>
        <v>0</v>
      </c>
      <c r="DU63" s="141">
        <f t="shared" si="55"/>
        <v>1871.5</v>
      </c>
      <c r="DV63" s="53">
        <f t="shared" si="28"/>
        <v>62216</v>
      </c>
      <c r="DW63" s="138">
        <f t="shared" si="29"/>
        <v>0.70301349461313378</v>
      </c>
      <c r="DX63" s="180">
        <f>VLOOKUP(ED:ED,Pool!K:Q,7,FALSE)</f>
        <v>109519</v>
      </c>
      <c r="DY63" s="326">
        <f>VLOOKUP(ED63,Pool!A87:C95,2,FALSE)</f>
        <v>134810</v>
      </c>
      <c r="DZ63" s="143">
        <f t="shared" si="35"/>
        <v>244329</v>
      </c>
      <c r="EA63" s="138">
        <f t="shared" si="34"/>
        <v>1.1662983135313689</v>
      </c>
      <c r="EB63" s="143"/>
      <c r="EC63" s="143"/>
      <c r="ED63" s="276">
        <v>295700710</v>
      </c>
    </row>
    <row r="64" spans="1:138" s="153" customFormat="1">
      <c r="A64" s="49" t="s">
        <v>84</v>
      </c>
      <c r="B64" s="48" t="s">
        <v>330</v>
      </c>
      <c r="C64" s="48" t="s">
        <v>335</v>
      </c>
      <c r="D64" s="49" t="s">
        <v>236</v>
      </c>
      <c r="E64" s="49" t="s">
        <v>103</v>
      </c>
      <c r="F64" s="49" t="s">
        <v>72</v>
      </c>
      <c r="G64" s="49" t="s">
        <v>79</v>
      </c>
      <c r="H64" s="49" t="s">
        <v>74</v>
      </c>
      <c r="I64" s="49" t="s">
        <v>75</v>
      </c>
      <c r="J64" s="49" t="s">
        <v>76</v>
      </c>
      <c r="K64" s="49" t="s">
        <v>80</v>
      </c>
      <c r="L64" s="137">
        <v>689</v>
      </c>
      <c r="M64" s="51">
        <v>16</v>
      </c>
      <c r="N64" s="18"/>
      <c r="O64" s="18"/>
      <c r="P64" s="18"/>
      <c r="Q64" s="18"/>
      <c r="R64" s="19"/>
      <c r="S64" s="17">
        <f t="shared" si="45"/>
        <v>4800</v>
      </c>
      <c r="T64" s="18"/>
      <c r="U64" s="18"/>
      <c r="V64" s="18"/>
      <c r="W64" s="18"/>
      <c r="X64" s="19"/>
      <c r="Y64" s="19">
        <v>16</v>
      </c>
      <c r="Z64" s="19">
        <v>4800</v>
      </c>
      <c r="AA64" s="23">
        <v>768</v>
      </c>
      <c r="AB64" s="24"/>
      <c r="AC64" s="24"/>
      <c r="AD64" s="24"/>
      <c r="AE64" s="24"/>
      <c r="AF64" s="25"/>
      <c r="AG64" s="23">
        <v>230400</v>
      </c>
      <c r="AH64" s="24"/>
      <c r="AI64" s="24"/>
      <c r="AJ64" s="24"/>
      <c r="AK64" s="24"/>
      <c r="AL64" s="25"/>
      <c r="AM64" s="28">
        <v>768</v>
      </c>
      <c r="AN64" s="29">
        <v>230400</v>
      </c>
      <c r="AO64" s="34">
        <v>784</v>
      </c>
      <c r="AP64" s="35"/>
      <c r="AQ64" s="35"/>
      <c r="AR64" s="35"/>
      <c r="AS64" s="35"/>
      <c r="AT64" s="36"/>
      <c r="AU64" s="34">
        <v>235200</v>
      </c>
      <c r="AV64" s="35"/>
      <c r="AW64" s="35"/>
      <c r="AX64" s="35"/>
      <c r="AY64" s="35"/>
      <c r="AZ64" s="36"/>
      <c r="BA64" s="37">
        <v>784</v>
      </c>
      <c r="BB64" s="37">
        <v>235200</v>
      </c>
      <c r="BC64" s="17">
        <v>16</v>
      </c>
      <c r="BD64" s="18"/>
      <c r="BE64" s="18"/>
      <c r="BF64" s="18"/>
      <c r="BG64" s="18"/>
      <c r="BH64" s="19"/>
      <c r="BI64" s="17">
        <v>4361.5625</v>
      </c>
      <c r="BJ64" s="18"/>
      <c r="BK64" s="18"/>
      <c r="BL64" s="18"/>
      <c r="BM64" s="18"/>
      <c r="BN64" s="19"/>
      <c r="BO64" s="19">
        <v>16</v>
      </c>
      <c r="BP64" s="19">
        <v>4361.5625</v>
      </c>
      <c r="BQ64" s="23">
        <v>768</v>
      </c>
      <c r="BR64" s="24"/>
      <c r="BS64" s="24"/>
      <c r="BT64" s="24"/>
      <c r="BU64" s="24"/>
      <c r="BV64" s="25"/>
      <c r="BW64" s="23">
        <v>209355</v>
      </c>
      <c r="BX64" s="24"/>
      <c r="BY64" s="24"/>
      <c r="BZ64" s="24"/>
      <c r="CA64" s="24"/>
      <c r="CB64" s="25"/>
      <c r="CC64" s="28">
        <v>768</v>
      </c>
      <c r="CD64" s="29">
        <v>209355</v>
      </c>
      <c r="CE64" s="34">
        <v>784</v>
      </c>
      <c r="CF64" s="35"/>
      <c r="CG64" s="35"/>
      <c r="CH64" s="35"/>
      <c r="CI64" s="35"/>
      <c r="CJ64" s="36"/>
      <c r="CK64" s="34">
        <v>213716.5625</v>
      </c>
      <c r="CL64" s="35"/>
      <c r="CM64" s="35"/>
      <c r="CN64" s="35"/>
      <c r="CO64" s="35"/>
      <c r="CP64" s="36" t="e">
        <f>CQ64*#REF!</f>
        <v>#REF!</v>
      </c>
      <c r="CQ64" s="37">
        <v>784</v>
      </c>
      <c r="CR64" s="121">
        <v>213716.5625</v>
      </c>
      <c r="CS64" s="136">
        <f t="shared" si="44"/>
        <v>21483.4375</v>
      </c>
      <c r="CT64" s="136" t="s">
        <v>36</v>
      </c>
      <c r="CU64" s="136"/>
      <c r="CV64" s="136"/>
      <c r="CW64" s="136"/>
      <c r="CX64" s="136">
        <f t="shared" si="46"/>
        <v>200645.2</v>
      </c>
      <c r="CY64" s="136">
        <f t="shared" si="47"/>
        <v>0</v>
      </c>
      <c r="CZ64" s="136">
        <f t="shared" si="48"/>
        <v>0</v>
      </c>
      <c r="DA64" s="136"/>
      <c r="DB64" s="141">
        <f t="shared" si="49"/>
        <v>200645.2</v>
      </c>
      <c r="DC64" s="136">
        <f t="shared" si="32"/>
        <v>98451.1</v>
      </c>
      <c r="DD64" s="136" t="s">
        <v>337</v>
      </c>
      <c r="DE64" s="136"/>
      <c r="DF64" s="136"/>
      <c r="DG64" s="136" t="s">
        <v>306</v>
      </c>
      <c r="DH64" s="242">
        <f>VLOOKUP(Source!DD:DD,Pool!C:H,2,FALSE)</f>
        <v>100322.6</v>
      </c>
      <c r="DI64" s="136"/>
      <c r="DJ64" s="136"/>
      <c r="DK64" s="136">
        <v>1871.5</v>
      </c>
      <c r="DL64" s="141">
        <f t="shared" si="50"/>
        <v>102194.1</v>
      </c>
      <c r="DM64" s="157">
        <f>VLOOKUP(DD:DD,Pool!C:H,3,FALSE)</f>
        <v>74472.3</v>
      </c>
      <c r="DN64" s="136"/>
      <c r="DO64" s="136"/>
      <c r="DP64" s="136"/>
      <c r="DQ64" s="141">
        <f t="shared" si="51"/>
        <v>74472.3</v>
      </c>
      <c r="DR64" s="136">
        <f t="shared" si="52"/>
        <v>25850.300000000003</v>
      </c>
      <c r="DS64" s="136">
        <f t="shared" si="53"/>
        <v>0</v>
      </c>
      <c r="DT64" s="141">
        <f t="shared" si="54"/>
        <v>0</v>
      </c>
      <c r="DU64" s="141">
        <f t="shared" si="55"/>
        <v>1871.5</v>
      </c>
      <c r="DV64" s="53">
        <f t="shared" si="28"/>
        <v>27721.800000000003</v>
      </c>
      <c r="DW64" s="138">
        <f t="shared" si="29"/>
        <v>0.72873385058432927</v>
      </c>
      <c r="DX64" s="180">
        <f>VLOOKUP(ED:ED,Pool!K:Q,7,FALSE)</f>
        <v>109520</v>
      </c>
      <c r="DY64" s="151"/>
      <c r="DZ64" s="143">
        <f t="shared" si="35"/>
        <v>109520</v>
      </c>
      <c r="EA64" s="138">
        <f t="shared" si="34"/>
        <v>1.0716861345224431</v>
      </c>
      <c r="EB64" s="143"/>
      <c r="EC64" s="143"/>
      <c r="ED64" s="276">
        <v>295700689</v>
      </c>
    </row>
    <row r="65" spans="1:16384" s="219" customFormat="1">
      <c r="A65" s="49" t="s">
        <v>104</v>
      </c>
      <c r="B65" s="48" t="s">
        <v>353</v>
      </c>
      <c r="C65" s="48" t="s">
        <v>355</v>
      </c>
      <c r="D65" s="49" t="s">
        <v>236</v>
      </c>
      <c r="E65" s="49" t="s">
        <v>103</v>
      </c>
      <c r="F65" s="49" t="s">
        <v>72</v>
      </c>
      <c r="G65" s="49" t="s">
        <v>79</v>
      </c>
      <c r="H65" s="49" t="s">
        <v>74</v>
      </c>
      <c r="I65" s="49" t="s">
        <v>75</v>
      </c>
      <c r="J65" s="49" t="s">
        <v>76</v>
      </c>
      <c r="K65" s="49" t="s">
        <v>80</v>
      </c>
      <c r="L65" s="222">
        <v>712</v>
      </c>
      <c r="M65" s="51">
        <v>32</v>
      </c>
      <c r="N65" s="18"/>
      <c r="O65" s="18"/>
      <c r="P65" s="18"/>
      <c r="Q65" s="18"/>
      <c r="R65" s="19"/>
      <c r="S65" s="17">
        <f t="shared" si="45"/>
        <v>9600</v>
      </c>
      <c r="T65" s="18"/>
      <c r="U65" s="18"/>
      <c r="V65" s="18"/>
      <c r="W65" s="18"/>
      <c r="X65" s="19"/>
      <c r="Y65" s="19">
        <v>32</v>
      </c>
      <c r="Z65" s="19">
        <v>9600</v>
      </c>
      <c r="AA65" s="23">
        <v>1568</v>
      </c>
      <c r="AB65" s="24"/>
      <c r="AC65" s="24"/>
      <c r="AD65" s="24"/>
      <c r="AE65" s="24"/>
      <c r="AF65" s="25"/>
      <c r="AG65" s="23">
        <v>470400</v>
      </c>
      <c r="AH65" s="24"/>
      <c r="AI65" s="24"/>
      <c r="AJ65" s="24"/>
      <c r="AK65" s="24"/>
      <c r="AL65" s="25"/>
      <c r="AM65" s="28">
        <v>1568</v>
      </c>
      <c r="AN65" s="227">
        <v>470400</v>
      </c>
      <c r="AO65" s="34">
        <v>1600</v>
      </c>
      <c r="AP65" s="35"/>
      <c r="AQ65" s="35"/>
      <c r="AR65" s="35"/>
      <c r="AS65" s="35"/>
      <c r="AT65" s="36"/>
      <c r="AU65" s="34">
        <v>480000</v>
      </c>
      <c r="AV65" s="35"/>
      <c r="AW65" s="35"/>
      <c r="AX65" s="35"/>
      <c r="AY65" s="35"/>
      <c r="AZ65" s="36"/>
      <c r="BA65" s="37">
        <v>1600</v>
      </c>
      <c r="BB65" s="37">
        <v>480000</v>
      </c>
      <c r="BC65" s="17">
        <v>32</v>
      </c>
      <c r="BD65" s="18"/>
      <c r="BE65" s="18"/>
      <c r="BF65" s="18"/>
      <c r="BG65" s="18"/>
      <c r="BH65" s="19"/>
      <c r="BI65" s="17">
        <v>8723.125</v>
      </c>
      <c r="BJ65" s="18"/>
      <c r="BK65" s="18"/>
      <c r="BL65" s="18"/>
      <c r="BM65" s="18"/>
      <c r="BN65" s="19"/>
      <c r="BO65" s="19">
        <v>32</v>
      </c>
      <c r="BP65" s="19">
        <v>8723.125</v>
      </c>
      <c r="BQ65" s="23">
        <v>1568</v>
      </c>
      <c r="BR65" s="24"/>
      <c r="BS65" s="24"/>
      <c r="BT65" s="24"/>
      <c r="BU65" s="24"/>
      <c r="BV65" s="25"/>
      <c r="BW65" s="23">
        <v>427433.125</v>
      </c>
      <c r="BX65" s="24"/>
      <c r="BY65" s="24"/>
      <c r="BZ65" s="24"/>
      <c r="CA65" s="24"/>
      <c r="CB65" s="25"/>
      <c r="CC65" s="28">
        <v>1568</v>
      </c>
      <c r="CD65" s="227">
        <v>427433.125</v>
      </c>
      <c r="CE65" s="34">
        <v>1600</v>
      </c>
      <c r="CF65" s="35"/>
      <c r="CG65" s="35"/>
      <c r="CH65" s="35"/>
      <c r="CI65" s="35"/>
      <c r="CJ65" s="36"/>
      <c r="CK65" s="34">
        <v>436156.25</v>
      </c>
      <c r="CL65" s="35"/>
      <c r="CM65" s="35"/>
      <c r="CN65" s="35"/>
      <c r="CO65" s="35"/>
      <c r="CP65" s="36"/>
      <c r="CQ65" s="37">
        <v>1600</v>
      </c>
      <c r="CR65" s="237">
        <v>436156.25</v>
      </c>
      <c r="CS65" s="221">
        <f>BB65-CR65</f>
        <v>43843.75</v>
      </c>
      <c r="CT65" s="221" t="s">
        <v>36</v>
      </c>
      <c r="CU65" s="221"/>
      <c r="CV65" s="221"/>
      <c r="CW65" s="221"/>
      <c r="CX65" s="221">
        <f>DH65*2</f>
        <v>415239</v>
      </c>
      <c r="CY65" s="221">
        <f t="shared" si="47"/>
        <v>0</v>
      </c>
      <c r="CZ65" s="221">
        <f t="shared" si="48"/>
        <v>0</v>
      </c>
      <c r="DA65" s="221"/>
      <c r="DB65" s="239">
        <f t="shared" si="49"/>
        <v>415239</v>
      </c>
      <c r="DC65" s="221">
        <f t="shared" ref="DC65:DC75" si="56">DB65-DL65</f>
        <v>205748</v>
      </c>
      <c r="DD65" s="221" t="s">
        <v>357</v>
      </c>
      <c r="DE65" s="221"/>
      <c r="DF65" s="221"/>
      <c r="DG65" s="221" t="s">
        <v>306</v>
      </c>
      <c r="DH65" s="242">
        <f>VLOOKUP(Source!DD:DD,Pool!C:H,2,FALSE)</f>
        <v>207619.5</v>
      </c>
      <c r="DI65" s="221"/>
      <c r="DJ65" s="221"/>
      <c r="DK65" s="221">
        <v>1871.5</v>
      </c>
      <c r="DL65" s="239">
        <f t="shared" si="50"/>
        <v>209491</v>
      </c>
      <c r="DM65" s="157">
        <f>VLOOKUP(DD:DD,Pool!C:H,3,FALSE)</f>
        <v>139447.9</v>
      </c>
      <c r="DN65" s="221"/>
      <c r="DO65" s="221"/>
      <c r="DP65" s="221"/>
      <c r="DQ65" s="239">
        <f t="shared" si="51"/>
        <v>139447.9</v>
      </c>
      <c r="DR65" s="221">
        <f t="shared" si="52"/>
        <v>68171.600000000006</v>
      </c>
      <c r="DS65" s="221">
        <f t="shared" si="53"/>
        <v>0</v>
      </c>
      <c r="DT65" s="239">
        <f t="shared" si="54"/>
        <v>0</v>
      </c>
      <c r="DU65" s="239">
        <f t="shared" si="55"/>
        <v>1871.5</v>
      </c>
      <c r="DV65" s="53">
        <f t="shared" ref="DV65:DV75" si="57">DL65-DQ65</f>
        <v>70043.100000000006</v>
      </c>
      <c r="DW65" s="223">
        <f t="shared" ref="DW65:DW75" si="58">DQ65/DL65</f>
        <v>0.665651030354526</v>
      </c>
      <c r="DX65" s="180">
        <f>VLOOKUP(ED:ED,Pool!K:Q,7,FALSE)</f>
        <v>120684</v>
      </c>
      <c r="DY65" s="326">
        <f>VLOOKUP(ED65,Pool!A87:C95,2,FALSE)</f>
        <v>133832</v>
      </c>
      <c r="DZ65" s="143">
        <f t="shared" si="35"/>
        <v>254516</v>
      </c>
      <c r="EA65" s="223">
        <f t="shared" ref="EA65:EA75" si="59">DZ65/DL65</f>
        <v>1.2149257008654311</v>
      </c>
      <c r="EB65" s="143"/>
      <c r="EC65" s="143"/>
      <c r="ED65" s="276">
        <v>295700712</v>
      </c>
    </row>
    <row r="66" spans="1:16384" s="219" customFormat="1">
      <c r="A66" s="49" t="s">
        <v>84</v>
      </c>
      <c r="B66" s="48" t="s">
        <v>356</v>
      </c>
      <c r="C66" s="48" t="s">
        <v>354</v>
      </c>
      <c r="D66" s="49" t="s">
        <v>236</v>
      </c>
      <c r="E66" s="49" t="s">
        <v>103</v>
      </c>
      <c r="F66" s="49" t="s">
        <v>72</v>
      </c>
      <c r="G66" s="49" t="s">
        <v>79</v>
      </c>
      <c r="H66" s="49" t="s">
        <v>74</v>
      </c>
      <c r="I66" s="49" t="s">
        <v>75</v>
      </c>
      <c r="J66" s="49" t="s">
        <v>76</v>
      </c>
      <c r="K66" s="49" t="s">
        <v>80</v>
      </c>
      <c r="L66" s="222">
        <v>706</v>
      </c>
      <c r="M66" s="51">
        <v>16</v>
      </c>
      <c r="N66" s="18"/>
      <c r="O66" s="18"/>
      <c r="P66" s="18"/>
      <c r="Q66" s="18"/>
      <c r="R66" s="19"/>
      <c r="S66" s="17">
        <f t="shared" si="45"/>
        <v>4800</v>
      </c>
      <c r="T66" s="18"/>
      <c r="U66" s="18"/>
      <c r="V66" s="18"/>
      <c r="W66" s="18"/>
      <c r="X66" s="19"/>
      <c r="Y66" s="19">
        <v>16</v>
      </c>
      <c r="Z66" s="19">
        <v>4800</v>
      </c>
      <c r="AA66" s="23">
        <v>768</v>
      </c>
      <c r="AB66" s="24"/>
      <c r="AC66" s="24"/>
      <c r="AD66" s="24"/>
      <c r="AE66" s="24"/>
      <c r="AF66" s="25"/>
      <c r="AG66" s="24">
        <v>230400</v>
      </c>
      <c r="AH66" s="24"/>
      <c r="AI66" s="24"/>
      <c r="AJ66" s="24"/>
      <c r="AK66" s="24"/>
      <c r="AL66" s="25"/>
      <c r="AM66" s="28">
        <v>768</v>
      </c>
      <c r="AN66" s="227">
        <v>230400</v>
      </c>
      <c r="AO66" s="34">
        <v>784</v>
      </c>
      <c r="AP66" s="35"/>
      <c r="AQ66" s="35"/>
      <c r="AR66" s="35"/>
      <c r="AS66" s="35"/>
      <c r="AT66" s="36"/>
      <c r="AU66" s="34">
        <v>235200</v>
      </c>
      <c r="AV66" s="35"/>
      <c r="AW66" s="35"/>
      <c r="AX66" s="35"/>
      <c r="AY66" s="35"/>
      <c r="AZ66" s="36"/>
      <c r="BA66" s="37">
        <v>784</v>
      </c>
      <c r="BB66" s="37">
        <v>235200</v>
      </c>
      <c r="BC66" s="17">
        <v>16</v>
      </c>
      <c r="BD66" s="18"/>
      <c r="BE66" s="18"/>
      <c r="BF66" s="18"/>
      <c r="BG66" s="18"/>
      <c r="BH66" s="19"/>
      <c r="BI66" s="17">
        <v>4361.5625</v>
      </c>
      <c r="BJ66" s="18"/>
      <c r="BK66" s="18"/>
      <c r="BL66" s="18"/>
      <c r="BM66" s="18"/>
      <c r="BN66" s="19"/>
      <c r="BO66" s="19">
        <v>16</v>
      </c>
      <c r="BP66" s="19">
        <v>4361.5625</v>
      </c>
      <c r="BQ66" s="23">
        <v>768</v>
      </c>
      <c r="BR66" s="24"/>
      <c r="BS66" s="24"/>
      <c r="BT66" s="24"/>
      <c r="BU66" s="24"/>
      <c r="BV66" s="25"/>
      <c r="BW66" s="23">
        <v>209355</v>
      </c>
      <c r="BX66" s="24"/>
      <c r="BY66" s="24"/>
      <c r="BZ66" s="24"/>
      <c r="CA66" s="24"/>
      <c r="CB66" s="25"/>
      <c r="CC66" s="28">
        <v>768</v>
      </c>
      <c r="CD66" s="227">
        <v>209355</v>
      </c>
      <c r="CE66" s="34">
        <v>784</v>
      </c>
      <c r="CF66" s="35"/>
      <c r="CG66" s="35"/>
      <c r="CH66" s="35"/>
      <c r="CI66" s="35"/>
      <c r="CJ66" s="36"/>
      <c r="CK66" s="34">
        <v>213716.5625</v>
      </c>
      <c r="CL66" s="35"/>
      <c r="CM66" s="35"/>
      <c r="CN66" s="35"/>
      <c r="CO66" s="35"/>
      <c r="CP66" s="36">
        <f>CQ66*CK58</f>
        <v>0</v>
      </c>
      <c r="CQ66" s="37">
        <v>784</v>
      </c>
      <c r="CR66" s="121">
        <v>213716.5625</v>
      </c>
      <c r="CS66" s="221">
        <f>BB66-CR66</f>
        <v>21483.4375</v>
      </c>
      <c r="CT66" s="221" t="s">
        <v>36</v>
      </c>
      <c r="CU66" s="221"/>
      <c r="CV66" s="221"/>
      <c r="CW66" s="221"/>
      <c r="CX66" s="221">
        <f>DH66*2</f>
        <v>200645.2</v>
      </c>
      <c r="CY66" s="221">
        <f t="shared" si="47"/>
        <v>0</v>
      </c>
      <c r="CZ66" s="221">
        <f t="shared" si="48"/>
        <v>0</v>
      </c>
      <c r="DA66" s="221"/>
      <c r="DB66" s="239">
        <f t="shared" si="49"/>
        <v>200645.2</v>
      </c>
      <c r="DC66" s="221">
        <f t="shared" si="56"/>
        <v>98451.1</v>
      </c>
      <c r="DD66" s="221" t="s">
        <v>358</v>
      </c>
      <c r="DE66" s="221"/>
      <c r="DF66" s="221"/>
      <c r="DG66" s="221" t="s">
        <v>306</v>
      </c>
      <c r="DH66" s="242">
        <f>VLOOKUP(Source!DD:DD,Pool!C:H,2,FALSE)</f>
        <v>100322.6</v>
      </c>
      <c r="DI66" s="221"/>
      <c r="DJ66" s="221"/>
      <c r="DK66" s="221">
        <v>1871.5</v>
      </c>
      <c r="DL66" s="239">
        <f t="shared" si="50"/>
        <v>102194.1</v>
      </c>
      <c r="DM66" s="157">
        <f>VLOOKUP(DD:DD,Pool!C:H,3,FALSE)</f>
        <v>76496.3</v>
      </c>
      <c r="DN66" s="221"/>
      <c r="DO66" s="221"/>
      <c r="DP66" s="221"/>
      <c r="DQ66" s="239">
        <f t="shared" si="51"/>
        <v>76496.3</v>
      </c>
      <c r="DR66" s="221">
        <f t="shared" si="52"/>
        <v>23826.300000000003</v>
      </c>
      <c r="DS66" s="221">
        <f t="shared" si="53"/>
        <v>0</v>
      </c>
      <c r="DT66" s="239">
        <f t="shared" si="54"/>
        <v>0</v>
      </c>
      <c r="DU66" s="239">
        <f t="shared" si="55"/>
        <v>1871.5</v>
      </c>
      <c r="DV66" s="53">
        <f t="shared" si="57"/>
        <v>25697.800000000003</v>
      </c>
      <c r="DW66" s="223">
        <f t="shared" si="58"/>
        <v>0.74853929923547446</v>
      </c>
      <c r="DX66" s="180">
        <f>VLOOKUP(ED:ED,Pool!K:Q,7,FALSE)</f>
        <v>127434</v>
      </c>
      <c r="DY66" s="231"/>
      <c r="DZ66" s="143">
        <f t="shared" si="35"/>
        <v>127434</v>
      </c>
      <c r="EA66" s="223">
        <f t="shared" si="59"/>
        <v>1.2469800115662253</v>
      </c>
      <c r="EB66" s="143"/>
      <c r="EC66" s="143"/>
      <c r="ED66" s="276">
        <v>295700706</v>
      </c>
    </row>
    <row r="67" spans="1:16384" s="153" customFormat="1">
      <c r="A67" s="49" t="s">
        <v>104</v>
      </c>
      <c r="B67" s="48" t="s">
        <v>344</v>
      </c>
      <c r="C67" s="48" t="s">
        <v>342</v>
      </c>
      <c r="D67" s="49" t="s">
        <v>340</v>
      </c>
      <c r="E67" s="49" t="s">
        <v>340</v>
      </c>
      <c r="F67" s="49" t="s">
        <v>341</v>
      </c>
      <c r="G67" s="49" t="s">
        <v>340</v>
      </c>
      <c r="H67" s="49" t="s">
        <v>74</v>
      </c>
      <c r="I67" s="49" t="s">
        <v>340</v>
      </c>
      <c r="J67" s="49" t="s">
        <v>76</v>
      </c>
      <c r="K67" s="49" t="s">
        <v>80</v>
      </c>
      <c r="L67" s="137">
        <v>61188</v>
      </c>
      <c r="M67" s="51"/>
      <c r="N67" s="18"/>
      <c r="O67" s="18"/>
      <c r="P67" s="18"/>
      <c r="Q67" s="18"/>
      <c r="R67" s="19"/>
      <c r="S67" s="17">
        <v>44551.25</v>
      </c>
      <c r="T67" s="18"/>
      <c r="U67" s="18"/>
      <c r="V67" s="18"/>
      <c r="W67" s="18"/>
      <c r="X67" s="19"/>
      <c r="Y67" s="19"/>
      <c r="Z67" s="19">
        <v>44551.25</v>
      </c>
      <c r="AA67" s="23"/>
      <c r="AB67" s="24"/>
      <c r="AC67" s="24"/>
      <c r="AD67" s="24"/>
      <c r="AE67" s="24"/>
      <c r="AF67" s="25"/>
      <c r="AG67" s="24"/>
      <c r="AH67" s="24"/>
      <c r="AI67" s="24"/>
      <c r="AJ67" s="24"/>
      <c r="AK67" s="24"/>
      <c r="AL67" s="25"/>
      <c r="AM67" s="28">
        <v>180</v>
      </c>
      <c r="AN67" s="227">
        <v>540000</v>
      </c>
      <c r="AO67" s="34"/>
      <c r="AP67" s="35"/>
      <c r="AQ67" s="35"/>
      <c r="AR67" s="35"/>
      <c r="AS67" s="35"/>
      <c r="AT67" s="36"/>
      <c r="AU67" s="34"/>
      <c r="AV67" s="35"/>
      <c r="AW67" s="35"/>
      <c r="AX67" s="35"/>
      <c r="AY67" s="35"/>
      <c r="AZ67" s="36"/>
      <c r="BA67" s="37"/>
      <c r="BB67" s="227">
        <v>540000</v>
      </c>
      <c r="BC67" s="17"/>
      <c r="BD67" s="18"/>
      <c r="BE67" s="18"/>
      <c r="BF67" s="18"/>
      <c r="BG67" s="18"/>
      <c r="BH67" s="19"/>
      <c r="BI67" s="17"/>
      <c r="BJ67" s="18"/>
      <c r="BK67" s="18"/>
      <c r="BL67" s="18"/>
      <c r="BM67" s="18"/>
      <c r="BN67" s="19"/>
      <c r="BO67" s="19"/>
      <c r="BP67" s="19">
        <v>44551.25</v>
      </c>
      <c r="BQ67" s="23"/>
      <c r="BR67" s="24"/>
      <c r="BS67" s="24"/>
      <c r="BT67" s="24"/>
      <c r="BU67" s="24"/>
      <c r="BV67" s="25"/>
      <c r="BW67" s="23"/>
      <c r="BX67" s="24"/>
      <c r="BY67" s="24"/>
      <c r="BZ67" s="24"/>
      <c r="CA67" s="24"/>
      <c r="CB67" s="25"/>
      <c r="CC67" s="28"/>
      <c r="CD67" s="29">
        <v>534615</v>
      </c>
      <c r="CE67" s="34"/>
      <c r="CF67" s="35"/>
      <c r="CG67" s="35"/>
      <c r="CH67" s="35"/>
      <c r="CI67" s="35"/>
      <c r="CJ67" s="36"/>
      <c r="CK67" s="34"/>
      <c r="CL67" s="35"/>
      <c r="CM67" s="35"/>
      <c r="CN67" s="35"/>
      <c r="CO67" s="35"/>
      <c r="CP67" s="36"/>
      <c r="CQ67" s="37"/>
      <c r="CR67" s="237">
        <v>534615</v>
      </c>
      <c r="CS67" s="136">
        <f>BB67-CR67</f>
        <v>5385</v>
      </c>
      <c r="CT67" s="136" t="s">
        <v>36</v>
      </c>
      <c r="CU67" s="136"/>
      <c r="CV67" s="136"/>
      <c r="CW67" s="136"/>
      <c r="CX67" s="136">
        <f t="shared" si="46"/>
        <v>486785.04</v>
      </c>
      <c r="CY67" s="136">
        <f t="shared" si="47"/>
        <v>0</v>
      </c>
      <c r="CZ67" s="136">
        <f t="shared" si="48"/>
        <v>0</v>
      </c>
      <c r="DA67" s="136"/>
      <c r="DB67" s="239">
        <f t="shared" si="49"/>
        <v>486785.04</v>
      </c>
      <c r="DC67" s="136">
        <f t="shared" si="56"/>
        <v>243392.52</v>
      </c>
      <c r="DD67" s="48" t="s">
        <v>562</v>
      </c>
      <c r="DE67" s="136"/>
      <c r="DF67" s="136"/>
      <c r="DG67" s="136"/>
      <c r="DH67" s="242">
        <f>VLOOKUP(Source!DD:DD,Pool!C:H,2,FALSE)</f>
        <v>243392.52</v>
      </c>
      <c r="DI67" s="136"/>
      <c r="DJ67" s="136"/>
      <c r="DK67" s="136"/>
      <c r="DL67" s="141">
        <f t="shared" si="50"/>
        <v>243392.52</v>
      </c>
      <c r="DM67" s="157">
        <f>VLOOKUP(DD:DD,Pool!C:H,3,FALSE)</f>
        <v>107034</v>
      </c>
      <c r="DN67" s="136"/>
      <c r="DO67" s="136"/>
      <c r="DP67" s="136"/>
      <c r="DQ67" s="412">
        <f t="shared" si="51"/>
        <v>107034</v>
      </c>
      <c r="DR67" s="136">
        <f t="shared" si="52"/>
        <v>136358.51999999999</v>
      </c>
      <c r="DS67" s="136">
        <f t="shared" si="53"/>
        <v>0</v>
      </c>
      <c r="DT67" s="141">
        <f t="shared" si="54"/>
        <v>0</v>
      </c>
      <c r="DU67" s="141">
        <f t="shared" si="55"/>
        <v>0</v>
      </c>
      <c r="DV67" s="53">
        <f t="shared" si="57"/>
        <v>136358.51999999999</v>
      </c>
      <c r="DW67" s="138">
        <f t="shared" si="58"/>
        <v>0.43975878962919651</v>
      </c>
      <c r="DX67" s="403">
        <f>DQ67</f>
        <v>107034</v>
      </c>
      <c r="DY67" s="151"/>
      <c r="DZ67" s="143">
        <f t="shared" si="35"/>
        <v>107034</v>
      </c>
      <c r="EA67" s="138">
        <f t="shared" si="59"/>
        <v>0.43975878962919651</v>
      </c>
      <c r="EB67" s="143"/>
      <c r="EC67" s="143"/>
      <c r="ED67" s="256"/>
    </row>
    <row r="68" spans="1:16384" s="153" customFormat="1">
      <c r="A68" s="49" t="s">
        <v>84</v>
      </c>
      <c r="B68" s="48" t="s">
        <v>345</v>
      </c>
      <c r="C68" s="48" t="s">
        <v>343</v>
      </c>
      <c r="D68" s="49" t="s">
        <v>340</v>
      </c>
      <c r="E68" s="49" t="s">
        <v>340</v>
      </c>
      <c r="F68" s="49" t="s">
        <v>341</v>
      </c>
      <c r="G68" s="49" t="s">
        <v>340</v>
      </c>
      <c r="H68" s="49" t="s">
        <v>74</v>
      </c>
      <c r="I68" s="49" t="s">
        <v>340</v>
      </c>
      <c r="J68" s="49" t="s">
        <v>76</v>
      </c>
      <c r="K68" s="49" t="s">
        <v>80</v>
      </c>
      <c r="L68" s="137">
        <v>61239</v>
      </c>
      <c r="M68" s="51"/>
      <c r="N68" s="18"/>
      <c r="O68" s="18"/>
      <c r="P68" s="18"/>
      <c r="Q68" s="18"/>
      <c r="R68" s="19"/>
      <c r="S68" s="17">
        <v>44551.25</v>
      </c>
      <c r="T68" s="18"/>
      <c r="U68" s="18"/>
      <c r="V68" s="18"/>
      <c r="W68" s="18"/>
      <c r="X68" s="19"/>
      <c r="Y68" s="19"/>
      <c r="Z68" s="19">
        <v>44551.25</v>
      </c>
      <c r="AA68" s="23"/>
      <c r="AB68" s="24"/>
      <c r="AC68" s="24"/>
      <c r="AD68" s="24"/>
      <c r="AE68" s="24"/>
      <c r="AF68" s="25"/>
      <c r="AG68" s="24"/>
      <c r="AH68" s="24"/>
      <c r="AI68" s="24"/>
      <c r="AJ68" s="24"/>
      <c r="AK68" s="24"/>
      <c r="AL68" s="25"/>
      <c r="AM68" s="28">
        <v>180</v>
      </c>
      <c r="AN68" s="227">
        <v>540000</v>
      </c>
      <c r="AO68" s="34"/>
      <c r="AP68" s="35"/>
      <c r="AQ68" s="35"/>
      <c r="AR68" s="35"/>
      <c r="AS68" s="35"/>
      <c r="AT68" s="36"/>
      <c r="AU68" s="34"/>
      <c r="AV68" s="35"/>
      <c r="AW68" s="35"/>
      <c r="AX68" s="35"/>
      <c r="AY68" s="35"/>
      <c r="AZ68" s="36"/>
      <c r="BA68" s="37"/>
      <c r="BB68" s="227">
        <v>540000</v>
      </c>
      <c r="BC68" s="17"/>
      <c r="BD68" s="18"/>
      <c r="BE68" s="18"/>
      <c r="BF68" s="18"/>
      <c r="BG68" s="18"/>
      <c r="BH68" s="19"/>
      <c r="BI68" s="17"/>
      <c r="BJ68" s="18"/>
      <c r="BK68" s="18"/>
      <c r="BL68" s="18"/>
      <c r="BM68" s="18"/>
      <c r="BN68" s="19"/>
      <c r="BO68" s="19"/>
      <c r="BP68" s="19">
        <v>44551.25</v>
      </c>
      <c r="BQ68" s="23"/>
      <c r="BR68" s="24"/>
      <c r="BS68" s="24"/>
      <c r="BT68" s="24"/>
      <c r="BU68" s="24"/>
      <c r="BV68" s="25"/>
      <c r="BW68" s="23"/>
      <c r="BX68" s="24"/>
      <c r="BY68" s="24"/>
      <c r="BZ68" s="24"/>
      <c r="CA68" s="24"/>
      <c r="CB68" s="25"/>
      <c r="CC68" s="28"/>
      <c r="CD68" s="227">
        <v>534615</v>
      </c>
      <c r="CE68" s="34"/>
      <c r="CF68" s="35"/>
      <c r="CG68" s="35"/>
      <c r="CH68" s="35"/>
      <c r="CI68" s="35"/>
      <c r="CJ68" s="36"/>
      <c r="CK68" s="34"/>
      <c r="CL68" s="35"/>
      <c r="CM68" s="35"/>
      <c r="CN68" s="35"/>
      <c r="CO68" s="35"/>
      <c r="CP68" s="36"/>
      <c r="CQ68" s="37"/>
      <c r="CR68" s="237">
        <v>534615</v>
      </c>
      <c r="CS68" s="334">
        <f>BB68-CR68</f>
        <v>5385</v>
      </c>
      <c r="CT68" s="136" t="s">
        <v>36</v>
      </c>
      <c r="CU68" s="136"/>
      <c r="CV68" s="136"/>
      <c r="CW68" s="136"/>
      <c r="CX68" s="136">
        <f t="shared" si="46"/>
        <v>481966.76</v>
      </c>
      <c r="CY68" s="136">
        <f t="shared" si="47"/>
        <v>0</v>
      </c>
      <c r="CZ68" s="136">
        <f t="shared" si="48"/>
        <v>0</v>
      </c>
      <c r="DA68" s="136"/>
      <c r="DB68" s="239">
        <f t="shared" si="49"/>
        <v>481966.76</v>
      </c>
      <c r="DC68" s="136">
        <f t="shared" si="56"/>
        <v>240983.38</v>
      </c>
      <c r="DD68" s="48" t="s">
        <v>563</v>
      </c>
      <c r="DE68" s="136"/>
      <c r="DF68" s="136"/>
      <c r="DG68" s="136"/>
      <c r="DH68" s="242">
        <f>VLOOKUP(Source!DD:DD,Pool!C:H,2,FALSE)</f>
        <v>240983.38</v>
      </c>
      <c r="DI68" s="136"/>
      <c r="DJ68" s="136"/>
      <c r="DK68" s="136"/>
      <c r="DL68" s="141">
        <f t="shared" si="50"/>
        <v>240983.38</v>
      </c>
      <c r="DM68" s="157">
        <f>VLOOKUP(DD:DD,Pool!C:H,3,FALSE)</f>
        <v>130093.84</v>
      </c>
      <c r="DN68" s="136"/>
      <c r="DO68" s="136"/>
      <c r="DP68" s="136"/>
      <c r="DQ68" s="412">
        <f t="shared" si="51"/>
        <v>130093.84</v>
      </c>
      <c r="DR68" s="136">
        <f t="shared" si="52"/>
        <v>110889.54000000001</v>
      </c>
      <c r="DS68" s="136">
        <f t="shared" si="53"/>
        <v>0</v>
      </c>
      <c r="DT68" s="141">
        <f t="shared" si="54"/>
        <v>0</v>
      </c>
      <c r="DU68" s="141">
        <f t="shared" si="55"/>
        <v>0</v>
      </c>
      <c r="DV68" s="53">
        <f t="shared" si="57"/>
        <v>110889.54000000001</v>
      </c>
      <c r="DW68" s="138">
        <f t="shared" si="58"/>
        <v>0.53984569392295845</v>
      </c>
      <c r="DX68" s="403">
        <f>DQ68</f>
        <v>130093.84</v>
      </c>
      <c r="DY68" s="151"/>
      <c r="DZ68" s="143">
        <f t="shared" si="35"/>
        <v>130093.84</v>
      </c>
      <c r="EA68" s="138">
        <f t="shared" si="59"/>
        <v>0.53984569392295845</v>
      </c>
      <c r="EB68" s="143"/>
      <c r="EC68" s="143"/>
      <c r="ED68" s="256"/>
    </row>
    <row r="69" spans="1:16384">
      <c r="A69" s="7"/>
      <c r="B69" s="48" t="s">
        <v>385</v>
      </c>
      <c r="C69" s="48" t="s">
        <v>387</v>
      </c>
      <c r="D69" s="49" t="s">
        <v>236</v>
      </c>
      <c r="E69" s="49" t="s">
        <v>103</v>
      </c>
      <c r="F69" s="49" t="s">
        <v>72</v>
      </c>
      <c r="G69" s="49" t="s">
        <v>79</v>
      </c>
      <c r="H69" s="49" t="s">
        <v>74</v>
      </c>
      <c r="I69" s="49" t="s">
        <v>83</v>
      </c>
      <c r="J69" s="49" t="s">
        <v>69</v>
      </c>
      <c r="K69" s="49" t="s">
        <v>80</v>
      </c>
      <c r="L69" s="222">
        <v>709</v>
      </c>
      <c r="M69" s="51">
        <v>18</v>
      </c>
      <c r="N69" s="18"/>
      <c r="O69" s="18"/>
      <c r="P69" s="18"/>
      <c r="Q69" s="18">
        <v>4</v>
      </c>
      <c r="R69" s="19">
        <v>6</v>
      </c>
      <c r="S69" s="17">
        <f t="shared" ref="S69:S74" si="60">M69*300</f>
        <v>5400</v>
      </c>
      <c r="T69" s="18"/>
      <c r="U69" s="18"/>
      <c r="V69" s="18"/>
      <c r="W69" s="18">
        <f>Q69*100</f>
        <v>400</v>
      </c>
      <c r="X69" s="19">
        <f>R69*1000</f>
        <v>6000</v>
      </c>
      <c r="Y69" s="19">
        <f t="shared" ref="Y69:Y74" si="61">SUM(M69:R69)</f>
        <v>28</v>
      </c>
      <c r="Z69" s="19">
        <f t="shared" ref="Z69:Z74" si="62">SUM(S69:X69)</f>
        <v>11800</v>
      </c>
      <c r="AA69" s="23">
        <v>896</v>
      </c>
      <c r="AB69" s="24"/>
      <c r="AC69" s="24"/>
      <c r="AD69" s="24"/>
      <c r="AE69" s="24">
        <v>192</v>
      </c>
      <c r="AF69" s="25">
        <v>288</v>
      </c>
      <c r="AG69" s="24">
        <f t="shared" ref="AG69:AG74" si="63">AA69*300</f>
        <v>268800</v>
      </c>
      <c r="AH69" s="24"/>
      <c r="AI69" s="24"/>
      <c r="AJ69" s="24"/>
      <c r="AK69" s="24">
        <f>AE69*100</f>
        <v>19200</v>
      </c>
      <c r="AL69" s="25">
        <f>AF69*1000</f>
        <v>288000</v>
      </c>
      <c r="AM69" s="25">
        <f t="shared" ref="AM69:AM74" si="64">SUM(AA69:AF69)</f>
        <v>1376</v>
      </c>
      <c r="AN69" s="25">
        <f t="shared" ref="AN69:AN74" si="65">SUM(AG69:AL69)</f>
        <v>576000</v>
      </c>
      <c r="AO69" s="34">
        <v>914</v>
      </c>
      <c r="AP69" s="35"/>
      <c r="AQ69" s="35"/>
      <c r="AR69" s="35"/>
      <c r="AS69" s="35">
        <v>196</v>
      </c>
      <c r="AT69" s="36">
        <v>294</v>
      </c>
      <c r="AU69" s="34">
        <f t="shared" ref="AU69:AU74" si="66">AO69*300</f>
        <v>274200</v>
      </c>
      <c r="AV69" s="35"/>
      <c r="AW69" s="35"/>
      <c r="AX69" s="35"/>
      <c r="AY69" s="35">
        <f>AS69*100</f>
        <v>19600</v>
      </c>
      <c r="AZ69" s="36">
        <f>AT69*1000</f>
        <v>294000</v>
      </c>
      <c r="BA69" s="36">
        <f t="shared" ref="BA69:BA74" si="67">SUM(AO69:AT69)</f>
        <v>1404</v>
      </c>
      <c r="BB69" s="36">
        <f t="shared" ref="BB69:BB74" si="68">SUM(AU69:AZ69)</f>
        <v>587800</v>
      </c>
      <c r="BC69" s="17">
        <v>18</v>
      </c>
      <c r="BD69" s="18"/>
      <c r="BE69" s="18"/>
      <c r="BF69" s="18"/>
      <c r="BG69" s="18">
        <v>4</v>
      </c>
      <c r="BH69" s="19">
        <v>6</v>
      </c>
      <c r="BI69" s="17">
        <f>BC69*BI5</f>
        <v>4906.7578125</v>
      </c>
      <c r="BJ69" s="18"/>
      <c r="BK69" s="18"/>
      <c r="BL69" s="18"/>
      <c r="BM69" s="18">
        <f>BG69*BM5</f>
        <v>372.640625</v>
      </c>
      <c r="BN69" s="19">
        <f>BH69*BN5</f>
        <v>5589.08203125</v>
      </c>
      <c r="BO69" s="19">
        <f t="shared" ref="BO69:BO74" si="69">SUM(BC69:BH69)</f>
        <v>28</v>
      </c>
      <c r="BP69" s="19">
        <f t="shared" ref="BP69:BP74" si="70">SUM(BI69:BN69)</f>
        <v>10868.48046875</v>
      </c>
      <c r="BQ69" s="23">
        <v>896</v>
      </c>
      <c r="BR69" s="24"/>
      <c r="BS69" s="24"/>
      <c r="BT69" s="24"/>
      <c r="BU69" s="24">
        <v>192</v>
      </c>
      <c r="BV69" s="25">
        <v>288</v>
      </c>
      <c r="BW69" s="23">
        <f>BQ69*BW5</f>
        <v>244247.5</v>
      </c>
      <c r="BX69" s="24"/>
      <c r="BY69" s="24"/>
      <c r="BZ69" s="24"/>
      <c r="CA69" s="24">
        <f>BU69*CA5</f>
        <v>17886.75</v>
      </c>
      <c r="CB69" s="25">
        <f>BV69*CB5</f>
        <v>268275.9375</v>
      </c>
      <c r="CC69" s="25">
        <f t="shared" ref="CC69:CC74" si="71">SUM(BQ69:BV69)</f>
        <v>1376</v>
      </c>
      <c r="CD69" s="25">
        <f t="shared" ref="CD69:CD74" si="72">SUM(BW69:CB69)</f>
        <v>530410.1875</v>
      </c>
      <c r="CE69" s="34">
        <v>914</v>
      </c>
      <c r="CF69" s="35"/>
      <c r="CG69" s="35"/>
      <c r="CH69" s="35"/>
      <c r="CI69" s="35">
        <v>196</v>
      </c>
      <c r="CJ69" s="36">
        <v>294</v>
      </c>
      <c r="CK69" s="34">
        <f>CE69*CK5</f>
        <v>249154.2578125</v>
      </c>
      <c r="CL69" s="35"/>
      <c r="CM69" s="35"/>
      <c r="CN69" s="35"/>
      <c r="CO69" s="35">
        <f>CI69*CO5</f>
        <v>18259.390625</v>
      </c>
      <c r="CP69" s="36">
        <f>CJ69*CP5</f>
        <v>273865.01953125</v>
      </c>
      <c r="CQ69" s="36">
        <f t="shared" ref="CQ69:CQ74" si="73">SUM(CE69:CJ69)</f>
        <v>1404</v>
      </c>
      <c r="CR69" s="36">
        <f t="shared" ref="CR69:CR74" si="74">SUM(CK69:CP69)</f>
        <v>541278.66796875</v>
      </c>
      <c r="CS69" s="221">
        <f t="shared" ref="CS69:CS75" si="75">BB69-CR69</f>
        <v>46521.33203125</v>
      </c>
      <c r="CT69" s="221" t="s">
        <v>36</v>
      </c>
      <c r="CU69" s="221" t="s">
        <v>389</v>
      </c>
      <c r="CV69" s="221" t="s">
        <v>59</v>
      </c>
      <c r="CW69" s="221"/>
      <c r="CX69" s="221">
        <f t="shared" ref="CX69:CX74" si="76">DH69*2</f>
        <v>234757.6</v>
      </c>
      <c r="CY69" s="221">
        <f>DI69*8/6</f>
        <v>264140.93333333335</v>
      </c>
      <c r="CZ69" s="221">
        <f>DJ69*4/3</f>
        <v>17609.466666666667</v>
      </c>
      <c r="DA69" s="221"/>
      <c r="DB69" s="239">
        <f t="shared" ref="DB69:DB75" si="77">CX69+CY69+CZ69+DA69</f>
        <v>516508</v>
      </c>
      <c r="DC69" s="221">
        <f t="shared" si="56"/>
        <v>187816.40000000002</v>
      </c>
      <c r="DD69" s="221" t="s">
        <v>379</v>
      </c>
      <c r="DE69" s="221" t="s">
        <v>380</v>
      </c>
      <c r="DF69" s="221" t="s">
        <v>381</v>
      </c>
      <c r="DG69" s="221"/>
      <c r="DH69" s="242">
        <f>VLOOKUP(Source!DD:DD,Pool!C:H,2,FALSE)</f>
        <v>117378.8</v>
      </c>
      <c r="DI69" s="239">
        <f>VLOOKUP(DE:DE,Pool!C:H,2,FALSE)</f>
        <v>198105.7</v>
      </c>
      <c r="DJ69" s="239">
        <f>VLOOKUP(DF:DF,Pool!C:H,2,FALSE)</f>
        <v>13207.1</v>
      </c>
      <c r="DK69" s="221"/>
      <c r="DL69" s="239">
        <f t="shared" si="50"/>
        <v>328691.59999999998</v>
      </c>
      <c r="DM69" s="157">
        <f>VLOOKUP(DD:DD,Pool!C:H,3,FALSE)</f>
        <v>74634.600000000006</v>
      </c>
      <c r="DN69" s="239">
        <f>VLOOKUP(DE:DE,Pool!C:H,3,FALSE)</f>
        <v>108276.7</v>
      </c>
      <c r="DO69" s="239">
        <f>VLOOKUP(DF:DF,Pool!C:H,3,FALSE)</f>
        <v>13073</v>
      </c>
      <c r="DP69" s="221"/>
      <c r="DQ69" s="239">
        <f t="shared" si="51"/>
        <v>195984.3</v>
      </c>
      <c r="DR69" s="221">
        <f t="shared" si="52"/>
        <v>42744.2</v>
      </c>
      <c r="DS69" s="221">
        <f t="shared" si="53"/>
        <v>89829.000000000015</v>
      </c>
      <c r="DT69" s="239">
        <f t="shared" si="54"/>
        <v>134.10000000000036</v>
      </c>
      <c r="DU69" s="239">
        <f t="shared" si="55"/>
        <v>0</v>
      </c>
      <c r="DV69" s="53">
        <f t="shared" si="57"/>
        <v>132707.29999999999</v>
      </c>
      <c r="DW69" s="223">
        <f t="shared" si="58"/>
        <v>0.59625588241378846</v>
      </c>
      <c r="DX69" s="180">
        <f>VLOOKUP(ED:ED,Pool!K:Q,7,FALSE)</f>
        <v>323143</v>
      </c>
      <c r="DY69" s="231"/>
      <c r="DZ69" s="143">
        <f t="shared" si="35"/>
        <v>323143</v>
      </c>
      <c r="EA69" s="223">
        <f t="shared" si="59"/>
        <v>0.9831191305162652</v>
      </c>
      <c r="EB69" s="143"/>
      <c r="EC69" s="145"/>
      <c r="ED69" s="276">
        <v>295700709</v>
      </c>
      <c r="EE69" s="219"/>
      <c r="EF69" s="219"/>
      <c r="EG69" s="219"/>
      <c r="EH69" s="219"/>
      <c r="EI69" s="219"/>
      <c r="EJ69" s="219"/>
      <c r="EK69" s="219"/>
      <c r="EL69" s="219"/>
      <c r="EM69" s="219"/>
      <c r="EN69" s="219"/>
      <c r="EO69" s="219"/>
      <c r="EP69" s="219"/>
      <c r="EQ69" s="219"/>
      <c r="ER69" s="219"/>
      <c r="ES69" s="219"/>
      <c r="ET69" s="219"/>
      <c r="EU69" s="219"/>
      <c r="EV69" s="219"/>
      <c r="EW69" s="219"/>
      <c r="EX69" s="219"/>
      <c r="EY69" s="219"/>
      <c r="EZ69" s="219"/>
      <c r="FA69" s="219"/>
      <c r="FB69" s="219"/>
      <c r="FC69" s="219"/>
      <c r="FD69" s="219"/>
      <c r="FE69" s="219"/>
      <c r="FF69" s="219"/>
      <c r="FG69" s="219"/>
      <c r="FH69" s="219"/>
      <c r="FI69" s="219"/>
      <c r="FJ69" s="219"/>
      <c r="FK69" s="219"/>
      <c r="FL69" s="219"/>
      <c r="FM69" s="219"/>
      <c r="FN69" s="219"/>
      <c r="FO69" s="219"/>
      <c r="FP69" s="219"/>
      <c r="FQ69" s="219"/>
      <c r="FR69" s="219"/>
      <c r="FS69" s="219"/>
      <c r="FT69" s="219"/>
      <c r="FU69" s="219"/>
      <c r="FV69" s="219"/>
      <c r="FW69" s="219"/>
      <c r="FX69" s="219"/>
      <c r="FY69" s="219"/>
      <c r="FZ69" s="219"/>
      <c r="GA69" s="219"/>
      <c r="GB69" s="219"/>
      <c r="GC69" s="219"/>
      <c r="GD69" s="219"/>
      <c r="GE69" s="219"/>
      <c r="GF69" s="219"/>
      <c r="GG69" s="219"/>
      <c r="GH69" s="219"/>
      <c r="GI69" s="219"/>
      <c r="GJ69" s="219"/>
      <c r="GK69" s="219"/>
      <c r="GL69" s="219"/>
      <c r="GM69" s="219"/>
      <c r="GN69" s="219"/>
      <c r="GO69" s="219"/>
      <c r="GP69" s="219"/>
      <c r="GQ69" s="219"/>
      <c r="GR69" s="219"/>
      <c r="GS69" s="219"/>
      <c r="GT69" s="219"/>
      <c r="GU69" s="219"/>
      <c r="GV69" s="219"/>
      <c r="GW69" s="219"/>
      <c r="GX69" s="219"/>
      <c r="GY69" s="219"/>
      <c r="GZ69" s="219"/>
      <c r="HA69" s="219"/>
      <c r="HB69" s="219"/>
      <c r="HC69" s="219"/>
      <c r="HD69" s="219"/>
      <c r="HE69" s="219"/>
      <c r="HF69" s="219"/>
      <c r="HG69" s="219"/>
      <c r="HH69" s="219"/>
      <c r="HI69" s="219"/>
      <c r="HJ69" s="219"/>
      <c r="HK69" s="219"/>
      <c r="HL69" s="219"/>
      <c r="HM69" s="219"/>
      <c r="HN69" s="219"/>
      <c r="HO69" s="219"/>
      <c r="HP69" s="219"/>
      <c r="HQ69" s="219"/>
      <c r="HR69" s="219"/>
      <c r="HS69" s="219"/>
      <c r="HT69" s="219"/>
      <c r="HU69" s="219"/>
      <c r="HV69" s="219"/>
      <c r="HW69" s="219"/>
      <c r="HX69" s="219"/>
      <c r="HY69" s="219"/>
      <c r="HZ69" s="219"/>
      <c r="IA69" s="219"/>
      <c r="IB69" s="219"/>
      <c r="IC69" s="219"/>
      <c r="ID69" s="219"/>
      <c r="IE69" s="219"/>
      <c r="IF69" s="219"/>
      <c r="IG69" s="219"/>
      <c r="IH69" s="219"/>
      <c r="II69" s="219"/>
      <c r="IJ69" s="219"/>
      <c r="IK69" s="219"/>
      <c r="IL69" s="219"/>
      <c r="IM69" s="219"/>
      <c r="IN69" s="219"/>
      <c r="IO69" s="219"/>
      <c r="IP69" s="219"/>
      <c r="IQ69" s="219"/>
      <c r="IR69" s="219"/>
      <c r="IS69" s="219"/>
      <c r="IT69" s="219"/>
      <c r="IU69" s="219"/>
      <c r="IV69" s="219"/>
      <c r="IW69" s="219"/>
      <c r="IX69" s="219"/>
      <c r="IY69" s="219"/>
      <c r="IZ69" s="219"/>
      <c r="JA69" s="219"/>
      <c r="JB69" s="219"/>
      <c r="JC69" s="219"/>
      <c r="JD69" s="219"/>
      <c r="JE69" s="219"/>
      <c r="JF69" s="219"/>
      <c r="JG69" s="219"/>
      <c r="JH69" s="219"/>
      <c r="JI69" s="219"/>
      <c r="JJ69" s="219"/>
      <c r="JK69" s="219"/>
      <c r="JL69" s="219"/>
      <c r="JM69" s="219"/>
      <c r="JN69" s="219"/>
      <c r="JO69" s="219"/>
      <c r="JP69" s="219"/>
      <c r="JQ69" s="219"/>
      <c r="JR69" s="219"/>
      <c r="JS69" s="219"/>
      <c r="JT69" s="219"/>
      <c r="JU69" s="219"/>
      <c r="JV69" s="219"/>
      <c r="JW69" s="219"/>
      <c r="JX69" s="219"/>
      <c r="JY69" s="219"/>
      <c r="JZ69" s="219"/>
      <c r="KA69" s="219"/>
      <c r="KB69" s="219"/>
      <c r="KC69" s="219"/>
      <c r="KD69" s="219"/>
      <c r="KE69" s="219"/>
      <c r="KF69" s="219"/>
      <c r="KG69" s="219"/>
      <c r="KH69" s="219"/>
      <c r="KI69" s="219"/>
      <c r="KJ69" s="219"/>
      <c r="KK69" s="219"/>
      <c r="KL69" s="219"/>
      <c r="KM69" s="219"/>
      <c r="KN69" s="219"/>
      <c r="KO69" s="219"/>
      <c r="KP69" s="219"/>
      <c r="KQ69" s="219"/>
      <c r="KR69" s="219"/>
      <c r="KS69" s="219"/>
      <c r="KT69" s="219"/>
      <c r="KU69" s="219"/>
      <c r="KV69" s="219"/>
      <c r="KW69" s="219"/>
      <c r="KX69" s="219"/>
      <c r="KY69" s="219"/>
      <c r="KZ69" s="219"/>
      <c r="LA69" s="219"/>
      <c r="LB69" s="219"/>
      <c r="LC69" s="219"/>
      <c r="LD69" s="219"/>
      <c r="LE69" s="219"/>
      <c r="LF69" s="219"/>
      <c r="LG69" s="219"/>
      <c r="LH69" s="219"/>
      <c r="LI69" s="219"/>
      <c r="LJ69" s="219"/>
      <c r="LK69" s="219"/>
      <c r="LL69" s="219"/>
      <c r="LM69" s="219"/>
      <c r="LN69" s="219"/>
      <c r="LO69" s="219"/>
      <c r="LP69" s="219"/>
      <c r="LQ69" s="219"/>
      <c r="LR69" s="219"/>
      <c r="LS69" s="219"/>
      <c r="LT69" s="219"/>
      <c r="LU69" s="219"/>
      <c r="LV69" s="219"/>
      <c r="LW69" s="219"/>
      <c r="LX69" s="219"/>
      <c r="LY69" s="219"/>
      <c r="LZ69" s="219"/>
      <c r="MA69" s="219"/>
      <c r="MB69" s="219"/>
      <c r="MC69" s="219"/>
      <c r="MD69" s="219"/>
      <c r="ME69" s="219"/>
      <c r="MF69" s="219"/>
      <c r="MG69" s="219"/>
      <c r="MH69" s="219"/>
      <c r="MI69" s="219"/>
      <c r="MJ69" s="219"/>
      <c r="MK69" s="219"/>
      <c r="ML69" s="219"/>
      <c r="MM69" s="219"/>
      <c r="MN69" s="219"/>
      <c r="MO69" s="219"/>
      <c r="MP69" s="219"/>
      <c r="MQ69" s="219"/>
      <c r="MR69" s="219"/>
      <c r="MS69" s="219"/>
      <c r="MT69" s="219"/>
      <c r="MU69" s="219"/>
      <c r="MV69" s="219"/>
      <c r="MW69" s="219"/>
      <c r="MX69" s="219"/>
      <c r="MY69" s="219"/>
      <c r="MZ69" s="219"/>
      <c r="NA69" s="219"/>
      <c r="NB69" s="219"/>
      <c r="NC69" s="219"/>
      <c r="ND69" s="219"/>
      <c r="NE69" s="219"/>
      <c r="NF69" s="219"/>
      <c r="NG69" s="219"/>
      <c r="NH69" s="219"/>
      <c r="NI69" s="219"/>
      <c r="NJ69" s="219"/>
      <c r="NK69" s="219"/>
      <c r="NL69" s="219"/>
      <c r="NM69" s="219"/>
      <c r="NN69" s="219"/>
      <c r="NO69" s="219"/>
      <c r="NP69" s="219"/>
      <c r="NQ69" s="219"/>
      <c r="NR69" s="219"/>
      <c r="NS69" s="219"/>
      <c r="NT69" s="219"/>
      <c r="NU69" s="219"/>
      <c r="NV69" s="219"/>
      <c r="NW69" s="219"/>
      <c r="NX69" s="219"/>
      <c r="NY69" s="219"/>
      <c r="NZ69" s="219"/>
      <c r="OA69" s="219"/>
      <c r="OB69" s="219"/>
      <c r="OC69" s="219"/>
      <c r="OD69" s="219"/>
      <c r="OE69" s="219"/>
      <c r="OF69" s="219"/>
      <c r="OG69" s="219"/>
      <c r="OH69" s="219"/>
      <c r="OI69" s="219"/>
      <c r="OJ69" s="219"/>
      <c r="OK69" s="219"/>
      <c r="OL69" s="219"/>
      <c r="OM69" s="219"/>
      <c r="ON69" s="219"/>
      <c r="OO69" s="219"/>
      <c r="OP69" s="219"/>
      <c r="OQ69" s="219"/>
      <c r="OR69" s="219"/>
      <c r="OS69" s="219"/>
      <c r="OT69" s="219"/>
      <c r="OU69" s="219"/>
      <c r="OV69" s="219"/>
      <c r="OW69" s="219"/>
      <c r="OX69" s="219"/>
      <c r="OY69" s="219"/>
      <c r="OZ69" s="219"/>
      <c r="PA69" s="219"/>
      <c r="PB69" s="219"/>
      <c r="PC69" s="219"/>
      <c r="PD69" s="219"/>
      <c r="PE69" s="219"/>
      <c r="PF69" s="219"/>
      <c r="PG69" s="219"/>
      <c r="PH69" s="219"/>
      <c r="PI69" s="219"/>
      <c r="PJ69" s="219"/>
      <c r="PK69" s="219"/>
      <c r="PL69" s="219"/>
      <c r="PM69" s="219"/>
      <c r="PN69" s="219"/>
      <c r="PO69" s="219"/>
      <c r="PP69" s="219"/>
      <c r="PQ69" s="219"/>
      <c r="PR69" s="219"/>
      <c r="PS69" s="219"/>
      <c r="PT69" s="219"/>
      <c r="PU69" s="219"/>
      <c r="PV69" s="219"/>
      <c r="PW69" s="219"/>
      <c r="PX69" s="219"/>
      <c r="PY69" s="219"/>
      <c r="PZ69" s="219"/>
      <c r="QA69" s="219"/>
      <c r="QB69" s="219"/>
      <c r="QC69" s="219"/>
      <c r="QD69" s="219"/>
      <c r="QE69" s="219"/>
      <c r="QF69" s="219"/>
      <c r="QG69" s="219"/>
      <c r="QH69" s="219"/>
      <c r="QI69" s="219"/>
      <c r="QJ69" s="219"/>
      <c r="QK69" s="219"/>
      <c r="QL69" s="219"/>
      <c r="QM69" s="219"/>
      <c r="QN69" s="219"/>
      <c r="QO69" s="219"/>
      <c r="QP69" s="219"/>
      <c r="QQ69" s="219"/>
      <c r="QR69" s="219"/>
      <c r="QS69" s="219"/>
      <c r="QT69" s="219"/>
      <c r="QU69" s="219"/>
      <c r="QV69" s="219"/>
      <c r="QW69" s="219"/>
      <c r="QX69" s="219"/>
      <c r="QY69" s="219"/>
      <c r="QZ69" s="219"/>
      <c r="RA69" s="219"/>
      <c r="RB69" s="219"/>
      <c r="RC69" s="219"/>
      <c r="RD69" s="219"/>
      <c r="RE69" s="219"/>
      <c r="RF69" s="219"/>
      <c r="RG69" s="219"/>
      <c r="RH69" s="219"/>
      <c r="RI69" s="219"/>
      <c r="RJ69" s="219"/>
      <c r="RK69" s="219"/>
      <c r="RL69" s="219"/>
      <c r="RM69" s="219"/>
      <c r="RN69" s="219"/>
      <c r="RO69" s="219"/>
      <c r="RP69" s="219"/>
      <c r="RQ69" s="219"/>
      <c r="RR69" s="219"/>
      <c r="RS69" s="219"/>
      <c r="RT69" s="219"/>
      <c r="RU69" s="219"/>
      <c r="RV69" s="219"/>
      <c r="RW69" s="219"/>
      <c r="RX69" s="219"/>
      <c r="RY69" s="219"/>
      <c r="RZ69" s="219"/>
      <c r="SA69" s="219"/>
      <c r="SB69" s="219"/>
      <c r="SC69" s="219"/>
      <c r="SD69" s="219"/>
      <c r="SE69" s="219"/>
      <c r="SF69" s="219"/>
      <c r="SG69" s="219"/>
      <c r="SH69" s="219"/>
      <c r="SI69" s="219"/>
      <c r="SJ69" s="219"/>
      <c r="SK69" s="219"/>
      <c r="SL69" s="219"/>
      <c r="SM69" s="219"/>
      <c r="SN69" s="219"/>
      <c r="SO69" s="219"/>
      <c r="SP69" s="219"/>
      <c r="SQ69" s="219"/>
      <c r="SR69" s="219"/>
      <c r="SS69" s="219"/>
      <c r="ST69" s="219"/>
      <c r="SU69" s="219"/>
      <c r="SV69" s="219"/>
      <c r="SW69" s="219"/>
      <c r="SX69" s="219"/>
      <c r="SY69" s="219"/>
      <c r="SZ69" s="219"/>
      <c r="TA69" s="219"/>
      <c r="TB69" s="219"/>
      <c r="TC69" s="219"/>
      <c r="TD69" s="219"/>
      <c r="TE69" s="219"/>
      <c r="TF69" s="219"/>
      <c r="TG69" s="219"/>
      <c r="TH69" s="219"/>
      <c r="TI69" s="219"/>
      <c r="TJ69" s="219"/>
      <c r="TK69" s="219"/>
      <c r="TL69" s="219"/>
      <c r="TM69" s="219"/>
      <c r="TN69" s="219"/>
      <c r="TO69" s="219"/>
      <c r="TP69" s="219"/>
      <c r="TQ69" s="219"/>
      <c r="TR69" s="219"/>
      <c r="TS69" s="219"/>
      <c r="TT69" s="219"/>
      <c r="TU69" s="219"/>
      <c r="TV69" s="219"/>
      <c r="TW69" s="219"/>
      <c r="TX69" s="219"/>
      <c r="TY69" s="219"/>
      <c r="TZ69" s="219"/>
      <c r="UA69" s="219"/>
      <c r="UB69" s="219"/>
      <c r="UC69" s="219"/>
      <c r="UD69" s="219"/>
      <c r="UE69" s="219"/>
      <c r="UF69" s="219"/>
      <c r="UG69" s="219"/>
      <c r="UH69" s="219"/>
      <c r="UI69" s="219"/>
      <c r="UJ69" s="219"/>
      <c r="UK69" s="219"/>
      <c r="UL69" s="219"/>
      <c r="UM69" s="219"/>
      <c r="UN69" s="219"/>
      <c r="UO69" s="219"/>
      <c r="UP69" s="219"/>
      <c r="UQ69" s="219"/>
      <c r="UR69" s="219"/>
      <c r="US69" s="219"/>
      <c r="UT69" s="219"/>
      <c r="UU69" s="219"/>
      <c r="UV69" s="219"/>
      <c r="UW69" s="219"/>
      <c r="UX69" s="219"/>
      <c r="UY69" s="219"/>
      <c r="UZ69" s="219"/>
      <c r="VA69" s="219"/>
      <c r="VB69" s="219"/>
      <c r="VC69" s="219"/>
      <c r="VD69" s="219"/>
      <c r="VE69" s="219"/>
      <c r="VF69" s="219"/>
      <c r="VG69" s="219"/>
      <c r="VH69" s="219"/>
      <c r="VI69" s="219"/>
      <c r="VJ69" s="219"/>
      <c r="VK69" s="219"/>
      <c r="VL69" s="219"/>
      <c r="VM69" s="219"/>
      <c r="VN69" s="219"/>
      <c r="VO69" s="219"/>
      <c r="VP69" s="219"/>
      <c r="VQ69" s="219"/>
      <c r="VR69" s="219"/>
      <c r="VS69" s="219"/>
      <c r="VT69" s="219"/>
      <c r="VU69" s="219"/>
      <c r="VV69" s="219"/>
      <c r="VW69" s="219"/>
      <c r="VX69" s="219"/>
      <c r="VY69" s="219"/>
      <c r="VZ69" s="219"/>
      <c r="WA69" s="219"/>
      <c r="WB69" s="219"/>
      <c r="WC69" s="219"/>
      <c r="WD69" s="219"/>
      <c r="WE69" s="219"/>
      <c r="WF69" s="219"/>
      <c r="WG69" s="219"/>
      <c r="WH69" s="219"/>
      <c r="WI69" s="219"/>
      <c r="WJ69" s="219"/>
      <c r="WK69" s="219"/>
      <c r="WL69" s="219"/>
      <c r="WM69" s="219"/>
      <c r="WN69" s="219"/>
      <c r="WO69" s="219"/>
      <c r="WP69" s="219"/>
      <c r="WQ69" s="219"/>
      <c r="WR69" s="219"/>
      <c r="WS69" s="219"/>
      <c r="WT69" s="219"/>
      <c r="WU69" s="219"/>
      <c r="WV69" s="219"/>
      <c r="WW69" s="219"/>
      <c r="WX69" s="219"/>
      <c r="WY69" s="219"/>
      <c r="WZ69" s="219"/>
      <c r="XA69" s="219"/>
      <c r="XB69" s="219"/>
      <c r="XC69" s="219"/>
      <c r="XD69" s="219"/>
      <c r="XE69" s="219"/>
      <c r="XF69" s="219"/>
      <c r="XG69" s="219"/>
      <c r="XH69" s="219"/>
      <c r="XI69" s="219"/>
      <c r="XJ69" s="219"/>
      <c r="XK69" s="219"/>
      <c r="XL69" s="219"/>
      <c r="XM69" s="219"/>
      <c r="XN69" s="219"/>
      <c r="XO69" s="219"/>
      <c r="XP69" s="219"/>
      <c r="XQ69" s="219"/>
      <c r="XR69" s="219"/>
      <c r="XS69" s="219"/>
      <c r="XT69" s="219"/>
      <c r="XU69" s="219"/>
      <c r="XV69" s="219"/>
      <c r="XW69" s="219"/>
      <c r="XX69" s="219"/>
      <c r="XY69" s="219"/>
      <c r="XZ69" s="219"/>
      <c r="YA69" s="219"/>
      <c r="YB69" s="219"/>
      <c r="YC69" s="219"/>
      <c r="YD69" s="219"/>
      <c r="YE69" s="219"/>
      <c r="YF69" s="219"/>
      <c r="YG69" s="219"/>
      <c r="YH69" s="219"/>
      <c r="YI69" s="219"/>
      <c r="YJ69" s="219"/>
      <c r="YK69" s="219"/>
      <c r="YL69" s="219"/>
      <c r="YM69" s="219"/>
      <c r="YN69" s="219"/>
      <c r="YO69" s="219"/>
      <c r="YP69" s="219"/>
      <c r="YQ69" s="219"/>
      <c r="YR69" s="219"/>
      <c r="YS69" s="219"/>
      <c r="YT69" s="219"/>
      <c r="YU69" s="219"/>
      <c r="YV69" s="219"/>
      <c r="YW69" s="219"/>
      <c r="YX69" s="219"/>
      <c r="YY69" s="219"/>
      <c r="YZ69" s="219"/>
      <c r="ZA69" s="219"/>
      <c r="ZB69" s="219"/>
      <c r="ZC69" s="219"/>
      <c r="ZD69" s="219"/>
      <c r="ZE69" s="219"/>
      <c r="ZF69" s="219"/>
      <c r="ZG69" s="219"/>
      <c r="ZH69" s="219"/>
      <c r="ZI69" s="219"/>
      <c r="ZJ69" s="219"/>
      <c r="ZK69" s="219"/>
      <c r="ZL69" s="219"/>
      <c r="ZM69" s="219"/>
      <c r="ZN69" s="219"/>
      <c r="ZO69" s="219"/>
      <c r="ZP69" s="219"/>
      <c r="ZQ69" s="219"/>
      <c r="ZR69" s="219"/>
      <c r="ZS69" s="219"/>
      <c r="ZT69" s="219"/>
      <c r="ZU69" s="219"/>
      <c r="ZV69" s="219"/>
      <c r="ZW69" s="219"/>
      <c r="ZX69" s="219"/>
      <c r="ZY69" s="219"/>
      <c r="ZZ69" s="219"/>
      <c r="AAA69" s="219"/>
      <c r="AAB69" s="219"/>
      <c r="AAC69" s="219"/>
      <c r="AAD69" s="219"/>
      <c r="AAE69" s="219"/>
      <c r="AAF69" s="219"/>
      <c r="AAG69" s="219"/>
      <c r="AAH69" s="219"/>
      <c r="AAI69" s="219"/>
      <c r="AAJ69" s="219"/>
      <c r="AAK69" s="219"/>
      <c r="AAL69" s="219"/>
      <c r="AAM69" s="219"/>
      <c r="AAN69" s="219"/>
      <c r="AAO69" s="219"/>
      <c r="AAP69" s="219"/>
      <c r="AAQ69" s="219"/>
      <c r="AAR69" s="219"/>
      <c r="AAS69" s="219"/>
      <c r="AAT69" s="219"/>
      <c r="AAU69" s="219"/>
      <c r="AAV69" s="219"/>
      <c r="AAW69" s="219"/>
      <c r="AAX69" s="219"/>
      <c r="AAY69" s="219"/>
      <c r="AAZ69" s="219"/>
      <c r="ABA69" s="219"/>
      <c r="ABB69" s="219"/>
      <c r="ABC69" s="219"/>
      <c r="ABD69" s="219"/>
      <c r="ABE69" s="219"/>
      <c r="ABF69" s="219"/>
      <c r="ABG69" s="219"/>
      <c r="ABH69" s="219"/>
      <c r="ABI69" s="219"/>
      <c r="ABJ69" s="219"/>
      <c r="ABK69" s="219"/>
      <c r="ABL69" s="219"/>
      <c r="ABM69" s="219"/>
      <c r="ABN69" s="219"/>
      <c r="ABO69" s="219"/>
      <c r="ABP69" s="219"/>
      <c r="ABQ69" s="219"/>
      <c r="ABR69" s="219"/>
      <c r="ABS69" s="219"/>
      <c r="ABT69" s="219"/>
      <c r="ABU69" s="219"/>
      <c r="ABV69" s="219"/>
      <c r="ABW69" s="219"/>
      <c r="ABX69" s="219"/>
      <c r="ABY69" s="219"/>
      <c r="ABZ69" s="219"/>
      <c r="ACA69" s="219"/>
      <c r="ACB69" s="219"/>
      <c r="ACC69" s="219"/>
      <c r="ACD69" s="219"/>
      <c r="ACE69" s="219"/>
      <c r="ACF69" s="219"/>
      <c r="ACG69" s="219"/>
      <c r="ACH69" s="219"/>
      <c r="ACI69" s="219"/>
      <c r="ACJ69" s="219"/>
      <c r="ACK69" s="219"/>
      <c r="ACL69" s="219"/>
      <c r="ACM69" s="219"/>
      <c r="ACN69" s="219"/>
      <c r="ACO69" s="219"/>
      <c r="ACP69" s="219"/>
      <c r="ACQ69" s="219"/>
      <c r="ACR69" s="219"/>
      <c r="ACS69" s="219"/>
      <c r="ACT69" s="219"/>
      <c r="ACU69" s="219"/>
      <c r="ACV69" s="219"/>
      <c r="ACW69" s="219"/>
      <c r="ACX69" s="219"/>
      <c r="ACY69" s="219"/>
      <c r="ACZ69" s="219"/>
      <c r="ADA69" s="219"/>
      <c r="ADB69" s="219"/>
      <c r="ADC69" s="219"/>
      <c r="ADD69" s="219"/>
      <c r="ADE69" s="219"/>
      <c r="ADF69" s="219"/>
      <c r="ADG69" s="219"/>
      <c r="ADH69" s="219"/>
      <c r="ADI69" s="219"/>
      <c r="ADJ69" s="219"/>
      <c r="ADK69" s="219"/>
      <c r="ADL69" s="219"/>
      <c r="ADM69" s="219"/>
      <c r="ADN69" s="219"/>
      <c r="ADO69" s="219"/>
      <c r="ADP69" s="219"/>
      <c r="ADQ69" s="219"/>
      <c r="ADR69" s="219"/>
      <c r="ADS69" s="219"/>
      <c r="ADT69" s="219"/>
      <c r="ADU69" s="219"/>
      <c r="ADV69" s="219"/>
      <c r="ADW69" s="219"/>
      <c r="ADX69" s="219"/>
      <c r="ADY69" s="219"/>
      <c r="ADZ69" s="219"/>
      <c r="AEA69" s="219"/>
      <c r="AEB69" s="219"/>
      <c r="AEC69" s="219"/>
      <c r="AED69" s="219"/>
      <c r="AEE69" s="219"/>
      <c r="AEF69" s="219"/>
      <c r="AEG69" s="219"/>
      <c r="AEH69" s="219"/>
      <c r="AEI69" s="219"/>
      <c r="AEJ69" s="219"/>
      <c r="AEK69" s="219"/>
      <c r="AEL69" s="219"/>
      <c r="AEM69" s="219"/>
      <c r="AEN69" s="219"/>
      <c r="AEO69" s="219"/>
      <c r="AEP69" s="219"/>
      <c r="AEQ69" s="219"/>
      <c r="AER69" s="219"/>
      <c r="AES69" s="219"/>
      <c r="AET69" s="219"/>
      <c r="AEU69" s="219"/>
      <c r="AEV69" s="219"/>
      <c r="AEW69" s="219"/>
      <c r="AEX69" s="219"/>
      <c r="AEY69" s="219"/>
      <c r="AEZ69" s="219"/>
      <c r="AFA69" s="219"/>
      <c r="AFB69" s="219"/>
      <c r="AFC69" s="219"/>
      <c r="AFD69" s="219"/>
      <c r="AFE69" s="219"/>
      <c r="AFF69" s="219"/>
      <c r="AFG69" s="219"/>
      <c r="AFH69" s="219"/>
      <c r="AFI69" s="219"/>
      <c r="AFJ69" s="219"/>
      <c r="AFK69" s="219"/>
      <c r="AFL69" s="219"/>
      <c r="AFM69" s="219"/>
      <c r="AFN69" s="219"/>
      <c r="AFO69" s="219"/>
      <c r="AFP69" s="219"/>
      <c r="AFQ69" s="219"/>
      <c r="AFR69" s="219"/>
      <c r="AFS69" s="219"/>
      <c r="AFT69" s="219"/>
      <c r="AFU69" s="219"/>
      <c r="AFV69" s="219"/>
      <c r="AFW69" s="219"/>
      <c r="AFX69" s="219"/>
      <c r="AFY69" s="219"/>
      <c r="AFZ69" s="219"/>
      <c r="AGA69" s="219"/>
      <c r="AGB69" s="219"/>
      <c r="AGC69" s="219"/>
      <c r="AGD69" s="219"/>
      <c r="AGE69" s="219"/>
      <c r="AGF69" s="219"/>
      <c r="AGG69" s="219"/>
      <c r="AGH69" s="219"/>
      <c r="AGI69" s="219"/>
      <c r="AGJ69" s="219"/>
      <c r="AGK69" s="219"/>
      <c r="AGL69" s="219"/>
      <c r="AGM69" s="219"/>
      <c r="AGN69" s="219"/>
      <c r="AGO69" s="219"/>
      <c r="AGP69" s="219"/>
      <c r="AGQ69" s="219"/>
      <c r="AGR69" s="219"/>
      <c r="AGS69" s="219"/>
      <c r="AGT69" s="219"/>
      <c r="AGU69" s="219"/>
      <c r="AGV69" s="219"/>
      <c r="AGW69" s="219"/>
      <c r="AGX69" s="219"/>
      <c r="AGY69" s="219"/>
      <c r="AGZ69" s="219"/>
      <c r="AHA69" s="219"/>
      <c r="AHB69" s="219"/>
      <c r="AHC69" s="219"/>
      <c r="AHD69" s="219"/>
      <c r="AHE69" s="219"/>
      <c r="AHF69" s="219"/>
      <c r="AHG69" s="219"/>
      <c r="AHH69" s="219"/>
      <c r="AHI69" s="219"/>
      <c r="AHJ69" s="219"/>
      <c r="AHK69" s="219"/>
      <c r="AHL69" s="219"/>
      <c r="AHM69" s="219"/>
      <c r="AHN69" s="219"/>
      <c r="AHO69" s="219"/>
      <c r="AHP69" s="219"/>
      <c r="AHQ69" s="219"/>
      <c r="AHR69" s="219"/>
      <c r="AHS69" s="219"/>
      <c r="AHT69" s="219"/>
      <c r="AHU69" s="219"/>
      <c r="AHV69" s="219"/>
      <c r="AHW69" s="219"/>
      <c r="AHX69" s="219"/>
      <c r="AHY69" s="219"/>
      <c r="AHZ69" s="219"/>
      <c r="AIA69" s="219"/>
      <c r="AIB69" s="219"/>
      <c r="AIC69" s="219"/>
      <c r="AID69" s="219"/>
      <c r="AIE69" s="219"/>
      <c r="AIF69" s="219"/>
      <c r="AIG69" s="219"/>
      <c r="AIH69" s="219"/>
      <c r="AII69" s="219"/>
      <c r="AIJ69" s="219"/>
      <c r="AIK69" s="219"/>
      <c r="AIL69" s="219"/>
      <c r="AIM69" s="219"/>
      <c r="AIN69" s="219"/>
      <c r="AIO69" s="219"/>
      <c r="AIP69" s="219"/>
      <c r="AIQ69" s="219"/>
      <c r="AIR69" s="219"/>
      <c r="AIS69" s="219"/>
      <c r="AIT69" s="219"/>
      <c r="AIU69" s="219"/>
      <c r="AIV69" s="219"/>
      <c r="AIW69" s="219"/>
      <c r="AIX69" s="219"/>
      <c r="AIY69" s="219"/>
      <c r="AIZ69" s="219"/>
      <c r="AJA69" s="219"/>
      <c r="AJB69" s="219"/>
      <c r="AJC69" s="219"/>
      <c r="AJD69" s="219"/>
      <c r="AJE69" s="219"/>
      <c r="AJF69" s="219"/>
      <c r="AJG69" s="219"/>
      <c r="AJH69" s="219"/>
      <c r="AJI69" s="219"/>
      <c r="AJJ69" s="219"/>
      <c r="AJK69" s="219"/>
      <c r="AJL69" s="219"/>
      <c r="AJM69" s="219"/>
      <c r="AJN69" s="219"/>
      <c r="AJO69" s="219"/>
      <c r="AJP69" s="219"/>
      <c r="AJQ69" s="219"/>
      <c r="AJR69" s="219"/>
      <c r="AJS69" s="219"/>
      <c r="AJT69" s="219"/>
      <c r="AJU69" s="219"/>
      <c r="AJV69" s="219"/>
      <c r="AJW69" s="219"/>
      <c r="AJX69" s="219"/>
      <c r="AJY69" s="219"/>
      <c r="AJZ69" s="219"/>
      <c r="AKA69" s="219"/>
      <c r="AKB69" s="219"/>
      <c r="AKC69" s="219"/>
      <c r="AKD69" s="219"/>
      <c r="AKE69" s="219"/>
      <c r="AKF69" s="219"/>
      <c r="AKG69" s="219"/>
      <c r="AKH69" s="219"/>
      <c r="AKI69" s="219"/>
      <c r="AKJ69" s="219"/>
      <c r="AKK69" s="219"/>
      <c r="AKL69" s="219"/>
      <c r="AKM69" s="219"/>
      <c r="AKN69" s="219"/>
      <c r="AKO69" s="219"/>
      <c r="AKP69" s="219"/>
      <c r="AKQ69" s="219"/>
      <c r="AKR69" s="219"/>
      <c r="AKS69" s="219"/>
      <c r="AKT69" s="219"/>
      <c r="AKU69" s="219"/>
      <c r="AKV69" s="219"/>
      <c r="AKW69" s="219"/>
      <c r="AKX69" s="219"/>
      <c r="AKY69" s="219"/>
      <c r="AKZ69" s="219"/>
      <c r="ALA69" s="219"/>
      <c r="ALB69" s="219"/>
      <c r="ALC69" s="219"/>
      <c r="ALD69" s="219"/>
      <c r="ALE69" s="219"/>
      <c r="ALF69" s="219"/>
      <c r="ALG69" s="219"/>
      <c r="ALH69" s="219"/>
      <c r="ALI69" s="219"/>
      <c r="ALJ69" s="219"/>
      <c r="ALK69" s="219"/>
      <c r="ALL69" s="219"/>
      <c r="ALM69" s="219"/>
      <c r="ALN69" s="219"/>
      <c r="ALO69" s="219"/>
      <c r="ALP69" s="219"/>
      <c r="ALQ69" s="219"/>
      <c r="ALR69" s="219"/>
      <c r="ALS69" s="219"/>
      <c r="ALT69" s="219"/>
      <c r="ALU69" s="219"/>
      <c r="ALV69" s="219"/>
      <c r="ALW69" s="219"/>
      <c r="ALX69" s="219"/>
      <c r="ALY69" s="219"/>
      <c r="ALZ69" s="219"/>
      <c r="AMA69" s="219"/>
      <c r="AMB69" s="219"/>
      <c r="AMC69" s="219"/>
      <c r="AMD69" s="219"/>
      <c r="AME69" s="219"/>
      <c r="AMF69" s="219"/>
      <c r="AMG69" s="219"/>
      <c r="AMH69" s="219"/>
      <c r="AMI69" s="219"/>
      <c r="AMJ69" s="219"/>
      <c r="AMK69" s="219"/>
      <c r="AML69" s="219"/>
      <c r="AMM69" s="219"/>
      <c r="AMN69" s="219"/>
      <c r="AMO69" s="219"/>
      <c r="AMP69" s="219"/>
      <c r="AMQ69" s="219"/>
      <c r="AMR69" s="219"/>
      <c r="AMS69" s="219"/>
      <c r="AMT69" s="219"/>
      <c r="AMU69" s="219"/>
      <c r="AMV69" s="219"/>
      <c r="AMW69" s="219"/>
      <c r="AMX69" s="219"/>
      <c r="AMY69" s="219"/>
      <c r="AMZ69" s="219"/>
      <c r="ANA69" s="219"/>
      <c r="ANB69" s="219"/>
      <c r="ANC69" s="219"/>
      <c r="AND69" s="219"/>
      <c r="ANE69" s="219"/>
      <c r="ANF69" s="219"/>
      <c r="ANG69" s="219"/>
      <c r="ANH69" s="219"/>
      <c r="ANI69" s="219"/>
      <c r="ANJ69" s="219"/>
      <c r="ANK69" s="219"/>
      <c r="ANL69" s="219"/>
      <c r="ANM69" s="219"/>
      <c r="ANN69" s="219"/>
      <c r="ANO69" s="219"/>
      <c r="ANP69" s="219"/>
      <c r="ANQ69" s="219"/>
      <c r="ANR69" s="219"/>
      <c r="ANS69" s="219"/>
      <c r="ANT69" s="219"/>
      <c r="ANU69" s="219"/>
      <c r="ANV69" s="219"/>
      <c r="ANW69" s="219"/>
      <c r="ANX69" s="219"/>
      <c r="ANY69" s="219"/>
      <c r="ANZ69" s="219"/>
      <c r="AOA69" s="219"/>
      <c r="AOB69" s="219"/>
      <c r="AOC69" s="219"/>
      <c r="AOD69" s="219"/>
      <c r="AOE69" s="219"/>
      <c r="AOF69" s="219"/>
      <c r="AOG69" s="219"/>
      <c r="AOH69" s="219"/>
      <c r="AOI69" s="219"/>
      <c r="AOJ69" s="219"/>
      <c r="AOK69" s="219"/>
      <c r="AOL69" s="219"/>
      <c r="AOM69" s="219"/>
      <c r="AON69" s="219"/>
      <c r="AOO69" s="219"/>
      <c r="AOP69" s="219"/>
      <c r="AOQ69" s="219"/>
      <c r="AOR69" s="219"/>
      <c r="AOS69" s="219"/>
      <c r="AOT69" s="219"/>
      <c r="AOU69" s="219"/>
      <c r="AOV69" s="219"/>
      <c r="AOW69" s="219"/>
      <c r="AOX69" s="219"/>
      <c r="AOY69" s="219"/>
      <c r="AOZ69" s="219"/>
      <c r="APA69" s="219"/>
      <c r="APB69" s="219"/>
      <c r="APC69" s="219"/>
      <c r="APD69" s="219"/>
      <c r="APE69" s="219"/>
      <c r="APF69" s="219"/>
      <c r="APG69" s="219"/>
      <c r="APH69" s="219"/>
      <c r="API69" s="219"/>
      <c r="APJ69" s="219"/>
      <c r="APK69" s="219"/>
      <c r="APL69" s="219"/>
      <c r="APM69" s="219"/>
      <c r="APN69" s="219"/>
      <c r="APO69" s="219"/>
      <c r="APP69" s="219"/>
      <c r="APQ69" s="219"/>
      <c r="APR69" s="219"/>
      <c r="APS69" s="219"/>
      <c r="APT69" s="219"/>
      <c r="APU69" s="219"/>
      <c r="APV69" s="219"/>
      <c r="APW69" s="219"/>
      <c r="APX69" s="219"/>
      <c r="APY69" s="219"/>
      <c r="APZ69" s="219"/>
      <c r="AQA69" s="219"/>
      <c r="AQB69" s="219"/>
      <c r="AQC69" s="219"/>
      <c r="AQD69" s="219"/>
      <c r="AQE69" s="219"/>
      <c r="AQF69" s="219"/>
      <c r="AQG69" s="219"/>
      <c r="AQH69" s="219"/>
      <c r="AQI69" s="219"/>
      <c r="AQJ69" s="219"/>
      <c r="AQK69" s="219"/>
      <c r="AQL69" s="219"/>
      <c r="AQM69" s="219"/>
      <c r="AQN69" s="219"/>
      <c r="AQO69" s="219"/>
      <c r="AQP69" s="219"/>
      <c r="AQQ69" s="219"/>
      <c r="AQR69" s="219"/>
      <c r="AQS69" s="219"/>
      <c r="AQT69" s="219"/>
      <c r="AQU69" s="219"/>
      <c r="AQV69" s="219"/>
      <c r="AQW69" s="219"/>
      <c r="AQX69" s="219"/>
      <c r="AQY69" s="219"/>
      <c r="AQZ69" s="219"/>
      <c r="ARA69" s="219"/>
      <c r="ARB69" s="219"/>
      <c r="ARC69" s="219"/>
      <c r="ARD69" s="219"/>
      <c r="ARE69" s="219"/>
      <c r="ARF69" s="219"/>
      <c r="ARG69" s="219"/>
      <c r="ARH69" s="219"/>
      <c r="ARI69" s="219"/>
      <c r="ARJ69" s="219"/>
      <c r="ARK69" s="219"/>
      <c r="ARL69" s="219"/>
      <c r="ARM69" s="219"/>
      <c r="ARN69" s="219"/>
      <c r="ARO69" s="219"/>
      <c r="ARP69" s="219"/>
      <c r="ARQ69" s="219"/>
      <c r="ARR69" s="219"/>
      <c r="ARS69" s="219"/>
      <c r="ART69" s="219"/>
      <c r="ARU69" s="219"/>
      <c r="ARV69" s="219"/>
      <c r="ARW69" s="219"/>
      <c r="ARX69" s="219"/>
      <c r="ARY69" s="219"/>
      <c r="ARZ69" s="219"/>
      <c r="ASA69" s="219"/>
      <c r="ASB69" s="219"/>
      <c r="ASC69" s="219"/>
      <c r="ASD69" s="219"/>
      <c r="ASE69" s="219"/>
      <c r="ASF69" s="219"/>
      <c r="ASG69" s="219"/>
      <c r="ASH69" s="219"/>
      <c r="ASI69" s="219"/>
      <c r="ASJ69" s="219"/>
      <c r="ASK69" s="219"/>
      <c r="ASL69" s="219"/>
      <c r="ASM69" s="219"/>
      <c r="ASN69" s="219"/>
      <c r="ASO69" s="219"/>
      <c r="ASP69" s="219"/>
      <c r="ASQ69" s="219"/>
      <c r="ASR69" s="219"/>
      <c r="ASS69" s="219"/>
      <c r="AST69" s="219"/>
      <c r="ASU69" s="219"/>
      <c r="ASV69" s="219"/>
      <c r="ASW69" s="219"/>
      <c r="ASX69" s="219"/>
      <c r="ASY69" s="219"/>
      <c r="ASZ69" s="219"/>
      <c r="ATA69" s="219"/>
      <c r="ATB69" s="219"/>
      <c r="ATC69" s="219"/>
      <c r="ATD69" s="219"/>
      <c r="ATE69" s="219"/>
      <c r="ATF69" s="219"/>
      <c r="ATG69" s="219"/>
      <c r="ATH69" s="219"/>
      <c r="ATI69" s="219"/>
      <c r="ATJ69" s="219"/>
      <c r="ATK69" s="219"/>
      <c r="ATL69" s="219"/>
      <c r="ATM69" s="219"/>
      <c r="ATN69" s="219"/>
      <c r="ATO69" s="219"/>
      <c r="ATP69" s="219"/>
      <c r="ATQ69" s="219"/>
      <c r="ATR69" s="219"/>
      <c r="ATS69" s="219"/>
      <c r="ATT69" s="219"/>
      <c r="ATU69" s="219"/>
      <c r="ATV69" s="219"/>
      <c r="ATW69" s="219"/>
      <c r="ATX69" s="219"/>
      <c r="ATY69" s="219"/>
      <c r="ATZ69" s="219"/>
      <c r="AUA69" s="219"/>
      <c r="AUB69" s="219"/>
      <c r="AUC69" s="219"/>
      <c r="AUD69" s="219"/>
      <c r="AUE69" s="219"/>
      <c r="AUF69" s="219"/>
      <c r="AUG69" s="219"/>
      <c r="AUH69" s="219"/>
      <c r="AUI69" s="219"/>
      <c r="AUJ69" s="219"/>
      <c r="AUK69" s="219"/>
      <c r="AUL69" s="219"/>
      <c r="AUM69" s="219"/>
      <c r="AUN69" s="219"/>
      <c r="AUO69" s="219"/>
      <c r="AUP69" s="219"/>
      <c r="AUQ69" s="219"/>
      <c r="AUR69" s="219"/>
      <c r="AUS69" s="219"/>
      <c r="AUT69" s="219"/>
      <c r="AUU69" s="219"/>
      <c r="AUV69" s="219"/>
      <c r="AUW69" s="219"/>
      <c r="AUX69" s="219"/>
      <c r="AUY69" s="219"/>
      <c r="AUZ69" s="219"/>
      <c r="AVA69" s="219"/>
      <c r="AVB69" s="219"/>
      <c r="AVC69" s="219"/>
      <c r="AVD69" s="219"/>
      <c r="AVE69" s="219"/>
      <c r="AVF69" s="219"/>
      <c r="AVG69" s="219"/>
      <c r="AVH69" s="219"/>
      <c r="AVI69" s="219"/>
      <c r="AVJ69" s="219"/>
      <c r="AVK69" s="219"/>
      <c r="AVL69" s="219"/>
      <c r="AVM69" s="219"/>
      <c r="AVN69" s="219"/>
      <c r="AVO69" s="219"/>
      <c r="AVP69" s="219"/>
      <c r="AVQ69" s="219"/>
      <c r="AVR69" s="219"/>
      <c r="AVS69" s="219"/>
      <c r="AVT69" s="219"/>
      <c r="AVU69" s="219"/>
      <c r="AVV69" s="219"/>
      <c r="AVW69" s="219"/>
      <c r="AVX69" s="219"/>
      <c r="AVY69" s="219"/>
      <c r="AVZ69" s="219"/>
      <c r="AWA69" s="219"/>
      <c r="AWB69" s="219"/>
      <c r="AWC69" s="219"/>
      <c r="AWD69" s="219"/>
      <c r="AWE69" s="219"/>
      <c r="AWF69" s="219"/>
      <c r="AWG69" s="219"/>
      <c r="AWH69" s="219"/>
      <c r="AWI69" s="219"/>
      <c r="AWJ69" s="219"/>
      <c r="AWK69" s="219"/>
      <c r="AWL69" s="219"/>
      <c r="AWM69" s="219"/>
      <c r="AWN69" s="219"/>
      <c r="AWO69" s="219"/>
      <c r="AWP69" s="219"/>
      <c r="AWQ69" s="219"/>
      <c r="AWR69" s="219"/>
      <c r="AWS69" s="219"/>
      <c r="AWT69" s="219"/>
      <c r="AWU69" s="219"/>
      <c r="AWV69" s="219"/>
      <c r="AWW69" s="219"/>
      <c r="AWX69" s="219"/>
      <c r="AWY69" s="219"/>
      <c r="AWZ69" s="219"/>
      <c r="AXA69" s="219"/>
      <c r="AXB69" s="219"/>
      <c r="AXC69" s="219"/>
      <c r="AXD69" s="219"/>
      <c r="AXE69" s="219"/>
      <c r="AXF69" s="219"/>
      <c r="AXG69" s="219"/>
      <c r="AXH69" s="219"/>
      <c r="AXI69" s="219"/>
      <c r="AXJ69" s="219"/>
      <c r="AXK69" s="219"/>
      <c r="AXL69" s="219"/>
      <c r="AXM69" s="219"/>
      <c r="AXN69" s="219"/>
      <c r="AXO69" s="219"/>
      <c r="AXP69" s="219"/>
      <c r="AXQ69" s="219"/>
      <c r="AXR69" s="219"/>
      <c r="AXS69" s="219"/>
      <c r="AXT69" s="219"/>
      <c r="AXU69" s="219"/>
      <c r="AXV69" s="219"/>
      <c r="AXW69" s="219"/>
      <c r="AXX69" s="219"/>
      <c r="AXY69" s="219"/>
      <c r="AXZ69" s="219"/>
      <c r="AYA69" s="219"/>
      <c r="AYB69" s="219"/>
      <c r="AYC69" s="219"/>
      <c r="AYD69" s="219"/>
      <c r="AYE69" s="219"/>
      <c r="AYF69" s="219"/>
      <c r="AYG69" s="219"/>
      <c r="AYH69" s="219"/>
      <c r="AYI69" s="219"/>
      <c r="AYJ69" s="219"/>
      <c r="AYK69" s="219"/>
      <c r="AYL69" s="219"/>
      <c r="AYM69" s="219"/>
      <c r="AYN69" s="219"/>
      <c r="AYO69" s="219"/>
      <c r="AYP69" s="219"/>
      <c r="AYQ69" s="219"/>
      <c r="AYR69" s="219"/>
      <c r="AYS69" s="219"/>
      <c r="AYT69" s="219"/>
      <c r="AYU69" s="219"/>
      <c r="AYV69" s="219"/>
      <c r="AYW69" s="219"/>
      <c r="AYX69" s="219"/>
      <c r="AYY69" s="219"/>
      <c r="AYZ69" s="219"/>
      <c r="AZA69" s="219"/>
      <c r="AZB69" s="219"/>
      <c r="AZC69" s="219"/>
      <c r="AZD69" s="219"/>
      <c r="AZE69" s="219"/>
      <c r="AZF69" s="219"/>
      <c r="AZG69" s="219"/>
      <c r="AZH69" s="219"/>
      <c r="AZI69" s="219"/>
      <c r="AZJ69" s="219"/>
      <c r="AZK69" s="219"/>
      <c r="AZL69" s="219"/>
      <c r="AZM69" s="219"/>
      <c r="AZN69" s="219"/>
      <c r="AZO69" s="219"/>
      <c r="AZP69" s="219"/>
      <c r="AZQ69" s="219"/>
      <c r="AZR69" s="219"/>
      <c r="AZS69" s="219"/>
      <c r="AZT69" s="219"/>
      <c r="AZU69" s="219"/>
      <c r="AZV69" s="219"/>
      <c r="AZW69" s="219"/>
      <c r="AZX69" s="219"/>
      <c r="AZY69" s="219"/>
      <c r="AZZ69" s="219"/>
      <c r="BAA69" s="219"/>
      <c r="BAB69" s="219"/>
      <c r="BAC69" s="219"/>
      <c r="BAD69" s="219"/>
      <c r="BAE69" s="219"/>
      <c r="BAF69" s="219"/>
      <c r="BAG69" s="219"/>
      <c r="BAH69" s="219"/>
      <c r="BAI69" s="219"/>
      <c r="BAJ69" s="219"/>
      <c r="BAK69" s="219"/>
      <c r="BAL69" s="219"/>
      <c r="BAM69" s="219"/>
      <c r="BAN69" s="219"/>
      <c r="BAO69" s="219"/>
      <c r="BAP69" s="219"/>
      <c r="BAQ69" s="219"/>
      <c r="BAR69" s="219"/>
      <c r="BAS69" s="219"/>
      <c r="BAT69" s="219"/>
      <c r="BAU69" s="219"/>
      <c r="BAV69" s="219"/>
      <c r="BAW69" s="219"/>
      <c r="BAX69" s="219"/>
      <c r="BAY69" s="219"/>
      <c r="BAZ69" s="219"/>
      <c r="BBA69" s="219"/>
      <c r="BBB69" s="219"/>
      <c r="BBC69" s="219"/>
      <c r="BBD69" s="219"/>
      <c r="BBE69" s="219"/>
      <c r="BBF69" s="219"/>
      <c r="BBG69" s="219"/>
      <c r="BBH69" s="219"/>
      <c r="BBI69" s="219"/>
      <c r="BBJ69" s="219"/>
      <c r="BBK69" s="219"/>
      <c r="BBL69" s="219"/>
      <c r="BBM69" s="219"/>
      <c r="BBN69" s="219"/>
      <c r="BBO69" s="219"/>
      <c r="BBP69" s="219"/>
      <c r="BBQ69" s="219"/>
      <c r="BBR69" s="219"/>
      <c r="BBS69" s="219"/>
      <c r="BBT69" s="219"/>
      <c r="BBU69" s="219"/>
      <c r="BBV69" s="219"/>
      <c r="BBW69" s="219"/>
      <c r="BBX69" s="219"/>
      <c r="BBY69" s="219"/>
      <c r="BBZ69" s="219"/>
      <c r="BCA69" s="219"/>
      <c r="BCB69" s="219"/>
      <c r="BCC69" s="219"/>
      <c r="BCD69" s="219"/>
      <c r="BCE69" s="219"/>
      <c r="BCF69" s="219"/>
      <c r="BCG69" s="219"/>
      <c r="BCH69" s="219"/>
      <c r="BCI69" s="219"/>
      <c r="BCJ69" s="219"/>
      <c r="BCK69" s="219"/>
      <c r="BCL69" s="219"/>
      <c r="BCM69" s="219"/>
      <c r="BCN69" s="219"/>
      <c r="BCO69" s="219"/>
      <c r="BCP69" s="219"/>
      <c r="BCQ69" s="219"/>
      <c r="BCR69" s="219"/>
      <c r="BCS69" s="219"/>
      <c r="BCT69" s="219"/>
      <c r="BCU69" s="219"/>
      <c r="BCV69" s="219"/>
      <c r="BCW69" s="219"/>
      <c r="BCX69" s="219"/>
      <c r="BCY69" s="219"/>
      <c r="BCZ69" s="219"/>
      <c r="BDA69" s="219"/>
      <c r="BDB69" s="219"/>
      <c r="BDC69" s="219"/>
      <c r="BDD69" s="219"/>
      <c r="BDE69" s="219"/>
      <c r="BDF69" s="219"/>
      <c r="BDG69" s="219"/>
      <c r="BDH69" s="219"/>
      <c r="BDI69" s="219"/>
      <c r="BDJ69" s="219"/>
      <c r="BDK69" s="219"/>
      <c r="BDL69" s="219"/>
      <c r="BDM69" s="219"/>
      <c r="BDN69" s="219"/>
      <c r="BDO69" s="219"/>
      <c r="BDP69" s="219"/>
      <c r="BDQ69" s="219"/>
      <c r="BDR69" s="219"/>
      <c r="BDS69" s="219"/>
      <c r="BDT69" s="219"/>
      <c r="BDU69" s="219"/>
      <c r="BDV69" s="219"/>
      <c r="BDW69" s="219"/>
      <c r="BDX69" s="219"/>
      <c r="BDY69" s="219"/>
      <c r="BDZ69" s="219"/>
      <c r="BEA69" s="219"/>
      <c r="BEB69" s="219"/>
      <c r="BEC69" s="219"/>
      <c r="BED69" s="219"/>
      <c r="BEE69" s="219"/>
      <c r="BEF69" s="219"/>
      <c r="BEG69" s="219"/>
      <c r="BEH69" s="219"/>
      <c r="BEI69" s="219"/>
      <c r="BEJ69" s="219"/>
      <c r="BEK69" s="219"/>
      <c r="BEL69" s="219"/>
      <c r="BEM69" s="219"/>
      <c r="BEN69" s="219"/>
      <c r="BEO69" s="219"/>
      <c r="BEP69" s="219"/>
      <c r="BEQ69" s="219"/>
      <c r="BER69" s="219"/>
      <c r="BES69" s="219"/>
      <c r="BET69" s="219"/>
      <c r="BEU69" s="219"/>
      <c r="BEV69" s="219"/>
      <c r="BEW69" s="219"/>
      <c r="BEX69" s="219"/>
      <c r="BEY69" s="219"/>
      <c r="BEZ69" s="219"/>
      <c r="BFA69" s="219"/>
      <c r="BFB69" s="219"/>
      <c r="BFC69" s="219"/>
      <c r="BFD69" s="219"/>
      <c r="BFE69" s="219"/>
      <c r="BFF69" s="219"/>
      <c r="BFG69" s="219"/>
      <c r="BFH69" s="219"/>
      <c r="BFI69" s="219"/>
      <c r="BFJ69" s="219"/>
      <c r="BFK69" s="219"/>
      <c r="BFL69" s="219"/>
      <c r="BFM69" s="219"/>
      <c r="BFN69" s="219"/>
      <c r="BFO69" s="219"/>
      <c r="BFP69" s="219"/>
      <c r="BFQ69" s="219"/>
      <c r="BFR69" s="219"/>
      <c r="BFS69" s="219"/>
      <c r="BFT69" s="219"/>
      <c r="BFU69" s="219"/>
      <c r="BFV69" s="219"/>
      <c r="BFW69" s="219"/>
      <c r="BFX69" s="219"/>
      <c r="BFY69" s="219"/>
      <c r="BFZ69" s="219"/>
      <c r="BGA69" s="219"/>
      <c r="BGB69" s="219"/>
      <c r="BGC69" s="219"/>
      <c r="BGD69" s="219"/>
      <c r="BGE69" s="219"/>
      <c r="BGF69" s="219"/>
      <c r="BGG69" s="219"/>
      <c r="BGH69" s="219"/>
      <c r="BGI69" s="219"/>
      <c r="BGJ69" s="219"/>
      <c r="BGK69" s="219"/>
      <c r="BGL69" s="219"/>
      <c r="BGM69" s="219"/>
      <c r="BGN69" s="219"/>
      <c r="BGO69" s="219"/>
      <c r="BGP69" s="219"/>
      <c r="BGQ69" s="219"/>
      <c r="BGR69" s="219"/>
      <c r="BGS69" s="219"/>
      <c r="BGT69" s="219"/>
      <c r="BGU69" s="219"/>
      <c r="BGV69" s="219"/>
      <c r="BGW69" s="219"/>
      <c r="BGX69" s="219"/>
      <c r="BGY69" s="219"/>
      <c r="BGZ69" s="219"/>
      <c r="BHA69" s="219"/>
      <c r="BHB69" s="219"/>
      <c r="BHC69" s="219"/>
      <c r="BHD69" s="219"/>
      <c r="BHE69" s="219"/>
      <c r="BHF69" s="219"/>
      <c r="BHG69" s="219"/>
      <c r="BHH69" s="219"/>
      <c r="BHI69" s="219"/>
      <c r="BHJ69" s="219"/>
      <c r="BHK69" s="219"/>
      <c r="BHL69" s="219"/>
      <c r="BHM69" s="219"/>
      <c r="BHN69" s="219"/>
      <c r="BHO69" s="219"/>
      <c r="BHP69" s="219"/>
      <c r="BHQ69" s="219"/>
      <c r="BHR69" s="219"/>
      <c r="BHS69" s="219"/>
      <c r="BHT69" s="219"/>
      <c r="BHU69" s="219"/>
      <c r="BHV69" s="219"/>
      <c r="BHW69" s="219"/>
      <c r="BHX69" s="219"/>
      <c r="BHY69" s="219"/>
      <c r="BHZ69" s="219"/>
      <c r="BIA69" s="219"/>
      <c r="BIB69" s="219"/>
      <c r="BIC69" s="219"/>
      <c r="BID69" s="219"/>
      <c r="BIE69" s="219"/>
      <c r="BIF69" s="219"/>
      <c r="BIG69" s="219"/>
      <c r="BIH69" s="219"/>
      <c r="BII69" s="219"/>
      <c r="BIJ69" s="219"/>
      <c r="BIK69" s="219"/>
      <c r="BIL69" s="219"/>
      <c r="BIM69" s="219"/>
      <c r="BIN69" s="219"/>
      <c r="BIO69" s="219"/>
      <c r="BIP69" s="219"/>
      <c r="BIQ69" s="219"/>
      <c r="BIR69" s="219"/>
      <c r="BIS69" s="219"/>
      <c r="BIT69" s="219"/>
      <c r="BIU69" s="219"/>
      <c r="BIV69" s="219"/>
      <c r="BIW69" s="219"/>
      <c r="BIX69" s="219"/>
      <c r="BIY69" s="219"/>
      <c r="BIZ69" s="219"/>
      <c r="BJA69" s="219"/>
      <c r="BJB69" s="219"/>
      <c r="BJC69" s="219"/>
      <c r="BJD69" s="219"/>
      <c r="BJE69" s="219"/>
      <c r="BJF69" s="219"/>
      <c r="BJG69" s="219"/>
      <c r="BJH69" s="219"/>
      <c r="BJI69" s="219"/>
      <c r="BJJ69" s="219"/>
      <c r="BJK69" s="219"/>
      <c r="BJL69" s="219"/>
      <c r="BJM69" s="219"/>
      <c r="BJN69" s="219"/>
      <c r="BJO69" s="219"/>
      <c r="BJP69" s="219"/>
      <c r="BJQ69" s="219"/>
      <c r="BJR69" s="219"/>
      <c r="BJS69" s="219"/>
      <c r="BJT69" s="219"/>
      <c r="BJU69" s="219"/>
      <c r="BJV69" s="219"/>
      <c r="BJW69" s="219"/>
      <c r="BJX69" s="219"/>
      <c r="BJY69" s="219"/>
      <c r="BJZ69" s="219"/>
      <c r="BKA69" s="219"/>
      <c r="BKB69" s="219"/>
      <c r="BKC69" s="219"/>
      <c r="BKD69" s="219"/>
      <c r="BKE69" s="219"/>
      <c r="BKF69" s="219"/>
      <c r="BKG69" s="219"/>
      <c r="BKH69" s="219"/>
      <c r="BKI69" s="219"/>
      <c r="BKJ69" s="219"/>
      <c r="BKK69" s="219"/>
      <c r="BKL69" s="219"/>
      <c r="BKM69" s="219"/>
      <c r="BKN69" s="219"/>
      <c r="BKO69" s="219"/>
      <c r="BKP69" s="219"/>
      <c r="BKQ69" s="219"/>
      <c r="BKR69" s="219"/>
      <c r="BKS69" s="219"/>
      <c r="BKT69" s="219"/>
      <c r="BKU69" s="219"/>
      <c r="BKV69" s="219"/>
      <c r="BKW69" s="219"/>
      <c r="BKX69" s="219"/>
      <c r="BKY69" s="219"/>
      <c r="BKZ69" s="219"/>
      <c r="BLA69" s="219"/>
      <c r="BLB69" s="219"/>
      <c r="BLC69" s="219"/>
      <c r="BLD69" s="219"/>
      <c r="BLE69" s="219"/>
      <c r="BLF69" s="219"/>
      <c r="BLG69" s="219"/>
      <c r="BLH69" s="219"/>
      <c r="BLI69" s="219"/>
      <c r="BLJ69" s="219"/>
      <c r="BLK69" s="219"/>
      <c r="BLL69" s="219"/>
      <c r="BLM69" s="219"/>
      <c r="BLN69" s="219"/>
      <c r="BLO69" s="219"/>
      <c r="BLP69" s="219"/>
      <c r="BLQ69" s="219"/>
      <c r="BLR69" s="219"/>
      <c r="BLS69" s="219"/>
      <c r="BLT69" s="219"/>
      <c r="BLU69" s="219"/>
      <c r="BLV69" s="219"/>
      <c r="BLW69" s="219"/>
      <c r="BLX69" s="219"/>
      <c r="BLY69" s="219"/>
      <c r="BLZ69" s="219"/>
      <c r="BMA69" s="219"/>
      <c r="BMB69" s="219"/>
      <c r="BMC69" s="219"/>
      <c r="BMD69" s="219"/>
      <c r="BME69" s="219"/>
      <c r="BMF69" s="219"/>
      <c r="BMG69" s="219"/>
      <c r="BMH69" s="219"/>
      <c r="BMI69" s="219"/>
      <c r="BMJ69" s="219"/>
      <c r="BMK69" s="219"/>
      <c r="BML69" s="219"/>
      <c r="BMM69" s="219"/>
      <c r="BMN69" s="219"/>
      <c r="BMO69" s="219"/>
      <c r="BMP69" s="219"/>
      <c r="BMQ69" s="219"/>
      <c r="BMR69" s="219"/>
      <c r="BMS69" s="219"/>
      <c r="BMT69" s="219"/>
      <c r="BMU69" s="219"/>
      <c r="BMV69" s="219"/>
      <c r="BMW69" s="219"/>
      <c r="BMX69" s="219"/>
      <c r="BMY69" s="219"/>
      <c r="BMZ69" s="219"/>
      <c r="BNA69" s="219"/>
      <c r="BNB69" s="219"/>
      <c r="BNC69" s="219"/>
      <c r="BND69" s="219"/>
      <c r="BNE69" s="219"/>
      <c r="BNF69" s="219"/>
      <c r="BNG69" s="219"/>
      <c r="BNH69" s="219"/>
      <c r="BNI69" s="219"/>
      <c r="BNJ69" s="219"/>
      <c r="BNK69" s="219"/>
      <c r="BNL69" s="219"/>
      <c r="BNM69" s="219"/>
      <c r="BNN69" s="219"/>
      <c r="BNO69" s="219"/>
      <c r="BNP69" s="219"/>
      <c r="BNQ69" s="219"/>
      <c r="BNR69" s="219"/>
      <c r="BNS69" s="219"/>
      <c r="BNT69" s="219"/>
      <c r="BNU69" s="219"/>
      <c r="BNV69" s="219"/>
      <c r="BNW69" s="219"/>
      <c r="BNX69" s="219"/>
      <c r="BNY69" s="219"/>
      <c r="BNZ69" s="219"/>
      <c r="BOA69" s="219"/>
      <c r="BOB69" s="219"/>
      <c r="BOC69" s="219"/>
      <c r="BOD69" s="219"/>
      <c r="BOE69" s="219"/>
      <c r="BOF69" s="219"/>
      <c r="BOG69" s="219"/>
      <c r="BOH69" s="219"/>
      <c r="BOI69" s="219"/>
      <c r="BOJ69" s="219"/>
      <c r="BOK69" s="219"/>
      <c r="BOL69" s="219"/>
      <c r="BOM69" s="219"/>
      <c r="BON69" s="219"/>
      <c r="BOO69" s="219"/>
      <c r="BOP69" s="219"/>
      <c r="BOQ69" s="219"/>
      <c r="BOR69" s="219"/>
      <c r="BOS69" s="219"/>
      <c r="BOT69" s="219"/>
      <c r="BOU69" s="219"/>
      <c r="BOV69" s="219"/>
      <c r="BOW69" s="219"/>
      <c r="BOX69" s="219"/>
      <c r="BOY69" s="219"/>
      <c r="BOZ69" s="219"/>
      <c r="BPA69" s="219"/>
      <c r="BPB69" s="219"/>
      <c r="BPC69" s="219"/>
      <c r="BPD69" s="219"/>
      <c r="BPE69" s="219"/>
      <c r="BPF69" s="219"/>
      <c r="BPG69" s="219"/>
      <c r="BPH69" s="219"/>
      <c r="BPI69" s="219"/>
      <c r="BPJ69" s="219"/>
      <c r="BPK69" s="219"/>
      <c r="BPL69" s="219"/>
      <c r="BPM69" s="219"/>
      <c r="BPN69" s="219"/>
      <c r="BPO69" s="219"/>
      <c r="BPP69" s="219"/>
      <c r="BPQ69" s="219"/>
      <c r="BPR69" s="219"/>
      <c r="BPS69" s="219"/>
      <c r="BPT69" s="219"/>
      <c r="BPU69" s="219"/>
      <c r="BPV69" s="219"/>
      <c r="BPW69" s="219"/>
      <c r="BPX69" s="219"/>
      <c r="BPY69" s="219"/>
      <c r="BPZ69" s="219"/>
      <c r="BQA69" s="219"/>
      <c r="BQB69" s="219"/>
      <c r="BQC69" s="219"/>
      <c r="BQD69" s="219"/>
      <c r="BQE69" s="219"/>
      <c r="BQF69" s="219"/>
      <c r="BQG69" s="219"/>
      <c r="BQH69" s="219"/>
      <c r="BQI69" s="219"/>
      <c r="BQJ69" s="219"/>
      <c r="BQK69" s="219"/>
      <c r="BQL69" s="219"/>
      <c r="BQM69" s="219"/>
      <c r="BQN69" s="219"/>
      <c r="BQO69" s="219"/>
      <c r="BQP69" s="219"/>
      <c r="BQQ69" s="219"/>
      <c r="BQR69" s="219"/>
      <c r="BQS69" s="219"/>
      <c r="BQT69" s="219"/>
      <c r="BQU69" s="219"/>
      <c r="BQV69" s="219"/>
      <c r="BQW69" s="219"/>
      <c r="BQX69" s="219"/>
      <c r="BQY69" s="219"/>
      <c r="BQZ69" s="219"/>
      <c r="BRA69" s="219"/>
      <c r="BRB69" s="219"/>
      <c r="BRC69" s="219"/>
      <c r="BRD69" s="219"/>
      <c r="BRE69" s="219"/>
      <c r="BRF69" s="219"/>
      <c r="BRG69" s="219"/>
      <c r="BRH69" s="219"/>
      <c r="BRI69" s="219"/>
      <c r="BRJ69" s="219"/>
      <c r="BRK69" s="219"/>
      <c r="BRL69" s="219"/>
      <c r="BRM69" s="219"/>
      <c r="BRN69" s="219"/>
      <c r="BRO69" s="219"/>
      <c r="BRP69" s="219"/>
      <c r="BRQ69" s="219"/>
      <c r="BRR69" s="219"/>
      <c r="BRS69" s="219"/>
      <c r="BRT69" s="219"/>
      <c r="BRU69" s="219"/>
      <c r="BRV69" s="219"/>
      <c r="BRW69" s="219"/>
      <c r="BRX69" s="219"/>
      <c r="BRY69" s="219"/>
      <c r="BRZ69" s="219"/>
      <c r="BSA69" s="219"/>
      <c r="BSB69" s="219"/>
      <c r="BSC69" s="219"/>
      <c r="BSD69" s="219"/>
      <c r="BSE69" s="219"/>
      <c r="BSF69" s="219"/>
      <c r="BSG69" s="219"/>
      <c r="BSH69" s="219"/>
      <c r="BSI69" s="219"/>
      <c r="BSJ69" s="219"/>
      <c r="BSK69" s="219"/>
      <c r="BSL69" s="219"/>
      <c r="BSM69" s="219"/>
      <c r="BSN69" s="219"/>
      <c r="BSO69" s="219"/>
      <c r="BSP69" s="219"/>
      <c r="BSQ69" s="219"/>
      <c r="BSR69" s="219"/>
      <c r="BSS69" s="219"/>
      <c r="BST69" s="219"/>
      <c r="BSU69" s="219"/>
      <c r="BSV69" s="219"/>
      <c r="BSW69" s="219"/>
      <c r="BSX69" s="219"/>
      <c r="BSY69" s="219"/>
      <c r="BSZ69" s="219"/>
      <c r="BTA69" s="219"/>
      <c r="BTB69" s="219"/>
      <c r="BTC69" s="219"/>
      <c r="BTD69" s="219"/>
      <c r="BTE69" s="219"/>
      <c r="BTF69" s="219"/>
      <c r="BTG69" s="219"/>
      <c r="BTH69" s="219"/>
      <c r="BTI69" s="219"/>
      <c r="BTJ69" s="219"/>
      <c r="BTK69" s="219"/>
      <c r="BTL69" s="219"/>
      <c r="BTM69" s="219"/>
      <c r="BTN69" s="219"/>
      <c r="BTO69" s="219"/>
      <c r="BTP69" s="219"/>
      <c r="BTQ69" s="219"/>
      <c r="BTR69" s="219"/>
      <c r="BTS69" s="219"/>
      <c r="BTT69" s="219"/>
      <c r="BTU69" s="219"/>
      <c r="BTV69" s="219"/>
      <c r="BTW69" s="219"/>
      <c r="BTX69" s="219"/>
      <c r="BTY69" s="219"/>
      <c r="BTZ69" s="219"/>
      <c r="BUA69" s="219"/>
      <c r="BUB69" s="219"/>
      <c r="BUC69" s="219"/>
      <c r="BUD69" s="219"/>
      <c r="BUE69" s="219"/>
      <c r="BUF69" s="219"/>
      <c r="BUG69" s="219"/>
      <c r="BUH69" s="219"/>
      <c r="BUI69" s="219"/>
      <c r="BUJ69" s="219"/>
      <c r="BUK69" s="219"/>
      <c r="BUL69" s="219"/>
      <c r="BUM69" s="219"/>
      <c r="BUN69" s="219"/>
      <c r="BUO69" s="219"/>
      <c r="BUP69" s="219"/>
      <c r="BUQ69" s="219"/>
      <c r="BUR69" s="219"/>
      <c r="BUS69" s="219"/>
      <c r="BUT69" s="219"/>
      <c r="BUU69" s="219"/>
      <c r="BUV69" s="219"/>
      <c r="BUW69" s="219"/>
      <c r="BUX69" s="219"/>
      <c r="BUY69" s="219"/>
      <c r="BUZ69" s="219"/>
      <c r="BVA69" s="219"/>
      <c r="BVB69" s="219"/>
      <c r="BVC69" s="219"/>
      <c r="BVD69" s="219"/>
      <c r="BVE69" s="219"/>
      <c r="BVF69" s="219"/>
      <c r="BVG69" s="219"/>
      <c r="BVH69" s="219"/>
      <c r="BVI69" s="219"/>
      <c r="BVJ69" s="219"/>
      <c r="BVK69" s="219"/>
      <c r="BVL69" s="219"/>
      <c r="BVM69" s="219"/>
      <c r="BVN69" s="219"/>
      <c r="BVO69" s="219"/>
      <c r="BVP69" s="219"/>
      <c r="BVQ69" s="219"/>
      <c r="BVR69" s="219"/>
      <c r="BVS69" s="219"/>
      <c r="BVT69" s="219"/>
      <c r="BVU69" s="219"/>
      <c r="BVV69" s="219"/>
      <c r="BVW69" s="219"/>
      <c r="BVX69" s="219"/>
      <c r="BVY69" s="219"/>
      <c r="BVZ69" s="219"/>
      <c r="BWA69" s="219"/>
      <c r="BWB69" s="219"/>
      <c r="BWC69" s="219"/>
      <c r="BWD69" s="219"/>
      <c r="BWE69" s="219"/>
      <c r="BWF69" s="219"/>
      <c r="BWG69" s="219"/>
      <c r="BWH69" s="219"/>
      <c r="BWI69" s="219"/>
      <c r="BWJ69" s="219"/>
      <c r="BWK69" s="219"/>
      <c r="BWL69" s="219"/>
      <c r="BWM69" s="219"/>
      <c r="BWN69" s="219"/>
      <c r="BWO69" s="219"/>
      <c r="BWP69" s="219"/>
      <c r="BWQ69" s="219"/>
      <c r="BWR69" s="219"/>
      <c r="BWS69" s="219"/>
      <c r="BWT69" s="219"/>
      <c r="BWU69" s="219"/>
      <c r="BWV69" s="219"/>
      <c r="BWW69" s="219"/>
      <c r="BWX69" s="219"/>
      <c r="BWY69" s="219"/>
      <c r="BWZ69" s="219"/>
      <c r="BXA69" s="219"/>
      <c r="BXB69" s="219"/>
      <c r="BXC69" s="219"/>
      <c r="BXD69" s="219"/>
      <c r="BXE69" s="219"/>
      <c r="BXF69" s="219"/>
      <c r="BXG69" s="219"/>
      <c r="BXH69" s="219"/>
      <c r="BXI69" s="219"/>
      <c r="BXJ69" s="219"/>
      <c r="BXK69" s="219"/>
      <c r="BXL69" s="219"/>
      <c r="BXM69" s="219"/>
      <c r="BXN69" s="219"/>
      <c r="BXO69" s="219"/>
      <c r="BXP69" s="219"/>
      <c r="BXQ69" s="219"/>
      <c r="BXR69" s="219"/>
      <c r="BXS69" s="219"/>
      <c r="BXT69" s="219"/>
      <c r="BXU69" s="219"/>
      <c r="BXV69" s="219"/>
      <c r="BXW69" s="219"/>
      <c r="BXX69" s="219"/>
      <c r="BXY69" s="219"/>
      <c r="BXZ69" s="219"/>
      <c r="BYA69" s="219"/>
      <c r="BYB69" s="219"/>
      <c r="BYC69" s="219"/>
      <c r="BYD69" s="219"/>
      <c r="BYE69" s="219"/>
      <c r="BYF69" s="219"/>
      <c r="BYG69" s="219"/>
      <c r="BYH69" s="219"/>
      <c r="BYI69" s="219"/>
      <c r="BYJ69" s="219"/>
      <c r="BYK69" s="219"/>
      <c r="BYL69" s="219"/>
      <c r="BYM69" s="219"/>
      <c r="BYN69" s="219"/>
      <c r="BYO69" s="219"/>
      <c r="BYP69" s="219"/>
      <c r="BYQ69" s="219"/>
      <c r="BYR69" s="219"/>
      <c r="BYS69" s="219"/>
      <c r="BYT69" s="219"/>
      <c r="BYU69" s="219"/>
      <c r="BYV69" s="219"/>
      <c r="BYW69" s="219"/>
      <c r="BYX69" s="219"/>
      <c r="BYY69" s="219"/>
      <c r="BYZ69" s="219"/>
      <c r="BZA69" s="219"/>
      <c r="BZB69" s="219"/>
      <c r="BZC69" s="219"/>
      <c r="BZD69" s="219"/>
      <c r="BZE69" s="219"/>
      <c r="BZF69" s="219"/>
      <c r="BZG69" s="219"/>
      <c r="BZH69" s="219"/>
      <c r="BZI69" s="219"/>
      <c r="BZJ69" s="219"/>
      <c r="BZK69" s="219"/>
      <c r="BZL69" s="219"/>
      <c r="BZM69" s="219"/>
      <c r="BZN69" s="219"/>
      <c r="BZO69" s="219"/>
      <c r="BZP69" s="219"/>
      <c r="BZQ69" s="219"/>
      <c r="BZR69" s="219"/>
      <c r="BZS69" s="219"/>
      <c r="BZT69" s="219"/>
      <c r="BZU69" s="219"/>
      <c r="BZV69" s="219"/>
      <c r="BZW69" s="219"/>
      <c r="BZX69" s="219"/>
      <c r="BZY69" s="219"/>
      <c r="BZZ69" s="219"/>
      <c r="CAA69" s="219"/>
      <c r="CAB69" s="219"/>
      <c r="CAC69" s="219"/>
      <c r="CAD69" s="219"/>
      <c r="CAE69" s="219"/>
      <c r="CAF69" s="219"/>
      <c r="CAG69" s="219"/>
      <c r="CAH69" s="219"/>
      <c r="CAI69" s="219"/>
      <c r="CAJ69" s="219"/>
      <c r="CAK69" s="219"/>
      <c r="CAL69" s="219"/>
      <c r="CAM69" s="219"/>
      <c r="CAN69" s="219"/>
      <c r="CAO69" s="219"/>
      <c r="CAP69" s="219"/>
      <c r="CAQ69" s="219"/>
      <c r="CAR69" s="219"/>
      <c r="CAS69" s="219"/>
      <c r="CAT69" s="219"/>
      <c r="CAU69" s="219"/>
      <c r="CAV69" s="219"/>
      <c r="CAW69" s="219"/>
      <c r="CAX69" s="219"/>
      <c r="CAY69" s="219"/>
      <c r="CAZ69" s="219"/>
      <c r="CBA69" s="219"/>
      <c r="CBB69" s="219"/>
      <c r="CBC69" s="219"/>
      <c r="CBD69" s="219"/>
      <c r="CBE69" s="219"/>
      <c r="CBF69" s="219"/>
      <c r="CBG69" s="219"/>
      <c r="CBH69" s="219"/>
      <c r="CBI69" s="219"/>
      <c r="CBJ69" s="219"/>
      <c r="CBK69" s="219"/>
      <c r="CBL69" s="219"/>
      <c r="CBM69" s="219"/>
      <c r="CBN69" s="219"/>
      <c r="CBO69" s="219"/>
      <c r="CBP69" s="219"/>
      <c r="CBQ69" s="219"/>
      <c r="CBR69" s="219"/>
      <c r="CBS69" s="219"/>
      <c r="CBT69" s="219"/>
      <c r="CBU69" s="219"/>
      <c r="CBV69" s="219"/>
      <c r="CBW69" s="219"/>
      <c r="CBX69" s="219"/>
      <c r="CBY69" s="219"/>
      <c r="CBZ69" s="219"/>
      <c r="CCA69" s="219"/>
      <c r="CCB69" s="219"/>
      <c r="CCC69" s="219"/>
      <c r="CCD69" s="219"/>
      <c r="CCE69" s="219"/>
      <c r="CCF69" s="219"/>
      <c r="CCG69" s="219"/>
      <c r="CCH69" s="219"/>
      <c r="CCI69" s="219"/>
      <c r="CCJ69" s="219"/>
      <c r="CCK69" s="219"/>
      <c r="CCL69" s="219"/>
      <c r="CCM69" s="219"/>
      <c r="CCN69" s="219"/>
      <c r="CCO69" s="219"/>
      <c r="CCP69" s="219"/>
      <c r="CCQ69" s="219"/>
      <c r="CCR69" s="219"/>
      <c r="CCS69" s="219"/>
      <c r="CCT69" s="219"/>
      <c r="CCU69" s="219"/>
      <c r="CCV69" s="219"/>
      <c r="CCW69" s="219"/>
      <c r="CCX69" s="219"/>
      <c r="CCY69" s="219"/>
      <c r="CCZ69" s="219"/>
      <c r="CDA69" s="219"/>
      <c r="CDB69" s="219"/>
      <c r="CDC69" s="219"/>
      <c r="CDD69" s="219"/>
      <c r="CDE69" s="219"/>
      <c r="CDF69" s="219"/>
      <c r="CDG69" s="219"/>
      <c r="CDH69" s="219"/>
      <c r="CDI69" s="219"/>
      <c r="CDJ69" s="219"/>
      <c r="CDK69" s="219"/>
      <c r="CDL69" s="219"/>
      <c r="CDM69" s="219"/>
      <c r="CDN69" s="219"/>
      <c r="CDO69" s="219"/>
      <c r="CDP69" s="219"/>
      <c r="CDQ69" s="219"/>
      <c r="CDR69" s="219"/>
      <c r="CDS69" s="219"/>
      <c r="CDT69" s="219"/>
      <c r="CDU69" s="219"/>
      <c r="CDV69" s="219"/>
      <c r="CDW69" s="219"/>
      <c r="CDX69" s="219"/>
      <c r="CDY69" s="219"/>
      <c r="CDZ69" s="219"/>
      <c r="CEA69" s="219"/>
      <c r="CEB69" s="219"/>
      <c r="CEC69" s="219"/>
      <c r="CED69" s="219"/>
      <c r="CEE69" s="219"/>
      <c r="CEF69" s="219"/>
      <c r="CEG69" s="219"/>
      <c r="CEH69" s="219"/>
      <c r="CEI69" s="219"/>
      <c r="CEJ69" s="219"/>
      <c r="CEK69" s="219"/>
      <c r="CEL69" s="219"/>
      <c r="CEM69" s="219"/>
      <c r="CEN69" s="219"/>
      <c r="CEO69" s="219"/>
      <c r="CEP69" s="219"/>
      <c r="CEQ69" s="219"/>
      <c r="CER69" s="219"/>
      <c r="CES69" s="219"/>
      <c r="CET69" s="219"/>
      <c r="CEU69" s="219"/>
      <c r="CEV69" s="219"/>
      <c r="CEW69" s="219"/>
      <c r="CEX69" s="219"/>
      <c r="CEY69" s="219"/>
      <c r="CEZ69" s="219"/>
      <c r="CFA69" s="219"/>
      <c r="CFB69" s="219"/>
      <c r="CFC69" s="219"/>
      <c r="CFD69" s="219"/>
      <c r="CFE69" s="219"/>
      <c r="CFF69" s="219"/>
      <c r="CFG69" s="219"/>
      <c r="CFH69" s="219"/>
      <c r="CFI69" s="219"/>
      <c r="CFJ69" s="219"/>
      <c r="CFK69" s="219"/>
      <c r="CFL69" s="219"/>
      <c r="CFM69" s="219"/>
      <c r="CFN69" s="219"/>
      <c r="CFO69" s="219"/>
      <c r="CFP69" s="219"/>
      <c r="CFQ69" s="219"/>
      <c r="CFR69" s="219"/>
      <c r="CFS69" s="219"/>
      <c r="CFT69" s="219"/>
      <c r="CFU69" s="219"/>
      <c r="CFV69" s="219"/>
      <c r="CFW69" s="219"/>
      <c r="CFX69" s="219"/>
      <c r="CFY69" s="219"/>
      <c r="CFZ69" s="219"/>
      <c r="CGA69" s="219"/>
      <c r="CGB69" s="219"/>
      <c r="CGC69" s="219"/>
      <c r="CGD69" s="219"/>
      <c r="CGE69" s="219"/>
      <c r="CGF69" s="219"/>
      <c r="CGG69" s="219"/>
      <c r="CGH69" s="219"/>
      <c r="CGI69" s="219"/>
      <c r="CGJ69" s="219"/>
      <c r="CGK69" s="219"/>
      <c r="CGL69" s="219"/>
      <c r="CGM69" s="219"/>
      <c r="CGN69" s="219"/>
      <c r="CGO69" s="219"/>
      <c r="CGP69" s="219"/>
      <c r="CGQ69" s="219"/>
      <c r="CGR69" s="219"/>
      <c r="CGS69" s="219"/>
      <c r="CGT69" s="219"/>
      <c r="CGU69" s="219"/>
      <c r="CGV69" s="219"/>
      <c r="CGW69" s="219"/>
      <c r="CGX69" s="219"/>
      <c r="CGY69" s="219"/>
      <c r="CGZ69" s="219"/>
      <c r="CHA69" s="219"/>
      <c r="CHB69" s="219"/>
      <c r="CHC69" s="219"/>
      <c r="CHD69" s="219"/>
      <c r="CHE69" s="219"/>
      <c r="CHF69" s="219"/>
      <c r="CHG69" s="219"/>
      <c r="CHH69" s="219"/>
      <c r="CHI69" s="219"/>
      <c r="CHJ69" s="219"/>
      <c r="CHK69" s="219"/>
      <c r="CHL69" s="219"/>
      <c r="CHM69" s="219"/>
      <c r="CHN69" s="219"/>
      <c r="CHO69" s="219"/>
      <c r="CHP69" s="219"/>
      <c r="CHQ69" s="219"/>
      <c r="CHR69" s="219"/>
      <c r="CHS69" s="219"/>
      <c r="CHT69" s="219"/>
      <c r="CHU69" s="219"/>
      <c r="CHV69" s="219"/>
      <c r="CHW69" s="219"/>
      <c r="CHX69" s="219"/>
      <c r="CHY69" s="219"/>
      <c r="CHZ69" s="219"/>
      <c r="CIA69" s="219"/>
      <c r="CIB69" s="219"/>
      <c r="CIC69" s="219"/>
      <c r="CID69" s="219"/>
      <c r="CIE69" s="219"/>
      <c r="CIF69" s="219"/>
      <c r="CIG69" s="219"/>
      <c r="CIH69" s="219"/>
      <c r="CII69" s="219"/>
      <c r="CIJ69" s="219"/>
      <c r="CIK69" s="219"/>
      <c r="CIL69" s="219"/>
      <c r="CIM69" s="219"/>
      <c r="CIN69" s="219"/>
      <c r="CIO69" s="219"/>
      <c r="CIP69" s="219"/>
      <c r="CIQ69" s="219"/>
      <c r="CIR69" s="219"/>
      <c r="CIS69" s="219"/>
      <c r="CIT69" s="219"/>
      <c r="CIU69" s="219"/>
      <c r="CIV69" s="219"/>
      <c r="CIW69" s="219"/>
      <c r="CIX69" s="219"/>
      <c r="CIY69" s="219"/>
      <c r="CIZ69" s="219"/>
      <c r="CJA69" s="219"/>
      <c r="CJB69" s="219"/>
      <c r="CJC69" s="219"/>
      <c r="CJD69" s="219"/>
      <c r="CJE69" s="219"/>
      <c r="CJF69" s="219"/>
      <c r="CJG69" s="219"/>
      <c r="CJH69" s="219"/>
      <c r="CJI69" s="219"/>
      <c r="CJJ69" s="219"/>
      <c r="CJK69" s="219"/>
      <c r="CJL69" s="219"/>
      <c r="CJM69" s="219"/>
      <c r="CJN69" s="219"/>
      <c r="CJO69" s="219"/>
      <c r="CJP69" s="219"/>
      <c r="CJQ69" s="219"/>
      <c r="CJR69" s="219"/>
      <c r="CJS69" s="219"/>
      <c r="CJT69" s="219"/>
      <c r="CJU69" s="219"/>
      <c r="CJV69" s="219"/>
      <c r="CJW69" s="219"/>
      <c r="CJX69" s="219"/>
      <c r="CJY69" s="219"/>
      <c r="CJZ69" s="219"/>
      <c r="CKA69" s="219"/>
      <c r="CKB69" s="219"/>
      <c r="CKC69" s="219"/>
      <c r="CKD69" s="219"/>
      <c r="CKE69" s="219"/>
      <c r="CKF69" s="219"/>
      <c r="CKG69" s="219"/>
      <c r="CKH69" s="219"/>
      <c r="CKI69" s="219"/>
      <c r="CKJ69" s="219"/>
      <c r="CKK69" s="219"/>
      <c r="CKL69" s="219"/>
      <c r="CKM69" s="219"/>
      <c r="CKN69" s="219"/>
      <c r="CKO69" s="219"/>
      <c r="CKP69" s="219"/>
      <c r="CKQ69" s="219"/>
      <c r="CKR69" s="219"/>
      <c r="CKS69" s="219"/>
      <c r="CKT69" s="219"/>
      <c r="CKU69" s="219"/>
      <c r="CKV69" s="219"/>
      <c r="CKW69" s="219"/>
      <c r="CKX69" s="219"/>
      <c r="CKY69" s="219"/>
      <c r="CKZ69" s="219"/>
      <c r="CLA69" s="219"/>
      <c r="CLB69" s="219"/>
      <c r="CLC69" s="219"/>
      <c r="CLD69" s="219"/>
      <c r="CLE69" s="219"/>
      <c r="CLF69" s="219"/>
      <c r="CLG69" s="219"/>
      <c r="CLH69" s="219"/>
      <c r="CLI69" s="219"/>
      <c r="CLJ69" s="219"/>
      <c r="CLK69" s="219"/>
      <c r="CLL69" s="219"/>
      <c r="CLM69" s="219"/>
      <c r="CLN69" s="219"/>
      <c r="CLO69" s="219"/>
      <c r="CLP69" s="219"/>
      <c r="CLQ69" s="219"/>
      <c r="CLR69" s="219"/>
      <c r="CLS69" s="219"/>
      <c r="CLT69" s="219"/>
      <c r="CLU69" s="219"/>
      <c r="CLV69" s="219"/>
      <c r="CLW69" s="219"/>
      <c r="CLX69" s="219"/>
      <c r="CLY69" s="219"/>
      <c r="CLZ69" s="219"/>
      <c r="CMA69" s="219"/>
      <c r="CMB69" s="219"/>
      <c r="CMC69" s="219"/>
      <c r="CMD69" s="219"/>
      <c r="CME69" s="219"/>
      <c r="CMF69" s="219"/>
      <c r="CMG69" s="219"/>
      <c r="CMH69" s="219"/>
      <c r="CMI69" s="219"/>
      <c r="CMJ69" s="219"/>
      <c r="CMK69" s="219"/>
      <c r="CML69" s="219"/>
      <c r="CMM69" s="219"/>
      <c r="CMN69" s="219"/>
      <c r="CMO69" s="219"/>
      <c r="CMP69" s="219"/>
      <c r="CMQ69" s="219"/>
      <c r="CMR69" s="219"/>
      <c r="CMS69" s="219"/>
      <c r="CMT69" s="219"/>
      <c r="CMU69" s="219"/>
      <c r="CMV69" s="219"/>
      <c r="CMW69" s="219"/>
      <c r="CMX69" s="219"/>
      <c r="CMY69" s="219"/>
      <c r="CMZ69" s="219"/>
      <c r="CNA69" s="219"/>
      <c r="CNB69" s="219"/>
      <c r="CNC69" s="219"/>
      <c r="CND69" s="219"/>
      <c r="CNE69" s="219"/>
      <c r="CNF69" s="219"/>
      <c r="CNG69" s="219"/>
      <c r="CNH69" s="219"/>
      <c r="CNI69" s="219"/>
      <c r="CNJ69" s="219"/>
      <c r="CNK69" s="219"/>
      <c r="CNL69" s="219"/>
      <c r="CNM69" s="219"/>
      <c r="CNN69" s="219"/>
      <c r="CNO69" s="219"/>
      <c r="CNP69" s="219"/>
      <c r="CNQ69" s="219"/>
      <c r="CNR69" s="219"/>
      <c r="CNS69" s="219"/>
      <c r="CNT69" s="219"/>
      <c r="CNU69" s="219"/>
      <c r="CNV69" s="219"/>
      <c r="CNW69" s="219"/>
      <c r="CNX69" s="219"/>
      <c r="CNY69" s="219"/>
      <c r="CNZ69" s="219"/>
      <c r="COA69" s="219"/>
      <c r="COB69" s="219"/>
      <c r="COC69" s="219"/>
      <c r="COD69" s="219"/>
      <c r="COE69" s="219"/>
      <c r="COF69" s="219"/>
      <c r="COG69" s="219"/>
      <c r="COH69" s="219"/>
      <c r="COI69" s="219"/>
      <c r="COJ69" s="219"/>
      <c r="COK69" s="219"/>
      <c r="COL69" s="219"/>
      <c r="COM69" s="219"/>
      <c r="CON69" s="219"/>
      <c r="COO69" s="219"/>
      <c r="COP69" s="219"/>
      <c r="COQ69" s="219"/>
      <c r="COR69" s="219"/>
      <c r="COS69" s="219"/>
      <c r="COT69" s="219"/>
      <c r="COU69" s="219"/>
      <c r="COV69" s="219"/>
      <c r="COW69" s="219"/>
      <c r="COX69" s="219"/>
      <c r="COY69" s="219"/>
      <c r="COZ69" s="219"/>
      <c r="CPA69" s="219"/>
      <c r="CPB69" s="219"/>
      <c r="CPC69" s="219"/>
      <c r="CPD69" s="219"/>
      <c r="CPE69" s="219"/>
      <c r="CPF69" s="219"/>
      <c r="CPG69" s="219"/>
      <c r="CPH69" s="219"/>
      <c r="CPI69" s="219"/>
      <c r="CPJ69" s="219"/>
      <c r="CPK69" s="219"/>
      <c r="CPL69" s="219"/>
      <c r="CPM69" s="219"/>
      <c r="CPN69" s="219"/>
      <c r="CPO69" s="219"/>
      <c r="CPP69" s="219"/>
      <c r="CPQ69" s="219"/>
      <c r="CPR69" s="219"/>
      <c r="CPS69" s="219"/>
      <c r="CPT69" s="219"/>
      <c r="CPU69" s="219"/>
      <c r="CPV69" s="219"/>
      <c r="CPW69" s="219"/>
      <c r="CPX69" s="219"/>
      <c r="CPY69" s="219"/>
      <c r="CPZ69" s="219"/>
      <c r="CQA69" s="219"/>
      <c r="CQB69" s="219"/>
      <c r="CQC69" s="219"/>
      <c r="CQD69" s="219"/>
      <c r="CQE69" s="219"/>
      <c r="CQF69" s="219"/>
      <c r="CQG69" s="219"/>
      <c r="CQH69" s="219"/>
      <c r="CQI69" s="219"/>
      <c r="CQJ69" s="219"/>
      <c r="CQK69" s="219"/>
      <c r="CQL69" s="219"/>
      <c r="CQM69" s="219"/>
      <c r="CQN69" s="219"/>
      <c r="CQO69" s="219"/>
      <c r="CQP69" s="219"/>
      <c r="CQQ69" s="219"/>
      <c r="CQR69" s="219"/>
      <c r="CQS69" s="219"/>
      <c r="CQT69" s="219"/>
      <c r="CQU69" s="219"/>
      <c r="CQV69" s="219"/>
      <c r="CQW69" s="219"/>
      <c r="CQX69" s="219"/>
      <c r="CQY69" s="219"/>
      <c r="CQZ69" s="219"/>
      <c r="CRA69" s="219"/>
      <c r="CRB69" s="219"/>
      <c r="CRC69" s="219"/>
      <c r="CRD69" s="219"/>
      <c r="CRE69" s="219"/>
      <c r="CRF69" s="219"/>
      <c r="CRG69" s="219"/>
      <c r="CRH69" s="219"/>
      <c r="CRI69" s="219"/>
      <c r="CRJ69" s="219"/>
      <c r="CRK69" s="219"/>
      <c r="CRL69" s="219"/>
      <c r="CRM69" s="219"/>
      <c r="CRN69" s="219"/>
      <c r="CRO69" s="219"/>
      <c r="CRP69" s="219"/>
      <c r="CRQ69" s="219"/>
      <c r="CRR69" s="219"/>
      <c r="CRS69" s="219"/>
      <c r="CRT69" s="219"/>
      <c r="CRU69" s="219"/>
      <c r="CRV69" s="219"/>
      <c r="CRW69" s="219"/>
      <c r="CRX69" s="219"/>
      <c r="CRY69" s="219"/>
      <c r="CRZ69" s="219"/>
      <c r="CSA69" s="219"/>
      <c r="CSB69" s="219"/>
      <c r="CSC69" s="219"/>
      <c r="CSD69" s="219"/>
      <c r="CSE69" s="219"/>
      <c r="CSF69" s="219"/>
      <c r="CSG69" s="219"/>
      <c r="CSH69" s="219"/>
      <c r="CSI69" s="219"/>
      <c r="CSJ69" s="219"/>
      <c r="CSK69" s="219"/>
      <c r="CSL69" s="219"/>
      <c r="CSM69" s="219"/>
      <c r="CSN69" s="219"/>
      <c r="CSO69" s="219"/>
      <c r="CSP69" s="219"/>
      <c r="CSQ69" s="219"/>
      <c r="CSR69" s="219"/>
      <c r="CSS69" s="219"/>
      <c r="CST69" s="219"/>
      <c r="CSU69" s="219"/>
      <c r="CSV69" s="219"/>
      <c r="CSW69" s="219"/>
      <c r="CSX69" s="219"/>
      <c r="CSY69" s="219"/>
      <c r="CSZ69" s="219"/>
      <c r="CTA69" s="219"/>
      <c r="CTB69" s="219"/>
      <c r="CTC69" s="219"/>
      <c r="CTD69" s="219"/>
      <c r="CTE69" s="219"/>
      <c r="CTF69" s="219"/>
      <c r="CTG69" s="219"/>
      <c r="CTH69" s="219"/>
      <c r="CTI69" s="219"/>
      <c r="CTJ69" s="219"/>
      <c r="CTK69" s="219"/>
      <c r="CTL69" s="219"/>
      <c r="CTM69" s="219"/>
      <c r="CTN69" s="219"/>
      <c r="CTO69" s="219"/>
      <c r="CTP69" s="219"/>
      <c r="CTQ69" s="219"/>
      <c r="CTR69" s="219"/>
      <c r="CTS69" s="219"/>
      <c r="CTT69" s="219"/>
      <c r="CTU69" s="219"/>
      <c r="CTV69" s="219"/>
      <c r="CTW69" s="219"/>
      <c r="CTX69" s="219"/>
      <c r="CTY69" s="219"/>
      <c r="CTZ69" s="219"/>
      <c r="CUA69" s="219"/>
      <c r="CUB69" s="219"/>
      <c r="CUC69" s="219"/>
      <c r="CUD69" s="219"/>
      <c r="CUE69" s="219"/>
      <c r="CUF69" s="219"/>
      <c r="CUG69" s="219"/>
      <c r="CUH69" s="219"/>
      <c r="CUI69" s="219"/>
      <c r="CUJ69" s="219"/>
      <c r="CUK69" s="219"/>
      <c r="CUL69" s="219"/>
      <c r="CUM69" s="219"/>
      <c r="CUN69" s="219"/>
      <c r="CUO69" s="219"/>
      <c r="CUP69" s="219"/>
      <c r="CUQ69" s="219"/>
      <c r="CUR69" s="219"/>
      <c r="CUS69" s="219"/>
      <c r="CUT69" s="219"/>
      <c r="CUU69" s="219"/>
      <c r="CUV69" s="219"/>
      <c r="CUW69" s="219"/>
      <c r="CUX69" s="219"/>
      <c r="CUY69" s="219"/>
      <c r="CUZ69" s="219"/>
      <c r="CVA69" s="219"/>
      <c r="CVB69" s="219"/>
      <c r="CVC69" s="219"/>
      <c r="CVD69" s="219"/>
      <c r="CVE69" s="219"/>
      <c r="CVF69" s="219"/>
      <c r="CVG69" s="219"/>
      <c r="CVH69" s="219"/>
      <c r="CVI69" s="219"/>
      <c r="CVJ69" s="219"/>
      <c r="CVK69" s="219"/>
      <c r="CVL69" s="219"/>
      <c r="CVM69" s="219"/>
      <c r="CVN69" s="219"/>
      <c r="CVO69" s="219"/>
      <c r="CVP69" s="219"/>
      <c r="CVQ69" s="219"/>
      <c r="CVR69" s="219"/>
      <c r="CVS69" s="219"/>
      <c r="CVT69" s="219"/>
      <c r="CVU69" s="219"/>
      <c r="CVV69" s="219"/>
      <c r="CVW69" s="219"/>
      <c r="CVX69" s="219"/>
      <c r="CVY69" s="219"/>
      <c r="CVZ69" s="219"/>
      <c r="CWA69" s="219"/>
      <c r="CWB69" s="219"/>
      <c r="CWC69" s="219"/>
      <c r="CWD69" s="219"/>
      <c r="CWE69" s="219"/>
      <c r="CWF69" s="219"/>
      <c r="CWG69" s="219"/>
      <c r="CWH69" s="219"/>
      <c r="CWI69" s="219"/>
      <c r="CWJ69" s="219"/>
      <c r="CWK69" s="219"/>
      <c r="CWL69" s="219"/>
      <c r="CWM69" s="219"/>
      <c r="CWN69" s="219"/>
      <c r="CWO69" s="219"/>
      <c r="CWP69" s="219"/>
      <c r="CWQ69" s="219"/>
      <c r="CWR69" s="219"/>
      <c r="CWS69" s="219"/>
      <c r="CWT69" s="219"/>
      <c r="CWU69" s="219"/>
      <c r="CWV69" s="219"/>
      <c r="CWW69" s="219"/>
      <c r="CWX69" s="219"/>
      <c r="CWY69" s="219"/>
      <c r="CWZ69" s="219"/>
      <c r="CXA69" s="219"/>
      <c r="CXB69" s="219"/>
      <c r="CXC69" s="219"/>
      <c r="CXD69" s="219"/>
      <c r="CXE69" s="219"/>
      <c r="CXF69" s="219"/>
      <c r="CXG69" s="219"/>
      <c r="CXH69" s="219"/>
      <c r="CXI69" s="219"/>
      <c r="CXJ69" s="219"/>
      <c r="CXK69" s="219"/>
      <c r="CXL69" s="219"/>
      <c r="CXM69" s="219"/>
      <c r="CXN69" s="219"/>
      <c r="CXO69" s="219"/>
      <c r="CXP69" s="219"/>
      <c r="CXQ69" s="219"/>
      <c r="CXR69" s="219"/>
      <c r="CXS69" s="219"/>
      <c r="CXT69" s="219"/>
      <c r="CXU69" s="219"/>
      <c r="CXV69" s="219"/>
      <c r="CXW69" s="219"/>
      <c r="CXX69" s="219"/>
      <c r="CXY69" s="219"/>
      <c r="CXZ69" s="219"/>
      <c r="CYA69" s="219"/>
      <c r="CYB69" s="219"/>
      <c r="CYC69" s="219"/>
      <c r="CYD69" s="219"/>
      <c r="CYE69" s="219"/>
      <c r="CYF69" s="219"/>
      <c r="CYG69" s="219"/>
      <c r="CYH69" s="219"/>
      <c r="CYI69" s="219"/>
      <c r="CYJ69" s="219"/>
      <c r="CYK69" s="219"/>
      <c r="CYL69" s="219"/>
      <c r="CYM69" s="219"/>
      <c r="CYN69" s="219"/>
      <c r="CYO69" s="219"/>
      <c r="CYP69" s="219"/>
      <c r="CYQ69" s="219"/>
      <c r="CYR69" s="219"/>
      <c r="CYS69" s="219"/>
      <c r="CYT69" s="219"/>
      <c r="CYU69" s="219"/>
      <c r="CYV69" s="219"/>
      <c r="CYW69" s="219"/>
      <c r="CYX69" s="219"/>
      <c r="CYY69" s="219"/>
      <c r="CYZ69" s="219"/>
      <c r="CZA69" s="219"/>
      <c r="CZB69" s="219"/>
      <c r="CZC69" s="219"/>
      <c r="CZD69" s="219"/>
      <c r="CZE69" s="219"/>
      <c r="CZF69" s="219"/>
      <c r="CZG69" s="219"/>
      <c r="CZH69" s="219"/>
      <c r="CZI69" s="219"/>
      <c r="CZJ69" s="219"/>
      <c r="CZK69" s="219"/>
      <c r="CZL69" s="219"/>
      <c r="CZM69" s="219"/>
      <c r="CZN69" s="219"/>
      <c r="CZO69" s="219"/>
      <c r="CZP69" s="219"/>
      <c r="CZQ69" s="219"/>
      <c r="CZR69" s="219"/>
      <c r="CZS69" s="219"/>
      <c r="CZT69" s="219"/>
      <c r="CZU69" s="219"/>
      <c r="CZV69" s="219"/>
      <c r="CZW69" s="219"/>
      <c r="CZX69" s="219"/>
      <c r="CZY69" s="219"/>
      <c r="CZZ69" s="219"/>
      <c r="DAA69" s="219"/>
      <c r="DAB69" s="219"/>
      <c r="DAC69" s="219"/>
      <c r="DAD69" s="219"/>
      <c r="DAE69" s="219"/>
      <c r="DAF69" s="219"/>
      <c r="DAG69" s="219"/>
      <c r="DAH69" s="219"/>
      <c r="DAI69" s="219"/>
      <c r="DAJ69" s="219"/>
      <c r="DAK69" s="219"/>
      <c r="DAL69" s="219"/>
      <c r="DAM69" s="219"/>
      <c r="DAN69" s="219"/>
      <c r="DAO69" s="219"/>
      <c r="DAP69" s="219"/>
      <c r="DAQ69" s="219"/>
      <c r="DAR69" s="219"/>
      <c r="DAS69" s="219"/>
      <c r="DAT69" s="219"/>
      <c r="DAU69" s="219"/>
      <c r="DAV69" s="219"/>
      <c r="DAW69" s="219"/>
      <c r="DAX69" s="219"/>
      <c r="DAY69" s="219"/>
      <c r="DAZ69" s="219"/>
      <c r="DBA69" s="219"/>
      <c r="DBB69" s="219"/>
      <c r="DBC69" s="219"/>
      <c r="DBD69" s="219"/>
      <c r="DBE69" s="219"/>
      <c r="DBF69" s="219"/>
      <c r="DBG69" s="219"/>
      <c r="DBH69" s="219"/>
      <c r="DBI69" s="219"/>
      <c r="DBJ69" s="219"/>
      <c r="DBK69" s="219"/>
      <c r="DBL69" s="219"/>
      <c r="DBM69" s="219"/>
      <c r="DBN69" s="219"/>
      <c r="DBO69" s="219"/>
      <c r="DBP69" s="219"/>
      <c r="DBQ69" s="219"/>
      <c r="DBR69" s="219"/>
      <c r="DBS69" s="219"/>
      <c r="DBT69" s="219"/>
      <c r="DBU69" s="219"/>
      <c r="DBV69" s="219"/>
      <c r="DBW69" s="219"/>
      <c r="DBX69" s="219"/>
      <c r="DBY69" s="219"/>
      <c r="DBZ69" s="219"/>
      <c r="DCA69" s="219"/>
      <c r="DCB69" s="219"/>
      <c r="DCC69" s="219"/>
      <c r="DCD69" s="219"/>
      <c r="DCE69" s="219"/>
      <c r="DCF69" s="219"/>
      <c r="DCG69" s="219"/>
      <c r="DCH69" s="219"/>
      <c r="DCI69" s="219"/>
      <c r="DCJ69" s="219"/>
      <c r="DCK69" s="219"/>
      <c r="DCL69" s="219"/>
      <c r="DCM69" s="219"/>
      <c r="DCN69" s="219"/>
      <c r="DCO69" s="219"/>
      <c r="DCP69" s="219"/>
      <c r="DCQ69" s="219"/>
      <c r="DCR69" s="219"/>
      <c r="DCS69" s="219"/>
      <c r="DCT69" s="219"/>
      <c r="DCU69" s="219"/>
      <c r="DCV69" s="219"/>
      <c r="DCW69" s="219"/>
      <c r="DCX69" s="219"/>
      <c r="DCY69" s="219"/>
      <c r="DCZ69" s="219"/>
      <c r="DDA69" s="219"/>
      <c r="DDB69" s="219"/>
      <c r="DDC69" s="219"/>
      <c r="DDD69" s="219"/>
      <c r="DDE69" s="219"/>
      <c r="DDF69" s="219"/>
      <c r="DDG69" s="219"/>
      <c r="DDH69" s="219"/>
      <c r="DDI69" s="219"/>
      <c r="DDJ69" s="219"/>
      <c r="DDK69" s="219"/>
      <c r="DDL69" s="219"/>
      <c r="DDM69" s="219"/>
      <c r="DDN69" s="219"/>
      <c r="DDO69" s="219"/>
      <c r="DDP69" s="219"/>
      <c r="DDQ69" s="219"/>
      <c r="DDR69" s="219"/>
      <c r="DDS69" s="219"/>
      <c r="DDT69" s="219"/>
      <c r="DDU69" s="219"/>
      <c r="DDV69" s="219"/>
      <c r="DDW69" s="219"/>
      <c r="DDX69" s="219"/>
      <c r="DDY69" s="219"/>
      <c r="DDZ69" s="219"/>
      <c r="DEA69" s="219"/>
      <c r="DEB69" s="219"/>
      <c r="DEC69" s="219"/>
      <c r="DED69" s="219"/>
      <c r="DEE69" s="219"/>
      <c r="DEF69" s="219"/>
      <c r="DEG69" s="219"/>
      <c r="DEH69" s="219"/>
      <c r="DEI69" s="219"/>
      <c r="DEJ69" s="219"/>
      <c r="DEK69" s="219"/>
      <c r="DEL69" s="219"/>
      <c r="DEM69" s="219"/>
      <c r="DEN69" s="219"/>
      <c r="DEO69" s="219"/>
      <c r="DEP69" s="219"/>
      <c r="DEQ69" s="219"/>
      <c r="DER69" s="219"/>
      <c r="DES69" s="219"/>
      <c r="DET69" s="219"/>
      <c r="DEU69" s="219"/>
      <c r="DEV69" s="219"/>
      <c r="DEW69" s="219"/>
      <c r="DEX69" s="219"/>
      <c r="DEY69" s="219"/>
      <c r="DEZ69" s="219"/>
      <c r="DFA69" s="219"/>
      <c r="DFB69" s="219"/>
      <c r="DFC69" s="219"/>
      <c r="DFD69" s="219"/>
      <c r="DFE69" s="219"/>
      <c r="DFF69" s="219"/>
      <c r="DFG69" s="219"/>
      <c r="DFH69" s="219"/>
      <c r="DFI69" s="219"/>
      <c r="DFJ69" s="219"/>
      <c r="DFK69" s="219"/>
      <c r="DFL69" s="219"/>
      <c r="DFM69" s="219"/>
      <c r="DFN69" s="219"/>
      <c r="DFO69" s="219"/>
      <c r="DFP69" s="219"/>
      <c r="DFQ69" s="219"/>
      <c r="DFR69" s="219"/>
      <c r="DFS69" s="219"/>
      <c r="DFT69" s="219"/>
      <c r="DFU69" s="219"/>
      <c r="DFV69" s="219"/>
      <c r="DFW69" s="219"/>
      <c r="DFX69" s="219"/>
      <c r="DFY69" s="219"/>
      <c r="DFZ69" s="219"/>
      <c r="DGA69" s="219"/>
      <c r="DGB69" s="219"/>
      <c r="DGC69" s="219"/>
      <c r="DGD69" s="219"/>
      <c r="DGE69" s="219"/>
      <c r="DGF69" s="219"/>
      <c r="DGG69" s="219"/>
      <c r="DGH69" s="219"/>
      <c r="DGI69" s="219"/>
      <c r="DGJ69" s="219"/>
      <c r="DGK69" s="219"/>
      <c r="DGL69" s="219"/>
      <c r="DGM69" s="219"/>
      <c r="DGN69" s="219"/>
      <c r="DGO69" s="219"/>
      <c r="DGP69" s="219"/>
      <c r="DGQ69" s="219"/>
      <c r="DGR69" s="219"/>
      <c r="DGS69" s="219"/>
      <c r="DGT69" s="219"/>
      <c r="DGU69" s="219"/>
      <c r="DGV69" s="219"/>
      <c r="DGW69" s="219"/>
      <c r="DGX69" s="219"/>
      <c r="DGY69" s="219"/>
      <c r="DGZ69" s="219"/>
      <c r="DHA69" s="219"/>
      <c r="DHB69" s="219"/>
      <c r="DHC69" s="219"/>
      <c r="DHD69" s="219"/>
      <c r="DHE69" s="219"/>
      <c r="DHF69" s="219"/>
      <c r="DHG69" s="219"/>
      <c r="DHH69" s="219"/>
      <c r="DHI69" s="219"/>
      <c r="DHJ69" s="219"/>
      <c r="DHK69" s="219"/>
      <c r="DHL69" s="219"/>
      <c r="DHM69" s="219"/>
      <c r="DHN69" s="219"/>
      <c r="DHO69" s="219"/>
      <c r="DHP69" s="219"/>
      <c r="DHQ69" s="219"/>
      <c r="DHR69" s="219"/>
      <c r="DHS69" s="219"/>
      <c r="DHT69" s="219"/>
      <c r="DHU69" s="219"/>
      <c r="DHV69" s="219"/>
      <c r="DHW69" s="219"/>
      <c r="DHX69" s="219"/>
      <c r="DHY69" s="219"/>
      <c r="DHZ69" s="219"/>
      <c r="DIA69" s="219"/>
      <c r="DIB69" s="219"/>
      <c r="DIC69" s="219"/>
      <c r="DID69" s="219"/>
      <c r="DIE69" s="219"/>
      <c r="DIF69" s="219"/>
      <c r="DIG69" s="219"/>
      <c r="DIH69" s="219"/>
      <c r="DII69" s="219"/>
      <c r="DIJ69" s="219"/>
      <c r="DIK69" s="219"/>
      <c r="DIL69" s="219"/>
      <c r="DIM69" s="219"/>
      <c r="DIN69" s="219"/>
      <c r="DIO69" s="219"/>
      <c r="DIP69" s="219"/>
      <c r="DIQ69" s="219"/>
      <c r="DIR69" s="219"/>
      <c r="DIS69" s="219"/>
      <c r="DIT69" s="219"/>
      <c r="DIU69" s="219"/>
      <c r="DIV69" s="219"/>
      <c r="DIW69" s="219"/>
      <c r="DIX69" s="219"/>
      <c r="DIY69" s="219"/>
      <c r="DIZ69" s="219"/>
      <c r="DJA69" s="219"/>
      <c r="DJB69" s="219"/>
      <c r="DJC69" s="219"/>
      <c r="DJD69" s="219"/>
      <c r="DJE69" s="219"/>
      <c r="DJF69" s="219"/>
      <c r="DJG69" s="219"/>
      <c r="DJH69" s="219"/>
      <c r="DJI69" s="219"/>
      <c r="DJJ69" s="219"/>
      <c r="DJK69" s="219"/>
      <c r="DJL69" s="219"/>
      <c r="DJM69" s="219"/>
      <c r="DJN69" s="219"/>
      <c r="DJO69" s="219"/>
      <c r="DJP69" s="219"/>
      <c r="DJQ69" s="219"/>
      <c r="DJR69" s="219"/>
      <c r="DJS69" s="219"/>
      <c r="DJT69" s="219"/>
      <c r="DJU69" s="219"/>
      <c r="DJV69" s="219"/>
      <c r="DJW69" s="219"/>
      <c r="DJX69" s="219"/>
      <c r="DJY69" s="219"/>
      <c r="DJZ69" s="219"/>
      <c r="DKA69" s="219"/>
      <c r="DKB69" s="219"/>
      <c r="DKC69" s="219"/>
      <c r="DKD69" s="219"/>
      <c r="DKE69" s="219"/>
      <c r="DKF69" s="219"/>
      <c r="DKG69" s="219"/>
      <c r="DKH69" s="219"/>
      <c r="DKI69" s="219"/>
      <c r="DKJ69" s="219"/>
      <c r="DKK69" s="219"/>
      <c r="DKL69" s="219"/>
      <c r="DKM69" s="219"/>
      <c r="DKN69" s="219"/>
      <c r="DKO69" s="219"/>
      <c r="DKP69" s="219"/>
      <c r="DKQ69" s="219"/>
      <c r="DKR69" s="219"/>
      <c r="DKS69" s="219"/>
      <c r="DKT69" s="219"/>
      <c r="DKU69" s="219"/>
      <c r="DKV69" s="219"/>
      <c r="DKW69" s="219"/>
      <c r="DKX69" s="219"/>
      <c r="DKY69" s="219"/>
      <c r="DKZ69" s="219"/>
      <c r="DLA69" s="219"/>
      <c r="DLB69" s="219"/>
      <c r="DLC69" s="219"/>
      <c r="DLD69" s="219"/>
      <c r="DLE69" s="219"/>
      <c r="DLF69" s="219"/>
      <c r="DLG69" s="219"/>
      <c r="DLH69" s="219"/>
      <c r="DLI69" s="219"/>
      <c r="DLJ69" s="219"/>
      <c r="DLK69" s="219"/>
      <c r="DLL69" s="219"/>
      <c r="DLM69" s="219"/>
      <c r="DLN69" s="219"/>
      <c r="DLO69" s="219"/>
      <c r="DLP69" s="219"/>
      <c r="DLQ69" s="219"/>
      <c r="DLR69" s="219"/>
      <c r="DLS69" s="219"/>
      <c r="DLT69" s="219"/>
      <c r="DLU69" s="219"/>
      <c r="DLV69" s="219"/>
      <c r="DLW69" s="219"/>
      <c r="DLX69" s="219"/>
      <c r="DLY69" s="219"/>
      <c r="DLZ69" s="219"/>
      <c r="DMA69" s="219"/>
      <c r="DMB69" s="219"/>
      <c r="DMC69" s="219"/>
      <c r="DMD69" s="219"/>
      <c r="DME69" s="219"/>
      <c r="DMF69" s="219"/>
      <c r="DMG69" s="219"/>
      <c r="DMH69" s="219"/>
      <c r="DMI69" s="219"/>
      <c r="DMJ69" s="219"/>
      <c r="DMK69" s="219"/>
      <c r="DML69" s="219"/>
      <c r="DMM69" s="219"/>
      <c r="DMN69" s="219"/>
      <c r="DMO69" s="219"/>
      <c r="DMP69" s="219"/>
      <c r="DMQ69" s="219"/>
      <c r="DMR69" s="219"/>
      <c r="DMS69" s="219"/>
      <c r="DMT69" s="219"/>
      <c r="DMU69" s="219"/>
      <c r="DMV69" s="219"/>
      <c r="DMW69" s="219"/>
      <c r="DMX69" s="219"/>
      <c r="DMY69" s="219"/>
      <c r="DMZ69" s="219"/>
      <c r="DNA69" s="219"/>
      <c r="DNB69" s="219"/>
      <c r="DNC69" s="219"/>
      <c r="DND69" s="219"/>
      <c r="DNE69" s="219"/>
      <c r="DNF69" s="219"/>
      <c r="DNG69" s="219"/>
      <c r="DNH69" s="219"/>
      <c r="DNI69" s="219"/>
      <c r="DNJ69" s="219"/>
      <c r="DNK69" s="219"/>
      <c r="DNL69" s="219"/>
      <c r="DNM69" s="219"/>
      <c r="DNN69" s="219"/>
      <c r="DNO69" s="219"/>
      <c r="DNP69" s="219"/>
      <c r="DNQ69" s="219"/>
      <c r="DNR69" s="219"/>
      <c r="DNS69" s="219"/>
      <c r="DNT69" s="219"/>
      <c r="DNU69" s="219"/>
      <c r="DNV69" s="219"/>
      <c r="DNW69" s="219"/>
      <c r="DNX69" s="219"/>
      <c r="DNY69" s="219"/>
      <c r="DNZ69" s="219"/>
      <c r="DOA69" s="219"/>
      <c r="DOB69" s="219"/>
      <c r="DOC69" s="219"/>
      <c r="DOD69" s="219"/>
      <c r="DOE69" s="219"/>
      <c r="DOF69" s="219"/>
      <c r="DOG69" s="219"/>
      <c r="DOH69" s="219"/>
      <c r="DOI69" s="219"/>
      <c r="DOJ69" s="219"/>
      <c r="DOK69" s="219"/>
      <c r="DOL69" s="219"/>
      <c r="DOM69" s="219"/>
      <c r="DON69" s="219"/>
      <c r="DOO69" s="219"/>
      <c r="DOP69" s="219"/>
      <c r="DOQ69" s="219"/>
      <c r="DOR69" s="219"/>
      <c r="DOS69" s="219"/>
      <c r="DOT69" s="219"/>
      <c r="DOU69" s="219"/>
      <c r="DOV69" s="219"/>
      <c r="DOW69" s="219"/>
      <c r="DOX69" s="219"/>
      <c r="DOY69" s="219"/>
      <c r="DOZ69" s="219"/>
      <c r="DPA69" s="219"/>
      <c r="DPB69" s="219"/>
      <c r="DPC69" s="219"/>
      <c r="DPD69" s="219"/>
      <c r="DPE69" s="219"/>
      <c r="DPF69" s="219"/>
      <c r="DPG69" s="219"/>
      <c r="DPH69" s="219"/>
      <c r="DPI69" s="219"/>
      <c r="DPJ69" s="219"/>
      <c r="DPK69" s="219"/>
      <c r="DPL69" s="219"/>
      <c r="DPM69" s="219"/>
      <c r="DPN69" s="219"/>
      <c r="DPO69" s="219"/>
      <c r="DPP69" s="219"/>
      <c r="DPQ69" s="219"/>
      <c r="DPR69" s="219"/>
      <c r="DPS69" s="219"/>
      <c r="DPT69" s="219"/>
      <c r="DPU69" s="219"/>
      <c r="DPV69" s="219"/>
      <c r="DPW69" s="219"/>
      <c r="DPX69" s="219"/>
      <c r="DPY69" s="219"/>
      <c r="DPZ69" s="219"/>
      <c r="DQA69" s="219"/>
      <c r="DQB69" s="219"/>
      <c r="DQC69" s="219"/>
      <c r="DQD69" s="219"/>
      <c r="DQE69" s="219"/>
      <c r="DQF69" s="219"/>
      <c r="DQG69" s="219"/>
      <c r="DQH69" s="219"/>
      <c r="DQI69" s="219"/>
      <c r="DQJ69" s="219"/>
      <c r="DQK69" s="219"/>
      <c r="DQL69" s="219"/>
      <c r="DQM69" s="219"/>
      <c r="DQN69" s="219"/>
      <c r="DQO69" s="219"/>
      <c r="DQP69" s="219"/>
      <c r="DQQ69" s="219"/>
      <c r="DQR69" s="219"/>
      <c r="DQS69" s="219"/>
      <c r="DQT69" s="219"/>
      <c r="DQU69" s="219"/>
      <c r="DQV69" s="219"/>
      <c r="DQW69" s="219"/>
      <c r="DQX69" s="219"/>
      <c r="DQY69" s="219"/>
      <c r="DQZ69" s="219"/>
      <c r="DRA69" s="219"/>
      <c r="DRB69" s="219"/>
      <c r="DRC69" s="219"/>
      <c r="DRD69" s="219"/>
      <c r="DRE69" s="219"/>
      <c r="DRF69" s="219"/>
      <c r="DRG69" s="219"/>
      <c r="DRH69" s="219"/>
      <c r="DRI69" s="219"/>
      <c r="DRJ69" s="219"/>
      <c r="DRK69" s="219"/>
      <c r="DRL69" s="219"/>
      <c r="DRM69" s="219"/>
      <c r="DRN69" s="219"/>
      <c r="DRO69" s="219"/>
      <c r="DRP69" s="219"/>
      <c r="DRQ69" s="219"/>
      <c r="DRR69" s="219"/>
      <c r="DRS69" s="219"/>
      <c r="DRT69" s="219"/>
      <c r="DRU69" s="219"/>
      <c r="DRV69" s="219"/>
      <c r="DRW69" s="219"/>
      <c r="DRX69" s="219"/>
      <c r="DRY69" s="219"/>
      <c r="DRZ69" s="219"/>
      <c r="DSA69" s="219"/>
      <c r="DSB69" s="219"/>
      <c r="DSC69" s="219"/>
      <c r="DSD69" s="219"/>
      <c r="DSE69" s="219"/>
      <c r="DSF69" s="219"/>
      <c r="DSG69" s="219"/>
      <c r="DSH69" s="219"/>
      <c r="DSI69" s="219"/>
      <c r="DSJ69" s="219"/>
      <c r="DSK69" s="219"/>
      <c r="DSL69" s="219"/>
      <c r="DSM69" s="219"/>
      <c r="DSN69" s="219"/>
      <c r="DSO69" s="219"/>
      <c r="DSP69" s="219"/>
      <c r="DSQ69" s="219"/>
      <c r="DSR69" s="219"/>
      <c r="DSS69" s="219"/>
      <c r="DST69" s="219"/>
      <c r="DSU69" s="219"/>
      <c r="DSV69" s="219"/>
      <c r="DSW69" s="219"/>
      <c r="DSX69" s="219"/>
      <c r="DSY69" s="219"/>
      <c r="DSZ69" s="219"/>
      <c r="DTA69" s="219"/>
      <c r="DTB69" s="219"/>
      <c r="DTC69" s="219"/>
      <c r="DTD69" s="219"/>
      <c r="DTE69" s="219"/>
      <c r="DTF69" s="219"/>
      <c r="DTG69" s="219"/>
      <c r="DTH69" s="219"/>
      <c r="DTI69" s="219"/>
      <c r="DTJ69" s="219"/>
      <c r="DTK69" s="219"/>
      <c r="DTL69" s="219"/>
      <c r="DTM69" s="219"/>
      <c r="DTN69" s="219"/>
      <c r="DTO69" s="219"/>
      <c r="DTP69" s="219"/>
      <c r="DTQ69" s="219"/>
      <c r="DTR69" s="219"/>
      <c r="DTS69" s="219"/>
      <c r="DTT69" s="219"/>
      <c r="DTU69" s="219"/>
      <c r="DTV69" s="219"/>
      <c r="DTW69" s="219"/>
      <c r="DTX69" s="219"/>
      <c r="DTY69" s="219"/>
      <c r="DTZ69" s="219"/>
      <c r="DUA69" s="219"/>
      <c r="DUB69" s="219"/>
      <c r="DUC69" s="219"/>
      <c r="DUD69" s="219"/>
      <c r="DUE69" s="219"/>
      <c r="DUF69" s="219"/>
      <c r="DUG69" s="219"/>
      <c r="DUH69" s="219"/>
      <c r="DUI69" s="219"/>
      <c r="DUJ69" s="219"/>
      <c r="DUK69" s="219"/>
      <c r="DUL69" s="219"/>
      <c r="DUM69" s="219"/>
      <c r="DUN69" s="219"/>
      <c r="DUO69" s="219"/>
      <c r="DUP69" s="219"/>
      <c r="DUQ69" s="219"/>
      <c r="DUR69" s="219"/>
      <c r="DUS69" s="219"/>
      <c r="DUT69" s="219"/>
      <c r="DUU69" s="219"/>
      <c r="DUV69" s="219"/>
      <c r="DUW69" s="219"/>
      <c r="DUX69" s="219"/>
      <c r="DUY69" s="219"/>
      <c r="DUZ69" s="219"/>
      <c r="DVA69" s="219"/>
      <c r="DVB69" s="219"/>
      <c r="DVC69" s="219"/>
      <c r="DVD69" s="219"/>
      <c r="DVE69" s="219"/>
      <c r="DVF69" s="219"/>
      <c r="DVG69" s="219"/>
      <c r="DVH69" s="219"/>
      <c r="DVI69" s="219"/>
      <c r="DVJ69" s="219"/>
      <c r="DVK69" s="219"/>
      <c r="DVL69" s="219"/>
      <c r="DVM69" s="219"/>
      <c r="DVN69" s="219"/>
      <c r="DVO69" s="219"/>
      <c r="DVP69" s="219"/>
      <c r="DVQ69" s="219"/>
      <c r="DVR69" s="219"/>
      <c r="DVS69" s="219"/>
      <c r="DVT69" s="219"/>
      <c r="DVU69" s="219"/>
      <c r="DVV69" s="219"/>
      <c r="DVW69" s="219"/>
      <c r="DVX69" s="219"/>
      <c r="DVY69" s="219"/>
      <c r="DVZ69" s="219"/>
      <c r="DWA69" s="219"/>
      <c r="DWB69" s="219"/>
      <c r="DWC69" s="219"/>
      <c r="DWD69" s="219"/>
      <c r="DWE69" s="219"/>
      <c r="DWF69" s="219"/>
      <c r="DWG69" s="219"/>
      <c r="DWH69" s="219"/>
      <c r="DWI69" s="219"/>
      <c r="DWJ69" s="219"/>
      <c r="DWK69" s="219"/>
      <c r="DWL69" s="219"/>
      <c r="DWM69" s="219"/>
      <c r="DWN69" s="219"/>
      <c r="DWO69" s="219"/>
      <c r="DWP69" s="219"/>
      <c r="DWQ69" s="219"/>
      <c r="DWR69" s="219"/>
      <c r="DWS69" s="219"/>
      <c r="DWT69" s="219"/>
      <c r="DWU69" s="219"/>
      <c r="DWV69" s="219"/>
      <c r="DWW69" s="219"/>
      <c r="DWX69" s="219"/>
      <c r="DWY69" s="219"/>
      <c r="DWZ69" s="219"/>
      <c r="DXA69" s="219"/>
      <c r="DXB69" s="219"/>
      <c r="DXC69" s="219"/>
      <c r="DXD69" s="219"/>
      <c r="DXE69" s="219"/>
      <c r="DXF69" s="219"/>
      <c r="DXG69" s="219"/>
      <c r="DXH69" s="219"/>
      <c r="DXI69" s="219"/>
      <c r="DXJ69" s="219"/>
      <c r="DXK69" s="219"/>
      <c r="DXL69" s="219"/>
      <c r="DXM69" s="219"/>
      <c r="DXN69" s="219"/>
      <c r="DXO69" s="219"/>
      <c r="DXP69" s="219"/>
      <c r="DXQ69" s="219"/>
      <c r="DXR69" s="219"/>
      <c r="DXS69" s="219"/>
      <c r="DXT69" s="219"/>
      <c r="DXU69" s="219"/>
      <c r="DXV69" s="219"/>
      <c r="DXW69" s="219"/>
      <c r="DXX69" s="219"/>
      <c r="DXY69" s="219"/>
      <c r="DXZ69" s="219"/>
      <c r="DYA69" s="219"/>
      <c r="DYB69" s="219"/>
      <c r="DYC69" s="219"/>
      <c r="DYD69" s="219"/>
      <c r="DYE69" s="219"/>
      <c r="DYF69" s="219"/>
      <c r="DYG69" s="219"/>
      <c r="DYH69" s="219"/>
      <c r="DYI69" s="219"/>
      <c r="DYJ69" s="219"/>
      <c r="DYK69" s="219"/>
      <c r="DYL69" s="219"/>
      <c r="DYM69" s="219"/>
      <c r="DYN69" s="219"/>
      <c r="DYO69" s="219"/>
      <c r="DYP69" s="219"/>
      <c r="DYQ69" s="219"/>
      <c r="DYR69" s="219"/>
      <c r="DYS69" s="219"/>
      <c r="DYT69" s="219"/>
      <c r="DYU69" s="219"/>
      <c r="DYV69" s="219"/>
      <c r="DYW69" s="219"/>
      <c r="DYX69" s="219"/>
      <c r="DYY69" s="219"/>
      <c r="DYZ69" s="219"/>
      <c r="DZA69" s="219"/>
      <c r="DZB69" s="219"/>
      <c r="DZC69" s="219"/>
      <c r="DZD69" s="219"/>
      <c r="DZE69" s="219"/>
      <c r="DZF69" s="219"/>
      <c r="DZG69" s="219"/>
      <c r="DZH69" s="219"/>
      <c r="DZI69" s="219"/>
      <c r="DZJ69" s="219"/>
      <c r="DZK69" s="219"/>
      <c r="DZL69" s="219"/>
      <c r="DZM69" s="219"/>
      <c r="DZN69" s="219"/>
      <c r="DZO69" s="219"/>
      <c r="DZP69" s="219"/>
      <c r="DZQ69" s="219"/>
      <c r="DZR69" s="219"/>
      <c r="DZS69" s="219"/>
      <c r="DZT69" s="219"/>
      <c r="DZU69" s="219"/>
      <c r="DZV69" s="219"/>
      <c r="DZW69" s="219"/>
      <c r="DZX69" s="219"/>
      <c r="DZY69" s="219"/>
      <c r="DZZ69" s="219"/>
      <c r="EAA69" s="219"/>
      <c r="EAB69" s="219"/>
      <c r="EAC69" s="219"/>
      <c r="EAD69" s="219"/>
      <c r="EAE69" s="219"/>
      <c r="EAF69" s="219"/>
      <c r="EAG69" s="219"/>
      <c r="EAH69" s="219"/>
      <c r="EAI69" s="219"/>
      <c r="EAJ69" s="219"/>
      <c r="EAK69" s="219"/>
      <c r="EAL69" s="219"/>
      <c r="EAM69" s="219"/>
      <c r="EAN69" s="219"/>
      <c r="EAO69" s="219"/>
      <c r="EAP69" s="219"/>
      <c r="EAQ69" s="219"/>
      <c r="EAR69" s="219"/>
      <c r="EAS69" s="219"/>
      <c r="EAT69" s="219"/>
      <c r="EAU69" s="219"/>
      <c r="EAV69" s="219"/>
      <c r="EAW69" s="219"/>
      <c r="EAX69" s="219"/>
      <c r="EAY69" s="219"/>
      <c r="EAZ69" s="219"/>
      <c r="EBA69" s="219"/>
      <c r="EBB69" s="219"/>
      <c r="EBC69" s="219"/>
      <c r="EBD69" s="219"/>
      <c r="EBE69" s="219"/>
      <c r="EBF69" s="219"/>
      <c r="EBG69" s="219"/>
      <c r="EBH69" s="219"/>
      <c r="EBI69" s="219"/>
      <c r="EBJ69" s="219"/>
      <c r="EBK69" s="219"/>
      <c r="EBL69" s="219"/>
      <c r="EBM69" s="219"/>
      <c r="EBN69" s="219"/>
      <c r="EBO69" s="219"/>
      <c r="EBP69" s="219"/>
      <c r="EBQ69" s="219"/>
      <c r="EBR69" s="219"/>
      <c r="EBS69" s="219"/>
      <c r="EBT69" s="219"/>
      <c r="EBU69" s="219"/>
      <c r="EBV69" s="219"/>
      <c r="EBW69" s="219"/>
      <c r="EBX69" s="219"/>
      <c r="EBY69" s="219"/>
      <c r="EBZ69" s="219"/>
      <c r="ECA69" s="219"/>
      <c r="ECB69" s="219"/>
      <c r="ECC69" s="219"/>
      <c r="ECD69" s="219"/>
      <c r="ECE69" s="219"/>
      <c r="ECF69" s="219"/>
      <c r="ECG69" s="219"/>
      <c r="ECH69" s="219"/>
      <c r="ECI69" s="219"/>
      <c r="ECJ69" s="219"/>
      <c r="ECK69" s="219"/>
      <c r="ECL69" s="219"/>
      <c r="ECM69" s="219"/>
      <c r="ECN69" s="219"/>
      <c r="ECO69" s="219"/>
      <c r="ECP69" s="219"/>
      <c r="ECQ69" s="219"/>
      <c r="ECR69" s="219"/>
      <c r="ECS69" s="219"/>
      <c r="ECT69" s="219"/>
      <c r="ECU69" s="219"/>
      <c r="ECV69" s="219"/>
      <c r="ECW69" s="219"/>
      <c r="ECX69" s="219"/>
      <c r="ECY69" s="219"/>
      <c r="ECZ69" s="219"/>
      <c r="EDA69" s="219"/>
      <c r="EDB69" s="219"/>
      <c r="EDC69" s="219"/>
      <c r="EDD69" s="219"/>
      <c r="EDE69" s="219"/>
      <c r="EDF69" s="219"/>
      <c r="EDG69" s="219"/>
      <c r="EDH69" s="219"/>
      <c r="EDI69" s="219"/>
      <c r="EDJ69" s="219"/>
      <c r="EDK69" s="219"/>
      <c r="EDL69" s="219"/>
      <c r="EDM69" s="219"/>
      <c r="EDN69" s="219"/>
      <c r="EDO69" s="219"/>
      <c r="EDP69" s="219"/>
      <c r="EDQ69" s="219"/>
      <c r="EDR69" s="219"/>
      <c r="EDS69" s="219"/>
      <c r="EDT69" s="219"/>
      <c r="EDU69" s="219"/>
      <c r="EDV69" s="219"/>
      <c r="EDW69" s="219"/>
      <c r="EDX69" s="219"/>
      <c r="EDY69" s="219"/>
      <c r="EDZ69" s="219"/>
      <c r="EEA69" s="219"/>
      <c r="EEB69" s="219"/>
      <c r="EEC69" s="219"/>
      <c r="EED69" s="219"/>
      <c r="EEE69" s="219"/>
      <c r="EEF69" s="219"/>
      <c r="EEG69" s="219"/>
      <c r="EEH69" s="219"/>
      <c r="EEI69" s="219"/>
      <c r="EEJ69" s="219"/>
      <c r="EEK69" s="219"/>
      <c r="EEL69" s="219"/>
      <c r="EEM69" s="219"/>
      <c r="EEN69" s="219"/>
      <c r="EEO69" s="219"/>
      <c r="EEP69" s="219"/>
      <c r="EEQ69" s="219"/>
      <c r="EER69" s="219"/>
      <c r="EES69" s="219"/>
      <c r="EET69" s="219"/>
      <c r="EEU69" s="219"/>
      <c r="EEV69" s="219"/>
      <c r="EEW69" s="219"/>
      <c r="EEX69" s="219"/>
      <c r="EEY69" s="219"/>
      <c r="EEZ69" s="219"/>
      <c r="EFA69" s="219"/>
      <c r="EFB69" s="219"/>
      <c r="EFC69" s="219"/>
      <c r="EFD69" s="219"/>
      <c r="EFE69" s="219"/>
      <c r="EFF69" s="219"/>
      <c r="EFG69" s="219"/>
      <c r="EFH69" s="219"/>
      <c r="EFI69" s="219"/>
      <c r="EFJ69" s="219"/>
      <c r="EFK69" s="219"/>
      <c r="EFL69" s="219"/>
      <c r="EFM69" s="219"/>
      <c r="EFN69" s="219"/>
      <c r="EFO69" s="219"/>
      <c r="EFP69" s="219"/>
      <c r="EFQ69" s="219"/>
      <c r="EFR69" s="219"/>
      <c r="EFS69" s="219"/>
      <c r="EFT69" s="219"/>
      <c r="EFU69" s="219"/>
      <c r="EFV69" s="219"/>
      <c r="EFW69" s="219"/>
      <c r="EFX69" s="219"/>
      <c r="EFY69" s="219"/>
      <c r="EFZ69" s="219"/>
      <c r="EGA69" s="219"/>
      <c r="EGB69" s="219"/>
      <c r="EGC69" s="219"/>
      <c r="EGD69" s="219"/>
      <c r="EGE69" s="219"/>
      <c r="EGF69" s="219"/>
      <c r="EGG69" s="219"/>
      <c r="EGH69" s="219"/>
      <c r="EGI69" s="219"/>
      <c r="EGJ69" s="219"/>
      <c r="EGK69" s="219"/>
      <c r="EGL69" s="219"/>
      <c r="EGM69" s="219"/>
      <c r="EGN69" s="219"/>
      <c r="EGO69" s="219"/>
      <c r="EGP69" s="219"/>
      <c r="EGQ69" s="219"/>
      <c r="EGR69" s="219"/>
      <c r="EGS69" s="219"/>
      <c r="EGT69" s="219"/>
      <c r="EGU69" s="219"/>
      <c r="EGV69" s="219"/>
      <c r="EGW69" s="219"/>
      <c r="EGX69" s="219"/>
      <c r="EGY69" s="219"/>
      <c r="EGZ69" s="219"/>
      <c r="EHA69" s="219"/>
      <c r="EHB69" s="219"/>
      <c r="EHC69" s="219"/>
      <c r="EHD69" s="219"/>
      <c r="EHE69" s="219"/>
      <c r="EHF69" s="219"/>
      <c r="EHG69" s="219"/>
      <c r="EHH69" s="219"/>
      <c r="EHI69" s="219"/>
      <c r="EHJ69" s="219"/>
      <c r="EHK69" s="219"/>
      <c r="EHL69" s="219"/>
      <c r="EHM69" s="219"/>
      <c r="EHN69" s="219"/>
      <c r="EHO69" s="219"/>
      <c r="EHP69" s="219"/>
      <c r="EHQ69" s="219"/>
      <c r="EHR69" s="219"/>
      <c r="EHS69" s="219"/>
      <c r="EHT69" s="219"/>
      <c r="EHU69" s="219"/>
      <c r="EHV69" s="219"/>
      <c r="EHW69" s="219"/>
      <c r="EHX69" s="219"/>
      <c r="EHY69" s="219"/>
      <c r="EHZ69" s="219"/>
      <c r="EIA69" s="219"/>
      <c r="EIB69" s="219"/>
      <c r="EIC69" s="219"/>
      <c r="EID69" s="219"/>
      <c r="EIE69" s="219"/>
      <c r="EIF69" s="219"/>
      <c r="EIG69" s="219"/>
      <c r="EIH69" s="219"/>
      <c r="EII69" s="219"/>
      <c r="EIJ69" s="219"/>
      <c r="EIK69" s="219"/>
      <c r="EIL69" s="219"/>
      <c r="EIM69" s="219"/>
      <c r="EIN69" s="219"/>
      <c r="EIO69" s="219"/>
      <c r="EIP69" s="219"/>
      <c r="EIQ69" s="219"/>
      <c r="EIR69" s="219"/>
      <c r="EIS69" s="219"/>
      <c r="EIT69" s="219"/>
      <c r="EIU69" s="219"/>
      <c r="EIV69" s="219"/>
      <c r="EIW69" s="219"/>
      <c r="EIX69" s="219"/>
      <c r="EIY69" s="219"/>
      <c r="EIZ69" s="219"/>
      <c r="EJA69" s="219"/>
      <c r="EJB69" s="219"/>
      <c r="EJC69" s="219"/>
      <c r="EJD69" s="219"/>
      <c r="EJE69" s="219"/>
      <c r="EJF69" s="219"/>
      <c r="EJG69" s="219"/>
      <c r="EJH69" s="219"/>
      <c r="EJI69" s="219"/>
      <c r="EJJ69" s="219"/>
      <c r="EJK69" s="219"/>
      <c r="EJL69" s="219"/>
      <c r="EJM69" s="219"/>
      <c r="EJN69" s="219"/>
      <c r="EJO69" s="219"/>
      <c r="EJP69" s="219"/>
      <c r="EJQ69" s="219"/>
      <c r="EJR69" s="219"/>
      <c r="EJS69" s="219"/>
      <c r="EJT69" s="219"/>
      <c r="EJU69" s="219"/>
      <c r="EJV69" s="219"/>
      <c r="EJW69" s="219"/>
      <c r="EJX69" s="219"/>
      <c r="EJY69" s="219"/>
      <c r="EJZ69" s="219"/>
      <c r="EKA69" s="219"/>
      <c r="EKB69" s="219"/>
      <c r="EKC69" s="219"/>
      <c r="EKD69" s="219"/>
      <c r="EKE69" s="219"/>
      <c r="EKF69" s="219"/>
      <c r="EKG69" s="219"/>
      <c r="EKH69" s="219"/>
      <c r="EKI69" s="219"/>
      <c r="EKJ69" s="219"/>
      <c r="EKK69" s="219"/>
      <c r="EKL69" s="219"/>
      <c r="EKM69" s="219"/>
      <c r="EKN69" s="219"/>
      <c r="EKO69" s="219"/>
      <c r="EKP69" s="219"/>
      <c r="EKQ69" s="219"/>
      <c r="EKR69" s="219"/>
      <c r="EKS69" s="219"/>
      <c r="EKT69" s="219"/>
      <c r="EKU69" s="219"/>
      <c r="EKV69" s="219"/>
      <c r="EKW69" s="219"/>
      <c r="EKX69" s="219"/>
      <c r="EKY69" s="219"/>
      <c r="EKZ69" s="219"/>
      <c r="ELA69" s="219"/>
      <c r="ELB69" s="219"/>
      <c r="ELC69" s="219"/>
      <c r="ELD69" s="219"/>
      <c r="ELE69" s="219"/>
      <c r="ELF69" s="219"/>
      <c r="ELG69" s="219"/>
      <c r="ELH69" s="219"/>
      <c r="ELI69" s="219"/>
      <c r="ELJ69" s="219"/>
      <c r="ELK69" s="219"/>
      <c r="ELL69" s="219"/>
      <c r="ELM69" s="219"/>
      <c r="ELN69" s="219"/>
      <c r="ELO69" s="219"/>
      <c r="ELP69" s="219"/>
      <c r="ELQ69" s="219"/>
      <c r="ELR69" s="219"/>
      <c r="ELS69" s="219"/>
      <c r="ELT69" s="219"/>
      <c r="ELU69" s="219"/>
      <c r="ELV69" s="219"/>
      <c r="ELW69" s="219"/>
      <c r="ELX69" s="219"/>
      <c r="ELY69" s="219"/>
      <c r="ELZ69" s="219"/>
      <c r="EMA69" s="219"/>
      <c r="EMB69" s="219"/>
      <c r="EMC69" s="219"/>
      <c r="EMD69" s="219"/>
      <c r="EME69" s="219"/>
      <c r="EMF69" s="219"/>
      <c r="EMG69" s="219"/>
      <c r="EMH69" s="219"/>
      <c r="EMI69" s="219"/>
      <c r="EMJ69" s="219"/>
      <c r="EMK69" s="219"/>
      <c r="EML69" s="219"/>
      <c r="EMM69" s="219"/>
      <c r="EMN69" s="219"/>
      <c r="EMO69" s="219"/>
      <c r="EMP69" s="219"/>
      <c r="EMQ69" s="219"/>
      <c r="EMR69" s="219"/>
      <c r="EMS69" s="219"/>
      <c r="EMT69" s="219"/>
      <c r="EMU69" s="219"/>
      <c r="EMV69" s="219"/>
      <c r="EMW69" s="219"/>
      <c r="EMX69" s="219"/>
      <c r="EMY69" s="219"/>
      <c r="EMZ69" s="219"/>
      <c r="ENA69" s="219"/>
      <c r="ENB69" s="219"/>
      <c r="ENC69" s="219"/>
      <c r="END69" s="219"/>
      <c r="ENE69" s="219"/>
      <c r="ENF69" s="219"/>
      <c r="ENG69" s="219"/>
      <c r="ENH69" s="219"/>
      <c r="ENI69" s="219"/>
      <c r="ENJ69" s="219"/>
      <c r="ENK69" s="219"/>
      <c r="ENL69" s="219"/>
      <c r="ENM69" s="219"/>
      <c r="ENN69" s="219"/>
      <c r="ENO69" s="219"/>
      <c r="ENP69" s="219"/>
      <c r="ENQ69" s="219"/>
      <c r="ENR69" s="219"/>
      <c r="ENS69" s="219"/>
      <c r="ENT69" s="219"/>
      <c r="ENU69" s="219"/>
      <c r="ENV69" s="219"/>
      <c r="ENW69" s="219"/>
      <c r="ENX69" s="219"/>
      <c r="ENY69" s="219"/>
      <c r="ENZ69" s="219"/>
      <c r="EOA69" s="219"/>
      <c r="EOB69" s="219"/>
      <c r="EOC69" s="219"/>
      <c r="EOD69" s="219"/>
      <c r="EOE69" s="219"/>
      <c r="EOF69" s="219"/>
      <c r="EOG69" s="219"/>
      <c r="EOH69" s="219"/>
      <c r="EOI69" s="219"/>
      <c r="EOJ69" s="219"/>
      <c r="EOK69" s="219"/>
      <c r="EOL69" s="219"/>
      <c r="EOM69" s="219"/>
      <c r="EON69" s="219"/>
      <c r="EOO69" s="219"/>
      <c r="EOP69" s="219"/>
      <c r="EOQ69" s="219"/>
      <c r="EOR69" s="219"/>
      <c r="EOS69" s="219"/>
      <c r="EOT69" s="219"/>
      <c r="EOU69" s="219"/>
      <c r="EOV69" s="219"/>
      <c r="EOW69" s="219"/>
      <c r="EOX69" s="219"/>
      <c r="EOY69" s="219"/>
      <c r="EOZ69" s="219"/>
      <c r="EPA69" s="219"/>
      <c r="EPB69" s="219"/>
      <c r="EPC69" s="219"/>
      <c r="EPD69" s="219"/>
      <c r="EPE69" s="219"/>
      <c r="EPF69" s="219"/>
      <c r="EPG69" s="219"/>
      <c r="EPH69" s="219"/>
      <c r="EPI69" s="219"/>
      <c r="EPJ69" s="219"/>
      <c r="EPK69" s="219"/>
      <c r="EPL69" s="219"/>
      <c r="EPM69" s="219"/>
      <c r="EPN69" s="219"/>
      <c r="EPO69" s="219"/>
      <c r="EPP69" s="219"/>
      <c r="EPQ69" s="219"/>
      <c r="EPR69" s="219"/>
      <c r="EPS69" s="219"/>
      <c r="EPT69" s="219"/>
      <c r="EPU69" s="219"/>
      <c r="EPV69" s="219"/>
      <c r="EPW69" s="219"/>
      <c r="EPX69" s="219"/>
      <c r="EPY69" s="219"/>
      <c r="EPZ69" s="219"/>
      <c r="EQA69" s="219"/>
      <c r="EQB69" s="219"/>
      <c r="EQC69" s="219"/>
      <c r="EQD69" s="219"/>
      <c r="EQE69" s="219"/>
      <c r="EQF69" s="219"/>
      <c r="EQG69" s="219"/>
      <c r="EQH69" s="219"/>
      <c r="EQI69" s="219"/>
      <c r="EQJ69" s="219"/>
      <c r="EQK69" s="219"/>
      <c r="EQL69" s="219"/>
      <c r="EQM69" s="219"/>
      <c r="EQN69" s="219"/>
      <c r="EQO69" s="219"/>
      <c r="EQP69" s="219"/>
      <c r="EQQ69" s="219"/>
      <c r="EQR69" s="219"/>
      <c r="EQS69" s="219"/>
      <c r="EQT69" s="219"/>
      <c r="EQU69" s="219"/>
      <c r="EQV69" s="219"/>
      <c r="EQW69" s="219"/>
      <c r="EQX69" s="219"/>
      <c r="EQY69" s="219"/>
      <c r="EQZ69" s="219"/>
      <c r="ERA69" s="219"/>
      <c r="ERB69" s="219"/>
      <c r="ERC69" s="219"/>
      <c r="ERD69" s="219"/>
      <c r="ERE69" s="219"/>
      <c r="ERF69" s="219"/>
      <c r="ERG69" s="219"/>
      <c r="ERH69" s="219"/>
      <c r="ERI69" s="219"/>
      <c r="ERJ69" s="219"/>
      <c r="ERK69" s="219"/>
      <c r="ERL69" s="219"/>
      <c r="ERM69" s="219"/>
      <c r="ERN69" s="219"/>
      <c r="ERO69" s="219"/>
      <c r="ERP69" s="219"/>
      <c r="ERQ69" s="219"/>
      <c r="ERR69" s="219"/>
      <c r="ERS69" s="219"/>
      <c r="ERT69" s="219"/>
      <c r="ERU69" s="219"/>
      <c r="ERV69" s="219"/>
      <c r="ERW69" s="219"/>
      <c r="ERX69" s="219"/>
      <c r="ERY69" s="219"/>
      <c r="ERZ69" s="219"/>
      <c r="ESA69" s="219"/>
      <c r="ESB69" s="219"/>
      <c r="ESC69" s="219"/>
      <c r="ESD69" s="219"/>
      <c r="ESE69" s="219"/>
      <c r="ESF69" s="219"/>
      <c r="ESG69" s="219"/>
      <c r="ESH69" s="219"/>
      <c r="ESI69" s="219"/>
      <c r="ESJ69" s="219"/>
      <c r="ESK69" s="219"/>
      <c r="ESL69" s="219"/>
      <c r="ESM69" s="219"/>
      <c r="ESN69" s="219"/>
      <c r="ESO69" s="219"/>
      <c r="ESP69" s="219"/>
      <c r="ESQ69" s="219"/>
      <c r="ESR69" s="219"/>
      <c r="ESS69" s="219"/>
      <c r="EST69" s="219"/>
      <c r="ESU69" s="219"/>
      <c r="ESV69" s="219"/>
      <c r="ESW69" s="219"/>
      <c r="ESX69" s="219"/>
      <c r="ESY69" s="219"/>
      <c r="ESZ69" s="219"/>
      <c r="ETA69" s="219"/>
      <c r="ETB69" s="219"/>
      <c r="ETC69" s="219"/>
      <c r="ETD69" s="219"/>
      <c r="ETE69" s="219"/>
      <c r="ETF69" s="219"/>
      <c r="ETG69" s="219"/>
      <c r="ETH69" s="219"/>
      <c r="ETI69" s="219"/>
      <c r="ETJ69" s="219"/>
      <c r="ETK69" s="219"/>
      <c r="ETL69" s="219"/>
      <c r="ETM69" s="219"/>
      <c r="ETN69" s="219"/>
      <c r="ETO69" s="219"/>
      <c r="ETP69" s="219"/>
      <c r="ETQ69" s="219"/>
      <c r="ETR69" s="219"/>
      <c r="ETS69" s="219"/>
      <c r="ETT69" s="219"/>
      <c r="ETU69" s="219"/>
      <c r="ETV69" s="219"/>
      <c r="ETW69" s="219"/>
      <c r="ETX69" s="219"/>
      <c r="ETY69" s="219"/>
      <c r="ETZ69" s="219"/>
      <c r="EUA69" s="219"/>
      <c r="EUB69" s="219"/>
      <c r="EUC69" s="219"/>
      <c r="EUD69" s="219"/>
      <c r="EUE69" s="219"/>
      <c r="EUF69" s="219"/>
      <c r="EUG69" s="219"/>
      <c r="EUH69" s="219"/>
      <c r="EUI69" s="219"/>
      <c r="EUJ69" s="219"/>
      <c r="EUK69" s="219"/>
      <c r="EUL69" s="219"/>
      <c r="EUM69" s="219"/>
      <c r="EUN69" s="219"/>
      <c r="EUO69" s="219"/>
      <c r="EUP69" s="219"/>
      <c r="EUQ69" s="219"/>
      <c r="EUR69" s="219"/>
      <c r="EUS69" s="219"/>
      <c r="EUT69" s="219"/>
      <c r="EUU69" s="219"/>
      <c r="EUV69" s="219"/>
      <c r="EUW69" s="219"/>
      <c r="EUX69" s="219"/>
      <c r="EUY69" s="219"/>
      <c r="EUZ69" s="219"/>
      <c r="EVA69" s="219"/>
      <c r="EVB69" s="219"/>
      <c r="EVC69" s="219"/>
      <c r="EVD69" s="219"/>
      <c r="EVE69" s="219"/>
      <c r="EVF69" s="219"/>
      <c r="EVG69" s="219"/>
      <c r="EVH69" s="219"/>
      <c r="EVI69" s="219"/>
      <c r="EVJ69" s="219"/>
      <c r="EVK69" s="219"/>
      <c r="EVL69" s="219"/>
      <c r="EVM69" s="219"/>
      <c r="EVN69" s="219"/>
      <c r="EVO69" s="219"/>
      <c r="EVP69" s="219"/>
      <c r="EVQ69" s="219"/>
      <c r="EVR69" s="219"/>
      <c r="EVS69" s="219"/>
      <c r="EVT69" s="219"/>
      <c r="EVU69" s="219"/>
      <c r="EVV69" s="219"/>
      <c r="EVW69" s="219"/>
      <c r="EVX69" s="219"/>
      <c r="EVY69" s="219"/>
      <c r="EVZ69" s="219"/>
      <c r="EWA69" s="219"/>
      <c r="EWB69" s="219"/>
      <c r="EWC69" s="219"/>
      <c r="EWD69" s="219"/>
      <c r="EWE69" s="219"/>
      <c r="EWF69" s="219"/>
      <c r="EWG69" s="219"/>
      <c r="EWH69" s="219"/>
      <c r="EWI69" s="219"/>
      <c r="EWJ69" s="219"/>
      <c r="EWK69" s="219"/>
      <c r="EWL69" s="219"/>
      <c r="EWM69" s="219"/>
      <c r="EWN69" s="219"/>
      <c r="EWO69" s="219"/>
      <c r="EWP69" s="219"/>
      <c r="EWQ69" s="219"/>
      <c r="EWR69" s="219"/>
      <c r="EWS69" s="219"/>
      <c r="EWT69" s="219"/>
      <c r="EWU69" s="219"/>
      <c r="EWV69" s="219"/>
      <c r="EWW69" s="219"/>
      <c r="EWX69" s="219"/>
      <c r="EWY69" s="219"/>
      <c r="EWZ69" s="219"/>
      <c r="EXA69" s="219"/>
      <c r="EXB69" s="219"/>
      <c r="EXC69" s="219"/>
      <c r="EXD69" s="219"/>
      <c r="EXE69" s="219"/>
      <c r="EXF69" s="219"/>
      <c r="EXG69" s="219"/>
      <c r="EXH69" s="219"/>
      <c r="EXI69" s="219"/>
      <c r="EXJ69" s="219"/>
      <c r="EXK69" s="219"/>
      <c r="EXL69" s="219"/>
      <c r="EXM69" s="219"/>
      <c r="EXN69" s="219"/>
      <c r="EXO69" s="219"/>
      <c r="EXP69" s="219"/>
      <c r="EXQ69" s="219"/>
      <c r="EXR69" s="219"/>
      <c r="EXS69" s="219"/>
      <c r="EXT69" s="219"/>
      <c r="EXU69" s="219"/>
      <c r="EXV69" s="219"/>
      <c r="EXW69" s="219"/>
      <c r="EXX69" s="219"/>
      <c r="EXY69" s="219"/>
      <c r="EXZ69" s="219"/>
      <c r="EYA69" s="219"/>
      <c r="EYB69" s="219"/>
      <c r="EYC69" s="219"/>
      <c r="EYD69" s="219"/>
      <c r="EYE69" s="219"/>
      <c r="EYF69" s="219"/>
      <c r="EYG69" s="219"/>
      <c r="EYH69" s="219"/>
      <c r="EYI69" s="219"/>
      <c r="EYJ69" s="219"/>
      <c r="EYK69" s="219"/>
      <c r="EYL69" s="219"/>
      <c r="EYM69" s="219"/>
      <c r="EYN69" s="219"/>
      <c r="EYO69" s="219"/>
      <c r="EYP69" s="219"/>
      <c r="EYQ69" s="219"/>
      <c r="EYR69" s="219"/>
      <c r="EYS69" s="219"/>
      <c r="EYT69" s="219"/>
      <c r="EYU69" s="219"/>
      <c r="EYV69" s="219"/>
      <c r="EYW69" s="219"/>
      <c r="EYX69" s="219"/>
      <c r="EYY69" s="219"/>
      <c r="EYZ69" s="219"/>
      <c r="EZA69" s="219"/>
      <c r="EZB69" s="219"/>
      <c r="EZC69" s="219"/>
      <c r="EZD69" s="219"/>
      <c r="EZE69" s="219"/>
      <c r="EZF69" s="219"/>
      <c r="EZG69" s="219"/>
      <c r="EZH69" s="219"/>
      <c r="EZI69" s="219"/>
      <c r="EZJ69" s="219"/>
      <c r="EZK69" s="219"/>
      <c r="EZL69" s="219"/>
      <c r="EZM69" s="219"/>
      <c r="EZN69" s="219"/>
      <c r="EZO69" s="219"/>
      <c r="EZP69" s="219"/>
      <c r="EZQ69" s="219"/>
      <c r="EZR69" s="219"/>
      <c r="EZS69" s="219"/>
      <c r="EZT69" s="219"/>
      <c r="EZU69" s="219"/>
      <c r="EZV69" s="219"/>
      <c r="EZW69" s="219"/>
      <c r="EZX69" s="219"/>
      <c r="EZY69" s="219"/>
      <c r="EZZ69" s="219"/>
      <c r="FAA69" s="219"/>
      <c r="FAB69" s="219"/>
      <c r="FAC69" s="219"/>
      <c r="FAD69" s="219"/>
      <c r="FAE69" s="219"/>
      <c r="FAF69" s="219"/>
      <c r="FAG69" s="219"/>
      <c r="FAH69" s="219"/>
      <c r="FAI69" s="219"/>
      <c r="FAJ69" s="219"/>
      <c r="FAK69" s="219"/>
      <c r="FAL69" s="219"/>
      <c r="FAM69" s="219"/>
      <c r="FAN69" s="219"/>
      <c r="FAO69" s="219"/>
      <c r="FAP69" s="219"/>
      <c r="FAQ69" s="219"/>
      <c r="FAR69" s="219"/>
      <c r="FAS69" s="219"/>
      <c r="FAT69" s="219"/>
      <c r="FAU69" s="219"/>
      <c r="FAV69" s="219"/>
      <c r="FAW69" s="219"/>
      <c r="FAX69" s="219"/>
      <c r="FAY69" s="219"/>
      <c r="FAZ69" s="219"/>
      <c r="FBA69" s="219"/>
      <c r="FBB69" s="219"/>
      <c r="FBC69" s="219"/>
      <c r="FBD69" s="219"/>
      <c r="FBE69" s="219"/>
      <c r="FBF69" s="219"/>
      <c r="FBG69" s="219"/>
      <c r="FBH69" s="219"/>
      <c r="FBI69" s="219"/>
      <c r="FBJ69" s="219"/>
      <c r="FBK69" s="219"/>
      <c r="FBL69" s="219"/>
      <c r="FBM69" s="219"/>
      <c r="FBN69" s="219"/>
      <c r="FBO69" s="219"/>
      <c r="FBP69" s="219"/>
      <c r="FBQ69" s="219"/>
      <c r="FBR69" s="219"/>
      <c r="FBS69" s="219"/>
      <c r="FBT69" s="219"/>
      <c r="FBU69" s="219"/>
      <c r="FBV69" s="219"/>
      <c r="FBW69" s="219"/>
      <c r="FBX69" s="219"/>
      <c r="FBY69" s="219"/>
      <c r="FBZ69" s="219"/>
      <c r="FCA69" s="219"/>
      <c r="FCB69" s="219"/>
      <c r="FCC69" s="219"/>
      <c r="FCD69" s="219"/>
      <c r="FCE69" s="219"/>
      <c r="FCF69" s="219"/>
      <c r="FCG69" s="219"/>
      <c r="FCH69" s="219"/>
      <c r="FCI69" s="219"/>
      <c r="FCJ69" s="219"/>
      <c r="FCK69" s="219"/>
      <c r="FCL69" s="219"/>
      <c r="FCM69" s="219"/>
      <c r="FCN69" s="219"/>
      <c r="FCO69" s="219"/>
      <c r="FCP69" s="219"/>
      <c r="FCQ69" s="219"/>
      <c r="FCR69" s="219"/>
      <c r="FCS69" s="219"/>
      <c r="FCT69" s="219"/>
      <c r="FCU69" s="219"/>
      <c r="FCV69" s="219"/>
      <c r="FCW69" s="219"/>
      <c r="FCX69" s="219"/>
      <c r="FCY69" s="219"/>
      <c r="FCZ69" s="219"/>
      <c r="FDA69" s="219"/>
      <c r="FDB69" s="219"/>
      <c r="FDC69" s="219"/>
      <c r="FDD69" s="219"/>
      <c r="FDE69" s="219"/>
      <c r="FDF69" s="219"/>
      <c r="FDG69" s="219"/>
      <c r="FDH69" s="219"/>
      <c r="FDI69" s="219"/>
      <c r="FDJ69" s="219"/>
      <c r="FDK69" s="219"/>
      <c r="FDL69" s="219"/>
      <c r="FDM69" s="219"/>
      <c r="FDN69" s="219"/>
      <c r="FDO69" s="219"/>
      <c r="FDP69" s="219"/>
      <c r="FDQ69" s="219"/>
      <c r="FDR69" s="219"/>
      <c r="FDS69" s="219"/>
      <c r="FDT69" s="219"/>
      <c r="FDU69" s="219"/>
      <c r="FDV69" s="219"/>
      <c r="FDW69" s="219"/>
      <c r="FDX69" s="219"/>
      <c r="FDY69" s="219"/>
      <c r="FDZ69" s="219"/>
      <c r="FEA69" s="219"/>
      <c r="FEB69" s="219"/>
      <c r="FEC69" s="219"/>
      <c r="FED69" s="219"/>
      <c r="FEE69" s="219"/>
      <c r="FEF69" s="219"/>
      <c r="FEG69" s="219"/>
      <c r="FEH69" s="219"/>
      <c r="FEI69" s="219"/>
      <c r="FEJ69" s="219"/>
      <c r="FEK69" s="219"/>
      <c r="FEL69" s="219"/>
      <c r="FEM69" s="219"/>
      <c r="FEN69" s="219"/>
      <c r="FEO69" s="219"/>
      <c r="FEP69" s="219"/>
      <c r="FEQ69" s="219"/>
      <c r="FER69" s="219"/>
      <c r="FES69" s="219"/>
      <c r="FET69" s="219"/>
      <c r="FEU69" s="219"/>
      <c r="FEV69" s="219"/>
      <c r="FEW69" s="219"/>
      <c r="FEX69" s="219"/>
      <c r="FEY69" s="219"/>
      <c r="FEZ69" s="219"/>
      <c r="FFA69" s="219"/>
      <c r="FFB69" s="219"/>
      <c r="FFC69" s="219"/>
      <c r="FFD69" s="219"/>
      <c r="FFE69" s="219"/>
      <c r="FFF69" s="219"/>
      <c r="FFG69" s="219"/>
      <c r="FFH69" s="219"/>
      <c r="FFI69" s="219"/>
      <c r="FFJ69" s="219"/>
      <c r="FFK69" s="219"/>
      <c r="FFL69" s="219"/>
      <c r="FFM69" s="219"/>
      <c r="FFN69" s="219"/>
      <c r="FFO69" s="219"/>
      <c r="FFP69" s="219"/>
      <c r="FFQ69" s="219"/>
      <c r="FFR69" s="219"/>
      <c r="FFS69" s="219"/>
      <c r="FFT69" s="219"/>
      <c r="FFU69" s="219"/>
      <c r="FFV69" s="219"/>
      <c r="FFW69" s="219"/>
      <c r="FFX69" s="219"/>
      <c r="FFY69" s="219"/>
      <c r="FFZ69" s="219"/>
      <c r="FGA69" s="219"/>
      <c r="FGB69" s="219"/>
      <c r="FGC69" s="219"/>
      <c r="FGD69" s="219"/>
      <c r="FGE69" s="219"/>
      <c r="FGF69" s="219"/>
      <c r="FGG69" s="219"/>
      <c r="FGH69" s="219"/>
      <c r="FGI69" s="219"/>
      <c r="FGJ69" s="219"/>
      <c r="FGK69" s="219"/>
      <c r="FGL69" s="219"/>
      <c r="FGM69" s="219"/>
      <c r="FGN69" s="219"/>
      <c r="FGO69" s="219"/>
      <c r="FGP69" s="219"/>
      <c r="FGQ69" s="219"/>
      <c r="FGR69" s="219"/>
      <c r="FGS69" s="219"/>
      <c r="FGT69" s="219"/>
      <c r="FGU69" s="219"/>
      <c r="FGV69" s="219"/>
      <c r="FGW69" s="219"/>
      <c r="FGX69" s="219"/>
      <c r="FGY69" s="219"/>
      <c r="FGZ69" s="219"/>
      <c r="FHA69" s="219"/>
      <c r="FHB69" s="219"/>
      <c r="FHC69" s="219"/>
      <c r="FHD69" s="219"/>
      <c r="FHE69" s="219"/>
      <c r="FHF69" s="219"/>
      <c r="FHG69" s="219"/>
      <c r="FHH69" s="219"/>
      <c r="FHI69" s="219"/>
      <c r="FHJ69" s="219"/>
      <c r="FHK69" s="219"/>
      <c r="FHL69" s="219"/>
      <c r="FHM69" s="219"/>
      <c r="FHN69" s="219"/>
      <c r="FHO69" s="219"/>
      <c r="FHP69" s="219"/>
      <c r="FHQ69" s="219"/>
      <c r="FHR69" s="219"/>
      <c r="FHS69" s="219"/>
      <c r="FHT69" s="219"/>
      <c r="FHU69" s="219"/>
      <c r="FHV69" s="219"/>
      <c r="FHW69" s="219"/>
      <c r="FHX69" s="219"/>
      <c r="FHY69" s="219"/>
      <c r="FHZ69" s="219"/>
      <c r="FIA69" s="219"/>
      <c r="FIB69" s="219"/>
      <c r="FIC69" s="219"/>
      <c r="FID69" s="219"/>
      <c r="FIE69" s="219"/>
      <c r="FIF69" s="219"/>
      <c r="FIG69" s="219"/>
      <c r="FIH69" s="219"/>
      <c r="FII69" s="219"/>
      <c r="FIJ69" s="219"/>
      <c r="FIK69" s="219"/>
      <c r="FIL69" s="219"/>
      <c r="FIM69" s="219"/>
      <c r="FIN69" s="219"/>
      <c r="FIO69" s="219"/>
      <c r="FIP69" s="219"/>
      <c r="FIQ69" s="219"/>
      <c r="FIR69" s="219"/>
      <c r="FIS69" s="219"/>
      <c r="FIT69" s="219"/>
      <c r="FIU69" s="219"/>
      <c r="FIV69" s="219"/>
      <c r="FIW69" s="219"/>
      <c r="FIX69" s="219"/>
      <c r="FIY69" s="219"/>
      <c r="FIZ69" s="219"/>
      <c r="FJA69" s="219"/>
      <c r="FJB69" s="219"/>
      <c r="FJC69" s="219"/>
      <c r="FJD69" s="219"/>
      <c r="FJE69" s="219"/>
      <c r="FJF69" s="219"/>
      <c r="FJG69" s="219"/>
      <c r="FJH69" s="219"/>
      <c r="FJI69" s="219"/>
      <c r="FJJ69" s="219"/>
      <c r="FJK69" s="219"/>
      <c r="FJL69" s="219"/>
      <c r="FJM69" s="219"/>
      <c r="FJN69" s="219"/>
      <c r="FJO69" s="219"/>
      <c r="FJP69" s="219"/>
      <c r="FJQ69" s="219"/>
      <c r="FJR69" s="219"/>
      <c r="FJS69" s="219"/>
      <c r="FJT69" s="219"/>
      <c r="FJU69" s="219"/>
      <c r="FJV69" s="219"/>
      <c r="FJW69" s="219"/>
      <c r="FJX69" s="219"/>
      <c r="FJY69" s="219"/>
      <c r="FJZ69" s="219"/>
      <c r="FKA69" s="219"/>
      <c r="FKB69" s="219"/>
      <c r="FKC69" s="219"/>
      <c r="FKD69" s="219"/>
      <c r="FKE69" s="219"/>
      <c r="FKF69" s="219"/>
      <c r="FKG69" s="219"/>
      <c r="FKH69" s="219"/>
      <c r="FKI69" s="219"/>
      <c r="FKJ69" s="219"/>
      <c r="FKK69" s="219"/>
      <c r="FKL69" s="219"/>
      <c r="FKM69" s="219"/>
      <c r="FKN69" s="219"/>
      <c r="FKO69" s="219"/>
      <c r="FKP69" s="219"/>
      <c r="FKQ69" s="219"/>
      <c r="FKR69" s="219"/>
      <c r="FKS69" s="219"/>
      <c r="FKT69" s="219"/>
      <c r="FKU69" s="219"/>
      <c r="FKV69" s="219"/>
      <c r="FKW69" s="219"/>
      <c r="FKX69" s="219"/>
      <c r="FKY69" s="219"/>
      <c r="FKZ69" s="219"/>
      <c r="FLA69" s="219"/>
      <c r="FLB69" s="219"/>
      <c r="FLC69" s="219"/>
      <c r="FLD69" s="219"/>
      <c r="FLE69" s="219"/>
      <c r="FLF69" s="219"/>
      <c r="FLG69" s="219"/>
      <c r="FLH69" s="219"/>
      <c r="FLI69" s="219"/>
      <c r="FLJ69" s="219"/>
      <c r="FLK69" s="219"/>
      <c r="FLL69" s="219"/>
      <c r="FLM69" s="219"/>
      <c r="FLN69" s="219"/>
      <c r="FLO69" s="219"/>
      <c r="FLP69" s="219"/>
      <c r="FLQ69" s="219"/>
      <c r="FLR69" s="219"/>
      <c r="FLS69" s="219"/>
      <c r="FLT69" s="219"/>
      <c r="FLU69" s="219"/>
      <c r="FLV69" s="219"/>
      <c r="FLW69" s="219"/>
      <c r="FLX69" s="219"/>
      <c r="FLY69" s="219"/>
      <c r="FLZ69" s="219"/>
      <c r="FMA69" s="219"/>
      <c r="FMB69" s="219"/>
      <c r="FMC69" s="219"/>
      <c r="FMD69" s="219"/>
      <c r="FME69" s="219"/>
      <c r="FMF69" s="219"/>
      <c r="FMG69" s="219"/>
      <c r="FMH69" s="219"/>
      <c r="FMI69" s="219"/>
      <c r="FMJ69" s="219"/>
      <c r="FMK69" s="219"/>
      <c r="FML69" s="219"/>
      <c r="FMM69" s="219"/>
      <c r="FMN69" s="219"/>
      <c r="FMO69" s="219"/>
      <c r="FMP69" s="219"/>
      <c r="FMQ69" s="219"/>
      <c r="FMR69" s="219"/>
      <c r="FMS69" s="219"/>
      <c r="FMT69" s="219"/>
      <c r="FMU69" s="219"/>
      <c r="FMV69" s="219"/>
      <c r="FMW69" s="219"/>
      <c r="FMX69" s="219"/>
      <c r="FMY69" s="219"/>
      <c r="FMZ69" s="219"/>
      <c r="FNA69" s="219"/>
      <c r="FNB69" s="219"/>
      <c r="FNC69" s="219"/>
      <c r="FND69" s="219"/>
      <c r="FNE69" s="219"/>
      <c r="FNF69" s="219"/>
      <c r="FNG69" s="219"/>
      <c r="FNH69" s="219"/>
      <c r="FNI69" s="219"/>
      <c r="FNJ69" s="219"/>
      <c r="FNK69" s="219"/>
      <c r="FNL69" s="219"/>
      <c r="FNM69" s="219"/>
      <c r="FNN69" s="219"/>
      <c r="FNO69" s="219"/>
      <c r="FNP69" s="219"/>
      <c r="FNQ69" s="219"/>
      <c r="FNR69" s="219"/>
      <c r="FNS69" s="219"/>
      <c r="FNT69" s="219"/>
      <c r="FNU69" s="219"/>
      <c r="FNV69" s="219"/>
      <c r="FNW69" s="219"/>
      <c r="FNX69" s="219"/>
      <c r="FNY69" s="219"/>
      <c r="FNZ69" s="219"/>
      <c r="FOA69" s="219"/>
      <c r="FOB69" s="219"/>
      <c r="FOC69" s="219"/>
      <c r="FOD69" s="219"/>
      <c r="FOE69" s="219"/>
      <c r="FOF69" s="219"/>
      <c r="FOG69" s="219"/>
      <c r="FOH69" s="219"/>
      <c r="FOI69" s="219"/>
      <c r="FOJ69" s="219"/>
      <c r="FOK69" s="219"/>
      <c r="FOL69" s="219"/>
      <c r="FOM69" s="219"/>
      <c r="FON69" s="219"/>
      <c r="FOO69" s="219"/>
      <c r="FOP69" s="219"/>
      <c r="FOQ69" s="219"/>
      <c r="FOR69" s="219"/>
      <c r="FOS69" s="219"/>
      <c r="FOT69" s="219"/>
      <c r="FOU69" s="219"/>
      <c r="FOV69" s="219"/>
      <c r="FOW69" s="219"/>
      <c r="FOX69" s="219"/>
      <c r="FOY69" s="219"/>
      <c r="FOZ69" s="219"/>
      <c r="FPA69" s="219"/>
      <c r="FPB69" s="219"/>
      <c r="FPC69" s="219"/>
      <c r="FPD69" s="219"/>
      <c r="FPE69" s="219"/>
      <c r="FPF69" s="219"/>
      <c r="FPG69" s="219"/>
      <c r="FPH69" s="219"/>
      <c r="FPI69" s="219"/>
      <c r="FPJ69" s="219"/>
      <c r="FPK69" s="219"/>
      <c r="FPL69" s="219"/>
      <c r="FPM69" s="219"/>
      <c r="FPN69" s="219"/>
      <c r="FPO69" s="219"/>
      <c r="FPP69" s="219"/>
      <c r="FPQ69" s="219"/>
      <c r="FPR69" s="219"/>
      <c r="FPS69" s="219"/>
      <c r="FPT69" s="219"/>
      <c r="FPU69" s="219"/>
      <c r="FPV69" s="219"/>
      <c r="FPW69" s="219"/>
      <c r="FPX69" s="219"/>
      <c r="FPY69" s="219"/>
      <c r="FPZ69" s="219"/>
      <c r="FQA69" s="219"/>
      <c r="FQB69" s="219"/>
      <c r="FQC69" s="219"/>
      <c r="FQD69" s="219"/>
      <c r="FQE69" s="219"/>
      <c r="FQF69" s="219"/>
      <c r="FQG69" s="219"/>
      <c r="FQH69" s="219"/>
      <c r="FQI69" s="219"/>
      <c r="FQJ69" s="219"/>
      <c r="FQK69" s="219"/>
      <c r="FQL69" s="219"/>
      <c r="FQM69" s="219"/>
      <c r="FQN69" s="219"/>
      <c r="FQO69" s="219"/>
      <c r="FQP69" s="219"/>
      <c r="FQQ69" s="219"/>
      <c r="FQR69" s="219"/>
      <c r="FQS69" s="219"/>
      <c r="FQT69" s="219"/>
      <c r="FQU69" s="219"/>
      <c r="FQV69" s="219"/>
      <c r="FQW69" s="219"/>
      <c r="FQX69" s="219"/>
      <c r="FQY69" s="219"/>
      <c r="FQZ69" s="219"/>
      <c r="FRA69" s="219"/>
      <c r="FRB69" s="219"/>
      <c r="FRC69" s="219"/>
      <c r="FRD69" s="219"/>
      <c r="FRE69" s="219"/>
      <c r="FRF69" s="219"/>
      <c r="FRG69" s="219"/>
      <c r="FRH69" s="219"/>
      <c r="FRI69" s="219"/>
      <c r="FRJ69" s="219"/>
      <c r="FRK69" s="219"/>
      <c r="FRL69" s="219"/>
      <c r="FRM69" s="219"/>
      <c r="FRN69" s="219"/>
      <c r="FRO69" s="219"/>
      <c r="FRP69" s="219"/>
      <c r="FRQ69" s="219"/>
      <c r="FRR69" s="219"/>
      <c r="FRS69" s="219"/>
      <c r="FRT69" s="219"/>
      <c r="FRU69" s="219"/>
      <c r="FRV69" s="219"/>
      <c r="FRW69" s="219"/>
      <c r="FRX69" s="219"/>
      <c r="FRY69" s="219"/>
      <c r="FRZ69" s="219"/>
      <c r="FSA69" s="219"/>
      <c r="FSB69" s="219"/>
      <c r="FSC69" s="219"/>
      <c r="FSD69" s="219"/>
      <c r="FSE69" s="219"/>
      <c r="FSF69" s="219"/>
      <c r="FSG69" s="219"/>
      <c r="FSH69" s="219"/>
      <c r="FSI69" s="219"/>
      <c r="FSJ69" s="219"/>
      <c r="FSK69" s="219"/>
      <c r="FSL69" s="219"/>
      <c r="FSM69" s="219"/>
      <c r="FSN69" s="219"/>
      <c r="FSO69" s="219"/>
      <c r="FSP69" s="219"/>
      <c r="FSQ69" s="219"/>
      <c r="FSR69" s="219"/>
      <c r="FSS69" s="219"/>
      <c r="FST69" s="219"/>
      <c r="FSU69" s="219"/>
      <c r="FSV69" s="219"/>
      <c r="FSW69" s="219"/>
      <c r="FSX69" s="219"/>
      <c r="FSY69" s="219"/>
      <c r="FSZ69" s="219"/>
      <c r="FTA69" s="219"/>
      <c r="FTB69" s="219"/>
      <c r="FTC69" s="219"/>
      <c r="FTD69" s="219"/>
      <c r="FTE69" s="219"/>
      <c r="FTF69" s="219"/>
      <c r="FTG69" s="219"/>
      <c r="FTH69" s="219"/>
      <c r="FTI69" s="219"/>
      <c r="FTJ69" s="219"/>
      <c r="FTK69" s="219"/>
      <c r="FTL69" s="219"/>
      <c r="FTM69" s="219"/>
      <c r="FTN69" s="219"/>
      <c r="FTO69" s="219"/>
      <c r="FTP69" s="219"/>
      <c r="FTQ69" s="219"/>
      <c r="FTR69" s="219"/>
      <c r="FTS69" s="219"/>
      <c r="FTT69" s="219"/>
      <c r="FTU69" s="219"/>
      <c r="FTV69" s="219"/>
      <c r="FTW69" s="219"/>
      <c r="FTX69" s="219"/>
      <c r="FTY69" s="219"/>
      <c r="FTZ69" s="219"/>
      <c r="FUA69" s="219"/>
      <c r="FUB69" s="219"/>
      <c r="FUC69" s="219"/>
      <c r="FUD69" s="219"/>
      <c r="FUE69" s="219"/>
      <c r="FUF69" s="219"/>
      <c r="FUG69" s="219"/>
      <c r="FUH69" s="219"/>
      <c r="FUI69" s="219"/>
      <c r="FUJ69" s="219"/>
      <c r="FUK69" s="219"/>
      <c r="FUL69" s="219"/>
      <c r="FUM69" s="219"/>
      <c r="FUN69" s="219"/>
      <c r="FUO69" s="219"/>
      <c r="FUP69" s="219"/>
      <c r="FUQ69" s="219"/>
      <c r="FUR69" s="219"/>
      <c r="FUS69" s="219"/>
      <c r="FUT69" s="219"/>
      <c r="FUU69" s="219"/>
      <c r="FUV69" s="219"/>
      <c r="FUW69" s="219"/>
      <c r="FUX69" s="219"/>
      <c r="FUY69" s="219"/>
      <c r="FUZ69" s="219"/>
      <c r="FVA69" s="219"/>
      <c r="FVB69" s="219"/>
      <c r="FVC69" s="219"/>
      <c r="FVD69" s="219"/>
      <c r="FVE69" s="219"/>
      <c r="FVF69" s="219"/>
      <c r="FVG69" s="219"/>
      <c r="FVH69" s="219"/>
      <c r="FVI69" s="219"/>
      <c r="FVJ69" s="219"/>
      <c r="FVK69" s="219"/>
      <c r="FVL69" s="219"/>
      <c r="FVM69" s="219"/>
      <c r="FVN69" s="219"/>
      <c r="FVO69" s="219"/>
      <c r="FVP69" s="219"/>
      <c r="FVQ69" s="219"/>
      <c r="FVR69" s="219"/>
      <c r="FVS69" s="219"/>
      <c r="FVT69" s="219"/>
      <c r="FVU69" s="219"/>
      <c r="FVV69" s="219"/>
      <c r="FVW69" s="219"/>
      <c r="FVX69" s="219"/>
      <c r="FVY69" s="219"/>
      <c r="FVZ69" s="219"/>
      <c r="FWA69" s="219"/>
      <c r="FWB69" s="219"/>
      <c r="FWC69" s="219"/>
      <c r="FWD69" s="219"/>
      <c r="FWE69" s="219"/>
      <c r="FWF69" s="219"/>
      <c r="FWG69" s="219"/>
      <c r="FWH69" s="219"/>
      <c r="FWI69" s="219"/>
      <c r="FWJ69" s="219"/>
      <c r="FWK69" s="219"/>
      <c r="FWL69" s="219"/>
      <c r="FWM69" s="219"/>
      <c r="FWN69" s="219"/>
      <c r="FWO69" s="219"/>
      <c r="FWP69" s="219"/>
      <c r="FWQ69" s="219"/>
      <c r="FWR69" s="219"/>
      <c r="FWS69" s="219"/>
      <c r="FWT69" s="219"/>
      <c r="FWU69" s="219"/>
      <c r="FWV69" s="219"/>
      <c r="FWW69" s="219"/>
      <c r="FWX69" s="219"/>
      <c r="FWY69" s="219"/>
      <c r="FWZ69" s="219"/>
      <c r="FXA69" s="219"/>
      <c r="FXB69" s="219"/>
      <c r="FXC69" s="219"/>
      <c r="FXD69" s="219"/>
      <c r="FXE69" s="219"/>
      <c r="FXF69" s="219"/>
      <c r="FXG69" s="219"/>
      <c r="FXH69" s="219"/>
      <c r="FXI69" s="219"/>
      <c r="FXJ69" s="219"/>
      <c r="FXK69" s="219"/>
      <c r="FXL69" s="219"/>
      <c r="FXM69" s="219"/>
      <c r="FXN69" s="219"/>
      <c r="FXO69" s="219"/>
      <c r="FXP69" s="219"/>
      <c r="FXQ69" s="219"/>
      <c r="FXR69" s="219"/>
      <c r="FXS69" s="219"/>
      <c r="FXT69" s="219"/>
      <c r="FXU69" s="219"/>
      <c r="FXV69" s="219"/>
      <c r="FXW69" s="219"/>
      <c r="FXX69" s="219"/>
      <c r="FXY69" s="219"/>
      <c r="FXZ69" s="219"/>
      <c r="FYA69" s="219"/>
      <c r="FYB69" s="219"/>
      <c r="FYC69" s="219"/>
      <c r="FYD69" s="219"/>
      <c r="FYE69" s="219"/>
      <c r="FYF69" s="219"/>
      <c r="FYG69" s="219"/>
      <c r="FYH69" s="219"/>
      <c r="FYI69" s="219"/>
      <c r="FYJ69" s="219"/>
      <c r="FYK69" s="219"/>
      <c r="FYL69" s="219"/>
      <c r="FYM69" s="219"/>
      <c r="FYN69" s="219"/>
      <c r="FYO69" s="219"/>
      <c r="FYP69" s="219"/>
      <c r="FYQ69" s="219"/>
      <c r="FYR69" s="219"/>
      <c r="FYS69" s="219"/>
      <c r="FYT69" s="219"/>
      <c r="FYU69" s="219"/>
      <c r="FYV69" s="219"/>
      <c r="FYW69" s="219"/>
      <c r="FYX69" s="219"/>
      <c r="FYY69" s="219"/>
      <c r="FYZ69" s="219"/>
      <c r="FZA69" s="219"/>
      <c r="FZB69" s="219"/>
      <c r="FZC69" s="219"/>
      <c r="FZD69" s="219"/>
      <c r="FZE69" s="219"/>
      <c r="FZF69" s="219"/>
      <c r="FZG69" s="219"/>
      <c r="FZH69" s="219"/>
      <c r="FZI69" s="219"/>
      <c r="FZJ69" s="219"/>
      <c r="FZK69" s="219"/>
      <c r="FZL69" s="219"/>
      <c r="FZM69" s="219"/>
      <c r="FZN69" s="219"/>
      <c r="FZO69" s="219"/>
      <c r="FZP69" s="219"/>
      <c r="FZQ69" s="219"/>
      <c r="FZR69" s="219"/>
      <c r="FZS69" s="219"/>
      <c r="FZT69" s="219"/>
      <c r="FZU69" s="219"/>
      <c r="FZV69" s="219"/>
      <c r="FZW69" s="219"/>
      <c r="FZX69" s="219"/>
      <c r="FZY69" s="219"/>
      <c r="FZZ69" s="219"/>
      <c r="GAA69" s="219"/>
      <c r="GAB69" s="219"/>
      <c r="GAC69" s="219"/>
      <c r="GAD69" s="219"/>
      <c r="GAE69" s="219"/>
      <c r="GAF69" s="219"/>
      <c r="GAG69" s="219"/>
      <c r="GAH69" s="219"/>
      <c r="GAI69" s="219"/>
      <c r="GAJ69" s="219"/>
      <c r="GAK69" s="219"/>
      <c r="GAL69" s="219"/>
      <c r="GAM69" s="219"/>
      <c r="GAN69" s="219"/>
      <c r="GAO69" s="219"/>
      <c r="GAP69" s="219"/>
      <c r="GAQ69" s="219"/>
      <c r="GAR69" s="219"/>
      <c r="GAS69" s="219"/>
      <c r="GAT69" s="219"/>
      <c r="GAU69" s="219"/>
      <c r="GAV69" s="219"/>
      <c r="GAW69" s="219"/>
      <c r="GAX69" s="219"/>
      <c r="GAY69" s="219"/>
      <c r="GAZ69" s="219"/>
      <c r="GBA69" s="219"/>
      <c r="GBB69" s="219"/>
      <c r="GBC69" s="219"/>
      <c r="GBD69" s="219"/>
      <c r="GBE69" s="219"/>
      <c r="GBF69" s="219"/>
      <c r="GBG69" s="219"/>
      <c r="GBH69" s="219"/>
      <c r="GBI69" s="219"/>
      <c r="GBJ69" s="219"/>
      <c r="GBK69" s="219"/>
      <c r="GBL69" s="219"/>
      <c r="GBM69" s="219"/>
      <c r="GBN69" s="219"/>
      <c r="GBO69" s="219"/>
      <c r="GBP69" s="219"/>
      <c r="GBQ69" s="219"/>
      <c r="GBR69" s="219"/>
      <c r="GBS69" s="219"/>
      <c r="GBT69" s="219"/>
      <c r="GBU69" s="219"/>
      <c r="GBV69" s="219"/>
      <c r="GBW69" s="219"/>
      <c r="GBX69" s="219"/>
      <c r="GBY69" s="219"/>
      <c r="GBZ69" s="219"/>
      <c r="GCA69" s="219"/>
      <c r="GCB69" s="219"/>
      <c r="GCC69" s="219"/>
      <c r="GCD69" s="219"/>
      <c r="GCE69" s="219"/>
      <c r="GCF69" s="219"/>
      <c r="GCG69" s="219"/>
      <c r="GCH69" s="219"/>
      <c r="GCI69" s="219"/>
      <c r="GCJ69" s="219"/>
      <c r="GCK69" s="219"/>
      <c r="GCL69" s="219"/>
      <c r="GCM69" s="219"/>
      <c r="GCN69" s="219"/>
      <c r="GCO69" s="219"/>
      <c r="GCP69" s="219"/>
      <c r="GCQ69" s="219"/>
      <c r="GCR69" s="219"/>
      <c r="GCS69" s="219"/>
      <c r="GCT69" s="219"/>
      <c r="GCU69" s="219"/>
      <c r="GCV69" s="219"/>
      <c r="GCW69" s="219"/>
      <c r="GCX69" s="219"/>
      <c r="GCY69" s="219"/>
      <c r="GCZ69" s="219"/>
      <c r="GDA69" s="219"/>
      <c r="GDB69" s="219"/>
      <c r="GDC69" s="219"/>
      <c r="GDD69" s="219"/>
      <c r="GDE69" s="219"/>
      <c r="GDF69" s="219"/>
      <c r="GDG69" s="219"/>
      <c r="GDH69" s="219"/>
      <c r="GDI69" s="219"/>
      <c r="GDJ69" s="219"/>
      <c r="GDK69" s="219"/>
      <c r="GDL69" s="219"/>
      <c r="GDM69" s="219"/>
      <c r="GDN69" s="219"/>
      <c r="GDO69" s="219"/>
      <c r="GDP69" s="219"/>
      <c r="GDQ69" s="219"/>
      <c r="GDR69" s="219"/>
      <c r="GDS69" s="219"/>
      <c r="GDT69" s="219"/>
      <c r="GDU69" s="219"/>
      <c r="GDV69" s="219"/>
      <c r="GDW69" s="219"/>
      <c r="GDX69" s="219"/>
      <c r="GDY69" s="219"/>
      <c r="GDZ69" s="219"/>
      <c r="GEA69" s="219"/>
      <c r="GEB69" s="219"/>
      <c r="GEC69" s="219"/>
      <c r="GED69" s="219"/>
      <c r="GEE69" s="219"/>
      <c r="GEF69" s="219"/>
      <c r="GEG69" s="219"/>
      <c r="GEH69" s="219"/>
      <c r="GEI69" s="219"/>
      <c r="GEJ69" s="219"/>
      <c r="GEK69" s="219"/>
      <c r="GEL69" s="219"/>
      <c r="GEM69" s="219"/>
      <c r="GEN69" s="219"/>
      <c r="GEO69" s="219"/>
      <c r="GEP69" s="219"/>
      <c r="GEQ69" s="219"/>
      <c r="GER69" s="219"/>
      <c r="GES69" s="219"/>
      <c r="GET69" s="219"/>
      <c r="GEU69" s="219"/>
      <c r="GEV69" s="219"/>
      <c r="GEW69" s="219"/>
      <c r="GEX69" s="219"/>
      <c r="GEY69" s="219"/>
      <c r="GEZ69" s="219"/>
      <c r="GFA69" s="219"/>
      <c r="GFB69" s="219"/>
      <c r="GFC69" s="219"/>
      <c r="GFD69" s="219"/>
      <c r="GFE69" s="219"/>
      <c r="GFF69" s="219"/>
      <c r="GFG69" s="219"/>
      <c r="GFH69" s="219"/>
      <c r="GFI69" s="219"/>
      <c r="GFJ69" s="219"/>
      <c r="GFK69" s="219"/>
      <c r="GFL69" s="219"/>
      <c r="GFM69" s="219"/>
      <c r="GFN69" s="219"/>
      <c r="GFO69" s="219"/>
      <c r="GFP69" s="219"/>
      <c r="GFQ69" s="219"/>
      <c r="GFR69" s="219"/>
      <c r="GFS69" s="219"/>
      <c r="GFT69" s="219"/>
      <c r="GFU69" s="219"/>
      <c r="GFV69" s="219"/>
      <c r="GFW69" s="219"/>
      <c r="GFX69" s="219"/>
      <c r="GFY69" s="219"/>
      <c r="GFZ69" s="219"/>
      <c r="GGA69" s="219"/>
      <c r="GGB69" s="219"/>
      <c r="GGC69" s="219"/>
      <c r="GGD69" s="219"/>
      <c r="GGE69" s="219"/>
      <c r="GGF69" s="219"/>
      <c r="GGG69" s="219"/>
      <c r="GGH69" s="219"/>
      <c r="GGI69" s="219"/>
      <c r="GGJ69" s="219"/>
      <c r="GGK69" s="219"/>
      <c r="GGL69" s="219"/>
      <c r="GGM69" s="219"/>
      <c r="GGN69" s="219"/>
      <c r="GGO69" s="219"/>
      <c r="GGP69" s="219"/>
      <c r="GGQ69" s="219"/>
      <c r="GGR69" s="219"/>
      <c r="GGS69" s="219"/>
      <c r="GGT69" s="219"/>
      <c r="GGU69" s="219"/>
      <c r="GGV69" s="219"/>
      <c r="GGW69" s="219"/>
      <c r="GGX69" s="219"/>
      <c r="GGY69" s="219"/>
      <c r="GGZ69" s="219"/>
      <c r="GHA69" s="219"/>
      <c r="GHB69" s="219"/>
      <c r="GHC69" s="219"/>
      <c r="GHD69" s="219"/>
      <c r="GHE69" s="219"/>
      <c r="GHF69" s="219"/>
      <c r="GHG69" s="219"/>
      <c r="GHH69" s="219"/>
      <c r="GHI69" s="219"/>
      <c r="GHJ69" s="219"/>
      <c r="GHK69" s="219"/>
      <c r="GHL69" s="219"/>
      <c r="GHM69" s="219"/>
      <c r="GHN69" s="219"/>
      <c r="GHO69" s="219"/>
      <c r="GHP69" s="219"/>
      <c r="GHQ69" s="219"/>
      <c r="GHR69" s="219"/>
      <c r="GHS69" s="219"/>
      <c r="GHT69" s="219"/>
      <c r="GHU69" s="219"/>
      <c r="GHV69" s="219"/>
      <c r="GHW69" s="219"/>
      <c r="GHX69" s="219"/>
      <c r="GHY69" s="219"/>
      <c r="GHZ69" s="219"/>
      <c r="GIA69" s="219"/>
      <c r="GIB69" s="219"/>
      <c r="GIC69" s="219"/>
      <c r="GID69" s="219"/>
      <c r="GIE69" s="219"/>
      <c r="GIF69" s="219"/>
      <c r="GIG69" s="219"/>
      <c r="GIH69" s="219"/>
      <c r="GII69" s="219"/>
      <c r="GIJ69" s="219"/>
      <c r="GIK69" s="219"/>
      <c r="GIL69" s="219"/>
      <c r="GIM69" s="219"/>
      <c r="GIN69" s="219"/>
      <c r="GIO69" s="219"/>
      <c r="GIP69" s="219"/>
      <c r="GIQ69" s="219"/>
      <c r="GIR69" s="219"/>
      <c r="GIS69" s="219"/>
      <c r="GIT69" s="219"/>
      <c r="GIU69" s="219"/>
      <c r="GIV69" s="219"/>
      <c r="GIW69" s="219"/>
      <c r="GIX69" s="219"/>
      <c r="GIY69" s="219"/>
      <c r="GIZ69" s="219"/>
      <c r="GJA69" s="219"/>
      <c r="GJB69" s="219"/>
      <c r="GJC69" s="219"/>
      <c r="GJD69" s="219"/>
      <c r="GJE69" s="219"/>
      <c r="GJF69" s="219"/>
      <c r="GJG69" s="219"/>
      <c r="GJH69" s="219"/>
      <c r="GJI69" s="219"/>
      <c r="GJJ69" s="219"/>
      <c r="GJK69" s="219"/>
      <c r="GJL69" s="219"/>
      <c r="GJM69" s="219"/>
      <c r="GJN69" s="219"/>
      <c r="GJO69" s="219"/>
      <c r="GJP69" s="219"/>
      <c r="GJQ69" s="219"/>
      <c r="GJR69" s="219"/>
      <c r="GJS69" s="219"/>
      <c r="GJT69" s="219"/>
      <c r="GJU69" s="219"/>
      <c r="GJV69" s="219"/>
      <c r="GJW69" s="219"/>
      <c r="GJX69" s="219"/>
      <c r="GJY69" s="219"/>
      <c r="GJZ69" s="219"/>
      <c r="GKA69" s="219"/>
      <c r="GKB69" s="219"/>
      <c r="GKC69" s="219"/>
      <c r="GKD69" s="219"/>
      <c r="GKE69" s="219"/>
      <c r="GKF69" s="219"/>
      <c r="GKG69" s="219"/>
      <c r="GKH69" s="219"/>
      <c r="GKI69" s="219"/>
      <c r="GKJ69" s="219"/>
      <c r="GKK69" s="219"/>
      <c r="GKL69" s="219"/>
      <c r="GKM69" s="219"/>
      <c r="GKN69" s="219"/>
      <c r="GKO69" s="219"/>
      <c r="GKP69" s="219"/>
      <c r="GKQ69" s="219"/>
      <c r="GKR69" s="219"/>
      <c r="GKS69" s="219"/>
      <c r="GKT69" s="219"/>
      <c r="GKU69" s="219"/>
      <c r="GKV69" s="219"/>
      <c r="GKW69" s="219"/>
      <c r="GKX69" s="219"/>
      <c r="GKY69" s="219"/>
      <c r="GKZ69" s="219"/>
      <c r="GLA69" s="219"/>
      <c r="GLB69" s="219"/>
      <c r="GLC69" s="219"/>
      <c r="GLD69" s="219"/>
      <c r="GLE69" s="219"/>
      <c r="GLF69" s="219"/>
      <c r="GLG69" s="219"/>
      <c r="GLH69" s="219"/>
      <c r="GLI69" s="219"/>
      <c r="GLJ69" s="219"/>
      <c r="GLK69" s="219"/>
      <c r="GLL69" s="219"/>
      <c r="GLM69" s="219"/>
      <c r="GLN69" s="219"/>
      <c r="GLO69" s="219"/>
      <c r="GLP69" s="219"/>
      <c r="GLQ69" s="219"/>
      <c r="GLR69" s="219"/>
      <c r="GLS69" s="219"/>
      <c r="GLT69" s="219"/>
      <c r="GLU69" s="219"/>
      <c r="GLV69" s="219"/>
      <c r="GLW69" s="219"/>
      <c r="GLX69" s="219"/>
      <c r="GLY69" s="219"/>
      <c r="GLZ69" s="219"/>
      <c r="GMA69" s="219"/>
      <c r="GMB69" s="219"/>
      <c r="GMC69" s="219"/>
      <c r="GMD69" s="219"/>
      <c r="GME69" s="219"/>
      <c r="GMF69" s="219"/>
      <c r="GMG69" s="219"/>
      <c r="GMH69" s="219"/>
      <c r="GMI69" s="219"/>
      <c r="GMJ69" s="219"/>
      <c r="GMK69" s="219"/>
      <c r="GML69" s="219"/>
      <c r="GMM69" s="219"/>
      <c r="GMN69" s="219"/>
      <c r="GMO69" s="219"/>
      <c r="GMP69" s="219"/>
      <c r="GMQ69" s="219"/>
      <c r="GMR69" s="219"/>
      <c r="GMS69" s="219"/>
      <c r="GMT69" s="219"/>
      <c r="GMU69" s="219"/>
      <c r="GMV69" s="219"/>
      <c r="GMW69" s="219"/>
      <c r="GMX69" s="219"/>
      <c r="GMY69" s="219"/>
      <c r="GMZ69" s="219"/>
      <c r="GNA69" s="219"/>
      <c r="GNB69" s="219"/>
      <c r="GNC69" s="219"/>
      <c r="GND69" s="219"/>
      <c r="GNE69" s="219"/>
      <c r="GNF69" s="219"/>
      <c r="GNG69" s="219"/>
      <c r="GNH69" s="219"/>
      <c r="GNI69" s="219"/>
      <c r="GNJ69" s="219"/>
      <c r="GNK69" s="219"/>
      <c r="GNL69" s="219"/>
      <c r="GNM69" s="219"/>
      <c r="GNN69" s="219"/>
      <c r="GNO69" s="219"/>
      <c r="GNP69" s="219"/>
      <c r="GNQ69" s="219"/>
      <c r="GNR69" s="219"/>
      <c r="GNS69" s="219"/>
      <c r="GNT69" s="219"/>
      <c r="GNU69" s="219"/>
      <c r="GNV69" s="219"/>
      <c r="GNW69" s="219"/>
      <c r="GNX69" s="219"/>
      <c r="GNY69" s="219"/>
      <c r="GNZ69" s="219"/>
      <c r="GOA69" s="219"/>
      <c r="GOB69" s="219"/>
      <c r="GOC69" s="219"/>
      <c r="GOD69" s="219"/>
      <c r="GOE69" s="219"/>
      <c r="GOF69" s="219"/>
      <c r="GOG69" s="219"/>
      <c r="GOH69" s="219"/>
      <c r="GOI69" s="219"/>
      <c r="GOJ69" s="219"/>
      <c r="GOK69" s="219"/>
      <c r="GOL69" s="219"/>
      <c r="GOM69" s="219"/>
      <c r="GON69" s="219"/>
      <c r="GOO69" s="219"/>
      <c r="GOP69" s="219"/>
      <c r="GOQ69" s="219"/>
      <c r="GOR69" s="219"/>
      <c r="GOS69" s="219"/>
      <c r="GOT69" s="219"/>
      <c r="GOU69" s="219"/>
      <c r="GOV69" s="219"/>
      <c r="GOW69" s="219"/>
      <c r="GOX69" s="219"/>
      <c r="GOY69" s="219"/>
      <c r="GOZ69" s="219"/>
      <c r="GPA69" s="219"/>
      <c r="GPB69" s="219"/>
      <c r="GPC69" s="219"/>
      <c r="GPD69" s="219"/>
      <c r="GPE69" s="219"/>
      <c r="GPF69" s="219"/>
      <c r="GPG69" s="219"/>
      <c r="GPH69" s="219"/>
      <c r="GPI69" s="219"/>
      <c r="GPJ69" s="219"/>
      <c r="GPK69" s="219"/>
      <c r="GPL69" s="219"/>
      <c r="GPM69" s="219"/>
      <c r="GPN69" s="219"/>
      <c r="GPO69" s="219"/>
      <c r="GPP69" s="219"/>
      <c r="GPQ69" s="219"/>
      <c r="GPR69" s="219"/>
      <c r="GPS69" s="219"/>
      <c r="GPT69" s="219"/>
      <c r="GPU69" s="219"/>
      <c r="GPV69" s="219"/>
      <c r="GPW69" s="219"/>
      <c r="GPX69" s="219"/>
      <c r="GPY69" s="219"/>
      <c r="GPZ69" s="219"/>
      <c r="GQA69" s="219"/>
      <c r="GQB69" s="219"/>
      <c r="GQC69" s="219"/>
      <c r="GQD69" s="219"/>
      <c r="GQE69" s="219"/>
      <c r="GQF69" s="219"/>
      <c r="GQG69" s="219"/>
      <c r="GQH69" s="219"/>
      <c r="GQI69" s="219"/>
      <c r="GQJ69" s="219"/>
      <c r="GQK69" s="219"/>
      <c r="GQL69" s="219"/>
      <c r="GQM69" s="219"/>
      <c r="GQN69" s="219"/>
      <c r="GQO69" s="219"/>
      <c r="GQP69" s="219"/>
      <c r="GQQ69" s="219"/>
      <c r="GQR69" s="219"/>
      <c r="GQS69" s="219"/>
      <c r="GQT69" s="219"/>
      <c r="GQU69" s="219"/>
      <c r="GQV69" s="219"/>
      <c r="GQW69" s="219"/>
      <c r="GQX69" s="219"/>
      <c r="GQY69" s="219"/>
      <c r="GQZ69" s="219"/>
      <c r="GRA69" s="219"/>
      <c r="GRB69" s="219"/>
      <c r="GRC69" s="219"/>
      <c r="GRD69" s="219"/>
      <c r="GRE69" s="219"/>
      <c r="GRF69" s="219"/>
      <c r="GRG69" s="219"/>
      <c r="GRH69" s="219"/>
      <c r="GRI69" s="219"/>
      <c r="GRJ69" s="219"/>
      <c r="GRK69" s="219"/>
      <c r="GRL69" s="219"/>
      <c r="GRM69" s="219"/>
      <c r="GRN69" s="219"/>
      <c r="GRO69" s="219"/>
      <c r="GRP69" s="219"/>
      <c r="GRQ69" s="219"/>
      <c r="GRR69" s="219"/>
      <c r="GRS69" s="219"/>
      <c r="GRT69" s="219"/>
      <c r="GRU69" s="219"/>
      <c r="GRV69" s="219"/>
      <c r="GRW69" s="219"/>
      <c r="GRX69" s="219"/>
      <c r="GRY69" s="219"/>
      <c r="GRZ69" s="219"/>
      <c r="GSA69" s="219"/>
      <c r="GSB69" s="219"/>
      <c r="GSC69" s="219"/>
      <c r="GSD69" s="219"/>
      <c r="GSE69" s="219"/>
      <c r="GSF69" s="219"/>
      <c r="GSG69" s="219"/>
      <c r="GSH69" s="219"/>
      <c r="GSI69" s="219"/>
      <c r="GSJ69" s="219"/>
      <c r="GSK69" s="219"/>
      <c r="GSL69" s="219"/>
      <c r="GSM69" s="219"/>
      <c r="GSN69" s="219"/>
      <c r="GSO69" s="219"/>
      <c r="GSP69" s="219"/>
      <c r="GSQ69" s="219"/>
      <c r="GSR69" s="219"/>
      <c r="GSS69" s="219"/>
      <c r="GST69" s="219"/>
      <c r="GSU69" s="219"/>
      <c r="GSV69" s="219"/>
      <c r="GSW69" s="219"/>
      <c r="GSX69" s="219"/>
      <c r="GSY69" s="219"/>
      <c r="GSZ69" s="219"/>
      <c r="GTA69" s="219"/>
      <c r="GTB69" s="219"/>
      <c r="GTC69" s="219"/>
      <c r="GTD69" s="219"/>
      <c r="GTE69" s="219"/>
      <c r="GTF69" s="219"/>
      <c r="GTG69" s="219"/>
      <c r="GTH69" s="219"/>
      <c r="GTI69" s="219"/>
      <c r="GTJ69" s="219"/>
      <c r="GTK69" s="219"/>
      <c r="GTL69" s="219"/>
      <c r="GTM69" s="219"/>
      <c r="GTN69" s="219"/>
      <c r="GTO69" s="219"/>
      <c r="GTP69" s="219"/>
      <c r="GTQ69" s="219"/>
      <c r="GTR69" s="219"/>
      <c r="GTS69" s="219"/>
      <c r="GTT69" s="219"/>
      <c r="GTU69" s="219"/>
      <c r="GTV69" s="219"/>
      <c r="GTW69" s="219"/>
      <c r="GTX69" s="219"/>
      <c r="GTY69" s="219"/>
      <c r="GTZ69" s="219"/>
      <c r="GUA69" s="219"/>
      <c r="GUB69" s="219"/>
      <c r="GUC69" s="219"/>
      <c r="GUD69" s="219"/>
      <c r="GUE69" s="219"/>
      <c r="GUF69" s="219"/>
      <c r="GUG69" s="219"/>
      <c r="GUH69" s="219"/>
      <c r="GUI69" s="219"/>
      <c r="GUJ69" s="219"/>
      <c r="GUK69" s="219"/>
      <c r="GUL69" s="219"/>
      <c r="GUM69" s="219"/>
      <c r="GUN69" s="219"/>
      <c r="GUO69" s="219"/>
      <c r="GUP69" s="219"/>
      <c r="GUQ69" s="219"/>
      <c r="GUR69" s="219"/>
      <c r="GUS69" s="219"/>
      <c r="GUT69" s="219"/>
      <c r="GUU69" s="219"/>
      <c r="GUV69" s="219"/>
      <c r="GUW69" s="219"/>
      <c r="GUX69" s="219"/>
      <c r="GUY69" s="219"/>
      <c r="GUZ69" s="219"/>
      <c r="GVA69" s="219"/>
      <c r="GVB69" s="219"/>
      <c r="GVC69" s="219"/>
      <c r="GVD69" s="219"/>
      <c r="GVE69" s="219"/>
      <c r="GVF69" s="219"/>
      <c r="GVG69" s="219"/>
      <c r="GVH69" s="219"/>
      <c r="GVI69" s="219"/>
      <c r="GVJ69" s="219"/>
      <c r="GVK69" s="219"/>
      <c r="GVL69" s="219"/>
      <c r="GVM69" s="219"/>
      <c r="GVN69" s="219"/>
      <c r="GVO69" s="219"/>
      <c r="GVP69" s="219"/>
      <c r="GVQ69" s="219"/>
      <c r="GVR69" s="219"/>
      <c r="GVS69" s="219"/>
      <c r="GVT69" s="219"/>
      <c r="GVU69" s="219"/>
      <c r="GVV69" s="219"/>
      <c r="GVW69" s="219"/>
      <c r="GVX69" s="219"/>
      <c r="GVY69" s="219"/>
      <c r="GVZ69" s="219"/>
      <c r="GWA69" s="219"/>
      <c r="GWB69" s="219"/>
      <c r="GWC69" s="219"/>
      <c r="GWD69" s="219"/>
      <c r="GWE69" s="219"/>
      <c r="GWF69" s="219"/>
      <c r="GWG69" s="219"/>
      <c r="GWH69" s="219"/>
      <c r="GWI69" s="219"/>
      <c r="GWJ69" s="219"/>
      <c r="GWK69" s="219"/>
      <c r="GWL69" s="219"/>
      <c r="GWM69" s="219"/>
      <c r="GWN69" s="219"/>
      <c r="GWO69" s="219"/>
      <c r="GWP69" s="219"/>
      <c r="GWQ69" s="219"/>
      <c r="GWR69" s="219"/>
      <c r="GWS69" s="219"/>
      <c r="GWT69" s="219"/>
      <c r="GWU69" s="219"/>
      <c r="GWV69" s="219"/>
      <c r="GWW69" s="219"/>
      <c r="GWX69" s="219"/>
      <c r="GWY69" s="219"/>
      <c r="GWZ69" s="219"/>
      <c r="GXA69" s="219"/>
      <c r="GXB69" s="219"/>
      <c r="GXC69" s="219"/>
      <c r="GXD69" s="219"/>
      <c r="GXE69" s="219"/>
      <c r="GXF69" s="219"/>
      <c r="GXG69" s="219"/>
      <c r="GXH69" s="219"/>
      <c r="GXI69" s="219"/>
      <c r="GXJ69" s="219"/>
      <c r="GXK69" s="219"/>
      <c r="GXL69" s="219"/>
      <c r="GXM69" s="219"/>
      <c r="GXN69" s="219"/>
      <c r="GXO69" s="219"/>
      <c r="GXP69" s="219"/>
      <c r="GXQ69" s="219"/>
      <c r="GXR69" s="219"/>
      <c r="GXS69" s="219"/>
      <c r="GXT69" s="219"/>
      <c r="GXU69" s="219"/>
      <c r="GXV69" s="219"/>
      <c r="GXW69" s="219"/>
      <c r="GXX69" s="219"/>
      <c r="GXY69" s="219"/>
      <c r="GXZ69" s="219"/>
      <c r="GYA69" s="219"/>
      <c r="GYB69" s="219"/>
      <c r="GYC69" s="219"/>
      <c r="GYD69" s="219"/>
      <c r="GYE69" s="219"/>
      <c r="GYF69" s="219"/>
      <c r="GYG69" s="219"/>
      <c r="GYH69" s="219"/>
      <c r="GYI69" s="219"/>
      <c r="GYJ69" s="219"/>
      <c r="GYK69" s="219"/>
      <c r="GYL69" s="219"/>
      <c r="GYM69" s="219"/>
      <c r="GYN69" s="219"/>
      <c r="GYO69" s="219"/>
      <c r="GYP69" s="219"/>
      <c r="GYQ69" s="219"/>
      <c r="GYR69" s="219"/>
      <c r="GYS69" s="219"/>
      <c r="GYT69" s="219"/>
      <c r="GYU69" s="219"/>
      <c r="GYV69" s="219"/>
      <c r="GYW69" s="219"/>
      <c r="GYX69" s="219"/>
      <c r="GYY69" s="219"/>
      <c r="GYZ69" s="219"/>
      <c r="GZA69" s="219"/>
      <c r="GZB69" s="219"/>
      <c r="GZC69" s="219"/>
      <c r="GZD69" s="219"/>
      <c r="GZE69" s="219"/>
      <c r="GZF69" s="219"/>
      <c r="GZG69" s="219"/>
      <c r="GZH69" s="219"/>
      <c r="GZI69" s="219"/>
      <c r="GZJ69" s="219"/>
      <c r="GZK69" s="219"/>
      <c r="GZL69" s="219"/>
      <c r="GZM69" s="219"/>
      <c r="GZN69" s="219"/>
      <c r="GZO69" s="219"/>
      <c r="GZP69" s="219"/>
      <c r="GZQ69" s="219"/>
      <c r="GZR69" s="219"/>
      <c r="GZS69" s="219"/>
      <c r="GZT69" s="219"/>
      <c r="GZU69" s="219"/>
      <c r="GZV69" s="219"/>
      <c r="GZW69" s="219"/>
      <c r="GZX69" s="219"/>
      <c r="GZY69" s="219"/>
      <c r="GZZ69" s="219"/>
      <c r="HAA69" s="219"/>
      <c r="HAB69" s="219"/>
      <c r="HAC69" s="219"/>
      <c r="HAD69" s="219"/>
      <c r="HAE69" s="219"/>
      <c r="HAF69" s="219"/>
      <c r="HAG69" s="219"/>
      <c r="HAH69" s="219"/>
      <c r="HAI69" s="219"/>
      <c r="HAJ69" s="219"/>
      <c r="HAK69" s="219"/>
      <c r="HAL69" s="219"/>
      <c r="HAM69" s="219"/>
      <c r="HAN69" s="219"/>
      <c r="HAO69" s="219"/>
      <c r="HAP69" s="219"/>
      <c r="HAQ69" s="219"/>
      <c r="HAR69" s="219"/>
      <c r="HAS69" s="219"/>
      <c r="HAT69" s="219"/>
      <c r="HAU69" s="219"/>
      <c r="HAV69" s="219"/>
      <c r="HAW69" s="219"/>
      <c r="HAX69" s="219"/>
      <c r="HAY69" s="219"/>
      <c r="HAZ69" s="219"/>
      <c r="HBA69" s="219"/>
      <c r="HBB69" s="219"/>
      <c r="HBC69" s="219"/>
      <c r="HBD69" s="219"/>
      <c r="HBE69" s="219"/>
      <c r="HBF69" s="219"/>
      <c r="HBG69" s="219"/>
      <c r="HBH69" s="219"/>
      <c r="HBI69" s="219"/>
      <c r="HBJ69" s="219"/>
      <c r="HBK69" s="219"/>
      <c r="HBL69" s="219"/>
      <c r="HBM69" s="219"/>
      <c r="HBN69" s="219"/>
      <c r="HBO69" s="219"/>
      <c r="HBP69" s="219"/>
      <c r="HBQ69" s="219"/>
      <c r="HBR69" s="219"/>
      <c r="HBS69" s="219"/>
      <c r="HBT69" s="219"/>
      <c r="HBU69" s="219"/>
      <c r="HBV69" s="219"/>
      <c r="HBW69" s="219"/>
      <c r="HBX69" s="219"/>
      <c r="HBY69" s="219"/>
      <c r="HBZ69" s="219"/>
      <c r="HCA69" s="219"/>
      <c r="HCB69" s="219"/>
      <c r="HCC69" s="219"/>
      <c r="HCD69" s="219"/>
      <c r="HCE69" s="219"/>
      <c r="HCF69" s="219"/>
      <c r="HCG69" s="219"/>
      <c r="HCH69" s="219"/>
      <c r="HCI69" s="219"/>
      <c r="HCJ69" s="219"/>
      <c r="HCK69" s="219"/>
      <c r="HCL69" s="219"/>
      <c r="HCM69" s="219"/>
      <c r="HCN69" s="219"/>
      <c r="HCO69" s="219"/>
      <c r="HCP69" s="219"/>
      <c r="HCQ69" s="219"/>
      <c r="HCR69" s="219"/>
      <c r="HCS69" s="219"/>
      <c r="HCT69" s="219"/>
      <c r="HCU69" s="219"/>
      <c r="HCV69" s="219"/>
      <c r="HCW69" s="219"/>
      <c r="HCX69" s="219"/>
      <c r="HCY69" s="219"/>
      <c r="HCZ69" s="219"/>
      <c r="HDA69" s="219"/>
      <c r="HDB69" s="219"/>
      <c r="HDC69" s="219"/>
      <c r="HDD69" s="219"/>
      <c r="HDE69" s="219"/>
      <c r="HDF69" s="219"/>
      <c r="HDG69" s="219"/>
      <c r="HDH69" s="219"/>
      <c r="HDI69" s="219"/>
      <c r="HDJ69" s="219"/>
      <c r="HDK69" s="219"/>
      <c r="HDL69" s="219"/>
      <c r="HDM69" s="219"/>
      <c r="HDN69" s="219"/>
      <c r="HDO69" s="219"/>
      <c r="HDP69" s="219"/>
      <c r="HDQ69" s="219"/>
      <c r="HDR69" s="219"/>
      <c r="HDS69" s="219"/>
      <c r="HDT69" s="219"/>
      <c r="HDU69" s="219"/>
      <c r="HDV69" s="219"/>
      <c r="HDW69" s="219"/>
      <c r="HDX69" s="219"/>
      <c r="HDY69" s="219"/>
      <c r="HDZ69" s="219"/>
      <c r="HEA69" s="219"/>
      <c r="HEB69" s="219"/>
      <c r="HEC69" s="219"/>
      <c r="HED69" s="219"/>
      <c r="HEE69" s="219"/>
      <c r="HEF69" s="219"/>
      <c r="HEG69" s="219"/>
      <c r="HEH69" s="219"/>
      <c r="HEI69" s="219"/>
      <c r="HEJ69" s="219"/>
      <c r="HEK69" s="219"/>
      <c r="HEL69" s="219"/>
      <c r="HEM69" s="219"/>
      <c r="HEN69" s="219"/>
      <c r="HEO69" s="219"/>
      <c r="HEP69" s="219"/>
      <c r="HEQ69" s="219"/>
      <c r="HER69" s="219"/>
      <c r="HES69" s="219"/>
      <c r="HET69" s="219"/>
      <c r="HEU69" s="219"/>
      <c r="HEV69" s="219"/>
      <c r="HEW69" s="219"/>
      <c r="HEX69" s="219"/>
      <c r="HEY69" s="219"/>
      <c r="HEZ69" s="219"/>
      <c r="HFA69" s="219"/>
      <c r="HFB69" s="219"/>
      <c r="HFC69" s="219"/>
      <c r="HFD69" s="219"/>
      <c r="HFE69" s="219"/>
      <c r="HFF69" s="219"/>
      <c r="HFG69" s="219"/>
      <c r="HFH69" s="219"/>
      <c r="HFI69" s="219"/>
      <c r="HFJ69" s="219"/>
      <c r="HFK69" s="219"/>
      <c r="HFL69" s="219"/>
      <c r="HFM69" s="219"/>
      <c r="HFN69" s="219"/>
      <c r="HFO69" s="219"/>
      <c r="HFP69" s="219"/>
      <c r="HFQ69" s="219"/>
      <c r="HFR69" s="219"/>
      <c r="HFS69" s="219"/>
      <c r="HFT69" s="219"/>
      <c r="HFU69" s="219"/>
      <c r="HFV69" s="219"/>
      <c r="HFW69" s="219"/>
      <c r="HFX69" s="219"/>
      <c r="HFY69" s="219"/>
      <c r="HFZ69" s="219"/>
      <c r="HGA69" s="219"/>
      <c r="HGB69" s="219"/>
      <c r="HGC69" s="219"/>
      <c r="HGD69" s="219"/>
      <c r="HGE69" s="219"/>
      <c r="HGF69" s="219"/>
      <c r="HGG69" s="219"/>
      <c r="HGH69" s="219"/>
      <c r="HGI69" s="219"/>
      <c r="HGJ69" s="219"/>
      <c r="HGK69" s="219"/>
      <c r="HGL69" s="219"/>
      <c r="HGM69" s="219"/>
      <c r="HGN69" s="219"/>
      <c r="HGO69" s="219"/>
      <c r="HGP69" s="219"/>
      <c r="HGQ69" s="219"/>
      <c r="HGR69" s="219"/>
      <c r="HGS69" s="219"/>
      <c r="HGT69" s="219"/>
      <c r="HGU69" s="219"/>
      <c r="HGV69" s="219"/>
      <c r="HGW69" s="219"/>
      <c r="HGX69" s="219"/>
      <c r="HGY69" s="219"/>
      <c r="HGZ69" s="219"/>
      <c r="HHA69" s="219"/>
      <c r="HHB69" s="219"/>
      <c r="HHC69" s="219"/>
      <c r="HHD69" s="219"/>
      <c r="HHE69" s="219"/>
      <c r="HHF69" s="219"/>
      <c r="HHG69" s="219"/>
      <c r="HHH69" s="219"/>
      <c r="HHI69" s="219"/>
      <c r="HHJ69" s="219"/>
      <c r="HHK69" s="219"/>
      <c r="HHL69" s="219"/>
      <c r="HHM69" s="219"/>
      <c r="HHN69" s="219"/>
      <c r="HHO69" s="219"/>
      <c r="HHP69" s="219"/>
      <c r="HHQ69" s="219"/>
      <c r="HHR69" s="219"/>
      <c r="HHS69" s="219"/>
      <c r="HHT69" s="219"/>
      <c r="HHU69" s="219"/>
      <c r="HHV69" s="219"/>
      <c r="HHW69" s="219"/>
      <c r="HHX69" s="219"/>
      <c r="HHY69" s="219"/>
      <c r="HHZ69" s="219"/>
      <c r="HIA69" s="219"/>
      <c r="HIB69" s="219"/>
      <c r="HIC69" s="219"/>
      <c r="HID69" s="219"/>
      <c r="HIE69" s="219"/>
      <c r="HIF69" s="219"/>
      <c r="HIG69" s="219"/>
      <c r="HIH69" s="219"/>
      <c r="HII69" s="219"/>
      <c r="HIJ69" s="219"/>
      <c r="HIK69" s="219"/>
      <c r="HIL69" s="219"/>
      <c r="HIM69" s="219"/>
      <c r="HIN69" s="219"/>
      <c r="HIO69" s="219"/>
      <c r="HIP69" s="219"/>
      <c r="HIQ69" s="219"/>
      <c r="HIR69" s="219"/>
      <c r="HIS69" s="219"/>
      <c r="HIT69" s="219"/>
      <c r="HIU69" s="219"/>
      <c r="HIV69" s="219"/>
      <c r="HIW69" s="219"/>
      <c r="HIX69" s="219"/>
      <c r="HIY69" s="219"/>
      <c r="HIZ69" s="219"/>
      <c r="HJA69" s="219"/>
      <c r="HJB69" s="219"/>
      <c r="HJC69" s="219"/>
      <c r="HJD69" s="219"/>
      <c r="HJE69" s="219"/>
      <c r="HJF69" s="219"/>
      <c r="HJG69" s="219"/>
      <c r="HJH69" s="219"/>
      <c r="HJI69" s="219"/>
      <c r="HJJ69" s="219"/>
      <c r="HJK69" s="219"/>
      <c r="HJL69" s="219"/>
      <c r="HJM69" s="219"/>
      <c r="HJN69" s="219"/>
      <c r="HJO69" s="219"/>
      <c r="HJP69" s="219"/>
      <c r="HJQ69" s="219"/>
      <c r="HJR69" s="219"/>
      <c r="HJS69" s="219"/>
      <c r="HJT69" s="219"/>
      <c r="HJU69" s="219"/>
      <c r="HJV69" s="219"/>
      <c r="HJW69" s="219"/>
      <c r="HJX69" s="219"/>
      <c r="HJY69" s="219"/>
      <c r="HJZ69" s="219"/>
      <c r="HKA69" s="219"/>
      <c r="HKB69" s="219"/>
      <c r="HKC69" s="219"/>
      <c r="HKD69" s="219"/>
      <c r="HKE69" s="219"/>
      <c r="HKF69" s="219"/>
      <c r="HKG69" s="219"/>
      <c r="HKH69" s="219"/>
      <c r="HKI69" s="219"/>
      <c r="HKJ69" s="219"/>
      <c r="HKK69" s="219"/>
      <c r="HKL69" s="219"/>
      <c r="HKM69" s="219"/>
      <c r="HKN69" s="219"/>
      <c r="HKO69" s="219"/>
      <c r="HKP69" s="219"/>
      <c r="HKQ69" s="219"/>
      <c r="HKR69" s="219"/>
      <c r="HKS69" s="219"/>
      <c r="HKT69" s="219"/>
      <c r="HKU69" s="219"/>
      <c r="HKV69" s="219"/>
      <c r="HKW69" s="219"/>
      <c r="HKX69" s="219"/>
      <c r="HKY69" s="219"/>
      <c r="HKZ69" s="219"/>
      <c r="HLA69" s="219"/>
      <c r="HLB69" s="219"/>
      <c r="HLC69" s="219"/>
      <c r="HLD69" s="219"/>
      <c r="HLE69" s="219"/>
      <c r="HLF69" s="219"/>
      <c r="HLG69" s="219"/>
      <c r="HLH69" s="219"/>
      <c r="HLI69" s="219"/>
      <c r="HLJ69" s="219"/>
      <c r="HLK69" s="219"/>
      <c r="HLL69" s="219"/>
      <c r="HLM69" s="219"/>
      <c r="HLN69" s="219"/>
      <c r="HLO69" s="219"/>
      <c r="HLP69" s="219"/>
      <c r="HLQ69" s="219"/>
      <c r="HLR69" s="219"/>
      <c r="HLS69" s="219"/>
      <c r="HLT69" s="219"/>
      <c r="HLU69" s="219"/>
      <c r="HLV69" s="219"/>
      <c r="HLW69" s="219"/>
      <c r="HLX69" s="219"/>
      <c r="HLY69" s="219"/>
      <c r="HLZ69" s="219"/>
      <c r="HMA69" s="219"/>
      <c r="HMB69" s="219"/>
      <c r="HMC69" s="219"/>
      <c r="HMD69" s="219"/>
      <c r="HME69" s="219"/>
      <c r="HMF69" s="219"/>
      <c r="HMG69" s="219"/>
      <c r="HMH69" s="219"/>
      <c r="HMI69" s="219"/>
      <c r="HMJ69" s="219"/>
      <c r="HMK69" s="219"/>
      <c r="HML69" s="219"/>
      <c r="HMM69" s="219"/>
      <c r="HMN69" s="219"/>
      <c r="HMO69" s="219"/>
      <c r="HMP69" s="219"/>
      <c r="HMQ69" s="219"/>
      <c r="HMR69" s="219"/>
      <c r="HMS69" s="219"/>
      <c r="HMT69" s="219"/>
      <c r="HMU69" s="219"/>
      <c r="HMV69" s="219"/>
      <c r="HMW69" s="219"/>
      <c r="HMX69" s="219"/>
      <c r="HMY69" s="219"/>
      <c r="HMZ69" s="219"/>
      <c r="HNA69" s="219"/>
      <c r="HNB69" s="219"/>
      <c r="HNC69" s="219"/>
      <c r="HND69" s="219"/>
      <c r="HNE69" s="219"/>
      <c r="HNF69" s="219"/>
      <c r="HNG69" s="219"/>
      <c r="HNH69" s="219"/>
      <c r="HNI69" s="219"/>
      <c r="HNJ69" s="219"/>
      <c r="HNK69" s="219"/>
      <c r="HNL69" s="219"/>
      <c r="HNM69" s="219"/>
      <c r="HNN69" s="219"/>
      <c r="HNO69" s="219"/>
      <c r="HNP69" s="219"/>
      <c r="HNQ69" s="219"/>
      <c r="HNR69" s="219"/>
      <c r="HNS69" s="219"/>
      <c r="HNT69" s="219"/>
      <c r="HNU69" s="219"/>
      <c r="HNV69" s="219"/>
      <c r="HNW69" s="219"/>
      <c r="HNX69" s="219"/>
      <c r="HNY69" s="219"/>
      <c r="HNZ69" s="219"/>
      <c r="HOA69" s="219"/>
      <c r="HOB69" s="219"/>
      <c r="HOC69" s="219"/>
      <c r="HOD69" s="219"/>
      <c r="HOE69" s="219"/>
      <c r="HOF69" s="219"/>
      <c r="HOG69" s="219"/>
      <c r="HOH69" s="219"/>
      <c r="HOI69" s="219"/>
      <c r="HOJ69" s="219"/>
      <c r="HOK69" s="219"/>
      <c r="HOL69" s="219"/>
      <c r="HOM69" s="219"/>
      <c r="HON69" s="219"/>
      <c r="HOO69" s="219"/>
      <c r="HOP69" s="219"/>
      <c r="HOQ69" s="219"/>
      <c r="HOR69" s="219"/>
      <c r="HOS69" s="219"/>
      <c r="HOT69" s="219"/>
      <c r="HOU69" s="219"/>
      <c r="HOV69" s="219"/>
      <c r="HOW69" s="219"/>
      <c r="HOX69" s="219"/>
      <c r="HOY69" s="219"/>
      <c r="HOZ69" s="219"/>
      <c r="HPA69" s="219"/>
      <c r="HPB69" s="219"/>
      <c r="HPC69" s="219"/>
      <c r="HPD69" s="219"/>
      <c r="HPE69" s="219"/>
      <c r="HPF69" s="219"/>
      <c r="HPG69" s="219"/>
      <c r="HPH69" s="219"/>
      <c r="HPI69" s="219"/>
      <c r="HPJ69" s="219"/>
      <c r="HPK69" s="219"/>
      <c r="HPL69" s="219"/>
      <c r="HPM69" s="219"/>
      <c r="HPN69" s="219"/>
      <c r="HPO69" s="219"/>
      <c r="HPP69" s="219"/>
      <c r="HPQ69" s="219"/>
      <c r="HPR69" s="219"/>
      <c r="HPS69" s="219"/>
      <c r="HPT69" s="219"/>
      <c r="HPU69" s="219"/>
      <c r="HPV69" s="219"/>
      <c r="HPW69" s="219"/>
      <c r="HPX69" s="219"/>
      <c r="HPY69" s="219"/>
      <c r="HPZ69" s="219"/>
      <c r="HQA69" s="219"/>
      <c r="HQB69" s="219"/>
      <c r="HQC69" s="219"/>
      <c r="HQD69" s="219"/>
      <c r="HQE69" s="219"/>
      <c r="HQF69" s="219"/>
      <c r="HQG69" s="219"/>
      <c r="HQH69" s="219"/>
      <c r="HQI69" s="219"/>
      <c r="HQJ69" s="219"/>
      <c r="HQK69" s="219"/>
      <c r="HQL69" s="219"/>
      <c r="HQM69" s="219"/>
      <c r="HQN69" s="219"/>
      <c r="HQO69" s="219"/>
      <c r="HQP69" s="219"/>
      <c r="HQQ69" s="219"/>
      <c r="HQR69" s="219"/>
      <c r="HQS69" s="219"/>
      <c r="HQT69" s="219"/>
      <c r="HQU69" s="219"/>
      <c r="HQV69" s="219"/>
      <c r="HQW69" s="219"/>
      <c r="HQX69" s="219"/>
      <c r="HQY69" s="219"/>
      <c r="HQZ69" s="219"/>
      <c r="HRA69" s="219"/>
      <c r="HRB69" s="219"/>
      <c r="HRC69" s="219"/>
      <c r="HRD69" s="219"/>
      <c r="HRE69" s="219"/>
      <c r="HRF69" s="219"/>
      <c r="HRG69" s="219"/>
      <c r="HRH69" s="219"/>
      <c r="HRI69" s="219"/>
      <c r="HRJ69" s="219"/>
      <c r="HRK69" s="219"/>
      <c r="HRL69" s="219"/>
      <c r="HRM69" s="219"/>
      <c r="HRN69" s="219"/>
      <c r="HRO69" s="219"/>
      <c r="HRP69" s="219"/>
      <c r="HRQ69" s="219"/>
      <c r="HRR69" s="219"/>
      <c r="HRS69" s="219"/>
      <c r="HRT69" s="219"/>
      <c r="HRU69" s="219"/>
      <c r="HRV69" s="219"/>
      <c r="HRW69" s="219"/>
      <c r="HRX69" s="219"/>
      <c r="HRY69" s="219"/>
      <c r="HRZ69" s="219"/>
      <c r="HSA69" s="219"/>
      <c r="HSB69" s="219"/>
      <c r="HSC69" s="219"/>
      <c r="HSD69" s="219"/>
      <c r="HSE69" s="219"/>
      <c r="HSF69" s="219"/>
      <c r="HSG69" s="219"/>
      <c r="HSH69" s="219"/>
      <c r="HSI69" s="219"/>
      <c r="HSJ69" s="219"/>
      <c r="HSK69" s="219"/>
      <c r="HSL69" s="219"/>
      <c r="HSM69" s="219"/>
      <c r="HSN69" s="219"/>
      <c r="HSO69" s="219"/>
      <c r="HSP69" s="219"/>
      <c r="HSQ69" s="219"/>
      <c r="HSR69" s="219"/>
      <c r="HSS69" s="219"/>
      <c r="HST69" s="219"/>
      <c r="HSU69" s="219"/>
      <c r="HSV69" s="219"/>
      <c r="HSW69" s="219"/>
      <c r="HSX69" s="219"/>
      <c r="HSY69" s="219"/>
      <c r="HSZ69" s="219"/>
      <c r="HTA69" s="219"/>
      <c r="HTB69" s="219"/>
      <c r="HTC69" s="219"/>
      <c r="HTD69" s="219"/>
      <c r="HTE69" s="219"/>
      <c r="HTF69" s="219"/>
      <c r="HTG69" s="219"/>
      <c r="HTH69" s="219"/>
      <c r="HTI69" s="219"/>
      <c r="HTJ69" s="219"/>
      <c r="HTK69" s="219"/>
      <c r="HTL69" s="219"/>
      <c r="HTM69" s="219"/>
      <c r="HTN69" s="219"/>
      <c r="HTO69" s="219"/>
      <c r="HTP69" s="219"/>
      <c r="HTQ69" s="219"/>
      <c r="HTR69" s="219"/>
      <c r="HTS69" s="219"/>
      <c r="HTT69" s="219"/>
      <c r="HTU69" s="219"/>
      <c r="HTV69" s="219"/>
      <c r="HTW69" s="219"/>
      <c r="HTX69" s="219"/>
      <c r="HTY69" s="219"/>
      <c r="HTZ69" s="219"/>
      <c r="HUA69" s="219"/>
      <c r="HUB69" s="219"/>
      <c r="HUC69" s="219"/>
      <c r="HUD69" s="219"/>
      <c r="HUE69" s="219"/>
      <c r="HUF69" s="219"/>
      <c r="HUG69" s="219"/>
      <c r="HUH69" s="219"/>
      <c r="HUI69" s="219"/>
      <c r="HUJ69" s="219"/>
      <c r="HUK69" s="219"/>
      <c r="HUL69" s="219"/>
      <c r="HUM69" s="219"/>
      <c r="HUN69" s="219"/>
      <c r="HUO69" s="219"/>
      <c r="HUP69" s="219"/>
      <c r="HUQ69" s="219"/>
      <c r="HUR69" s="219"/>
      <c r="HUS69" s="219"/>
      <c r="HUT69" s="219"/>
      <c r="HUU69" s="219"/>
      <c r="HUV69" s="219"/>
      <c r="HUW69" s="219"/>
      <c r="HUX69" s="219"/>
      <c r="HUY69" s="219"/>
      <c r="HUZ69" s="219"/>
      <c r="HVA69" s="219"/>
      <c r="HVB69" s="219"/>
      <c r="HVC69" s="219"/>
      <c r="HVD69" s="219"/>
      <c r="HVE69" s="219"/>
      <c r="HVF69" s="219"/>
      <c r="HVG69" s="219"/>
      <c r="HVH69" s="219"/>
      <c r="HVI69" s="219"/>
      <c r="HVJ69" s="219"/>
      <c r="HVK69" s="219"/>
      <c r="HVL69" s="219"/>
      <c r="HVM69" s="219"/>
      <c r="HVN69" s="219"/>
      <c r="HVO69" s="219"/>
      <c r="HVP69" s="219"/>
      <c r="HVQ69" s="219"/>
      <c r="HVR69" s="219"/>
      <c r="HVS69" s="219"/>
      <c r="HVT69" s="219"/>
      <c r="HVU69" s="219"/>
      <c r="HVV69" s="219"/>
      <c r="HVW69" s="219"/>
      <c r="HVX69" s="219"/>
      <c r="HVY69" s="219"/>
      <c r="HVZ69" s="219"/>
      <c r="HWA69" s="219"/>
      <c r="HWB69" s="219"/>
      <c r="HWC69" s="219"/>
      <c r="HWD69" s="219"/>
      <c r="HWE69" s="219"/>
      <c r="HWF69" s="219"/>
      <c r="HWG69" s="219"/>
      <c r="HWH69" s="219"/>
      <c r="HWI69" s="219"/>
      <c r="HWJ69" s="219"/>
      <c r="HWK69" s="219"/>
      <c r="HWL69" s="219"/>
      <c r="HWM69" s="219"/>
      <c r="HWN69" s="219"/>
      <c r="HWO69" s="219"/>
      <c r="HWP69" s="219"/>
      <c r="HWQ69" s="219"/>
      <c r="HWR69" s="219"/>
      <c r="HWS69" s="219"/>
      <c r="HWT69" s="219"/>
      <c r="HWU69" s="219"/>
      <c r="HWV69" s="219"/>
      <c r="HWW69" s="219"/>
      <c r="HWX69" s="219"/>
      <c r="HWY69" s="219"/>
      <c r="HWZ69" s="219"/>
      <c r="HXA69" s="219"/>
      <c r="HXB69" s="219"/>
      <c r="HXC69" s="219"/>
      <c r="HXD69" s="219"/>
      <c r="HXE69" s="219"/>
      <c r="HXF69" s="219"/>
      <c r="HXG69" s="219"/>
      <c r="HXH69" s="219"/>
      <c r="HXI69" s="219"/>
      <c r="HXJ69" s="219"/>
      <c r="HXK69" s="219"/>
      <c r="HXL69" s="219"/>
      <c r="HXM69" s="219"/>
      <c r="HXN69" s="219"/>
      <c r="HXO69" s="219"/>
      <c r="HXP69" s="219"/>
      <c r="HXQ69" s="219"/>
      <c r="HXR69" s="219"/>
      <c r="HXS69" s="219"/>
      <c r="HXT69" s="219"/>
      <c r="HXU69" s="219"/>
      <c r="HXV69" s="219"/>
      <c r="HXW69" s="219"/>
      <c r="HXX69" s="219"/>
      <c r="HXY69" s="219"/>
      <c r="HXZ69" s="219"/>
      <c r="HYA69" s="219"/>
      <c r="HYB69" s="219"/>
      <c r="HYC69" s="219"/>
      <c r="HYD69" s="219"/>
      <c r="HYE69" s="219"/>
      <c r="HYF69" s="219"/>
      <c r="HYG69" s="219"/>
      <c r="HYH69" s="219"/>
      <c r="HYI69" s="219"/>
      <c r="HYJ69" s="219"/>
      <c r="HYK69" s="219"/>
      <c r="HYL69" s="219"/>
      <c r="HYM69" s="219"/>
      <c r="HYN69" s="219"/>
      <c r="HYO69" s="219"/>
      <c r="HYP69" s="219"/>
      <c r="HYQ69" s="219"/>
      <c r="HYR69" s="219"/>
      <c r="HYS69" s="219"/>
      <c r="HYT69" s="219"/>
      <c r="HYU69" s="219"/>
      <c r="HYV69" s="219"/>
      <c r="HYW69" s="219"/>
      <c r="HYX69" s="219"/>
      <c r="HYY69" s="219"/>
      <c r="HYZ69" s="219"/>
      <c r="HZA69" s="219"/>
      <c r="HZB69" s="219"/>
      <c r="HZC69" s="219"/>
      <c r="HZD69" s="219"/>
      <c r="HZE69" s="219"/>
      <c r="HZF69" s="219"/>
      <c r="HZG69" s="219"/>
      <c r="HZH69" s="219"/>
      <c r="HZI69" s="219"/>
      <c r="HZJ69" s="219"/>
      <c r="HZK69" s="219"/>
      <c r="HZL69" s="219"/>
      <c r="HZM69" s="219"/>
      <c r="HZN69" s="219"/>
      <c r="HZO69" s="219"/>
      <c r="HZP69" s="219"/>
      <c r="HZQ69" s="219"/>
      <c r="HZR69" s="219"/>
      <c r="HZS69" s="219"/>
      <c r="HZT69" s="219"/>
      <c r="HZU69" s="219"/>
      <c r="HZV69" s="219"/>
      <c r="HZW69" s="219"/>
      <c r="HZX69" s="219"/>
      <c r="HZY69" s="219"/>
      <c r="HZZ69" s="219"/>
      <c r="IAA69" s="219"/>
      <c r="IAB69" s="219"/>
      <c r="IAC69" s="219"/>
      <c r="IAD69" s="219"/>
      <c r="IAE69" s="219"/>
      <c r="IAF69" s="219"/>
      <c r="IAG69" s="219"/>
      <c r="IAH69" s="219"/>
      <c r="IAI69" s="219"/>
      <c r="IAJ69" s="219"/>
      <c r="IAK69" s="219"/>
      <c r="IAL69" s="219"/>
      <c r="IAM69" s="219"/>
      <c r="IAN69" s="219"/>
      <c r="IAO69" s="219"/>
      <c r="IAP69" s="219"/>
      <c r="IAQ69" s="219"/>
      <c r="IAR69" s="219"/>
      <c r="IAS69" s="219"/>
      <c r="IAT69" s="219"/>
      <c r="IAU69" s="219"/>
      <c r="IAV69" s="219"/>
      <c r="IAW69" s="219"/>
      <c r="IAX69" s="219"/>
      <c r="IAY69" s="219"/>
      <c r="IAZ69" s="219"/>
      <c r="IBA69" s="219"/>
      <c r="IBB69" s="219"/>
      <c r="IBC69" s="219"/>
      <c r="IBD69" s="219"/>
      <c r="IBE69" s="219"/>
      <c r="IBF69" s="219"/>
      <c r="IBG69" s="219"/>
      <c r="IBH69" s="219"/>
      <c r="IBI69" s="219"/>
      <c r="IBJ69" s="219"/>
      <c r="IBK69" s="219"/>
      <c r="IBL69" s="219"/>
      <c r="IBM69" s="219"/>
      <c r="IBN69" s="219"/>
      <c r="IBO69" s="219"/>
      <c r="IBP69" s="219"/>
      <c r="IBQ69" s="219"/>
      <c r="IBR69" s="219"/>
      <c r="IBS69" s="219"/>
      <c r="IBT69" s="219"/>
      <c r="IBU69" s="219"/>
      <c r="IBV69" s="219"/>
      <c r="IBW69" s="219"/>
      <c r="IBX69" s="219"/>
      <c r="IBY69" s="219"/>
      <c r="IBZ69" s="219"/>
      <c r="ICA69" s="219"/>
      <c r="ICB69" s="219"/>
      <c r="ICC69" s="219"/>
      <c r="ICD69" s="219"/>
      <c r="ICE69" s="219"/>
      <c r="ICF69" s="219"/>
      <c r="ICG69" s="219"/>
      <c r="ICH69" s="219"/>
      <c r="ICI69" s="219"/>
      <c r="ICJ69" s="219"/>
      <c r="ICK69" s="219"/>
      <c r="ICL69" s="219"/>
      <c r="ICM69" s="219"/>
      <c r="ICN69" s="219"/>
      <c r="ICO69" s="219"/>
      <c r="ICP69" s="219"/>
      <c r="ICQ69" s="219"/>
      <c r="ICR69" s="219"/>
      <c r="ICS69" s="219"/>
      <c r="ICT69" s="219"/>
      <c r="ICU69" s="219"/>
      <c r="ICV69" s="219"/>
      <c r="ICW69" s="219"/>
      <c r="ICX69" s="219"/>
      <c r="ICY69" s="219"/>
      <c r="ICZ69" s="219"/>
      <c r="IDA69" s="219"/>
      <c r="IDB69" s="219"/>
      <c r="IDC69" s="219"/>
      <c r="IDD69" s="219"/>
      <c r="IDE69" s="219"/>
      <c r="IDF69" s="219"/>
      <c r="IDG69" s="219"/>
      <c r="IDH69" s="219"/>
      <c r="IDI69" s="219"/>
      <c r="IDJ69" s="219"/>
      <c r="IDK69" s="219"/>
      <c r="IDL69" s="219"/>
      <c r="IDM69" s="219"/>
      <c r="IDN69" s="219"/>
      <c r="IDO69" s="219"/>
      <c r="IDP69" s="219"/>
      <c r="IDQ69" s="219"/>
      <c r="IDR69" s="219"/>
      <c r="IDS69" s="219"/>
      <c r="IDT69" s="219"/>
      <c r="IDU69" s="219"/>
      <c r="IDV69" s="219"/>
      <c r="IDW69" s="219"/>
      <c r="IDX69" s="219"/>
      <c r="IDY69" s="219"/>
      <c r="IDZ69" s="219"/>
      <c r="IEA69" s="219"/>
      <c r="IEB69" s="219"/>
      <c r="IEC69" s="219"/>
      <c r="IED69" s="219"/>
      <c r="IEE69" s="219"/>
      <c r="IEF69" s="219"/>
      <c r="IEG69" s="219"/>
      <c r="IEH69" s="219"/>
      <c r="IEI69" s="219"/>
      <c r="IEJ69" s="219"/>
      <c r="IEK69" s="219"/>
      <c r="IEL69" s="219"/>
      <c r="IEM69" s="219"/>
      <c r="IEN69" s="219"/>
      <c r="IEO69" s="219"/>
      <c r="IEP69" s="219"/>
      <c r="IEQ69" s="219"/>
      <c r="IER69" s="219"/>
      <c r="IES69" s="219"/>
      <c r="IET69" s="219"/>
      <c r="IEU69" s="219"/>
      <c r="IEV69" s="219"/>
      <c r="IEW69" s="219"/>
      <c r="IEX69" s="219"/>
      <c r="IEY69" s="219"/>
      <c r="IEZ69" s="219"/>
      <c r="IFA69" s="219"/>
      <c r="IFB69" s="219"/>
      <c r="IFC69" s="219"/>
      <c r="IFD69" s="219"/>
      <c r="IFE69" s="219"/>
      <c r="IFF69" s="219"/>
      <c r="IFG69" s="219"/>
      <c r="IFH69" s="219"/>
      <c r="IFI69" s="219"/>
      <c r="IFJ69" s="219"/>
      <c r="IFK69" s="219"/>
      <c r="IFL69" s="219"/>
      <c r="IFM69" s="219"/>
      <c r="IFN69" s="219"/>
      <c r="IFO69" s="219"/>
      <c r="IFP69" s="219"/>
      <c r="IFQ69" s="219"/>
      <c r="IFR69" s="219"/>
      <c r="IFS69" s="219"/>
      <c r="IFT69" s="219"/>
      <c r="IFU69" s="219"/>
      <c r="IFV69" s="219"/>
      <c r="IFW69" s="219"/>
      <c r="IFX69" s="219"/>
      <c r="IFY69" s="219"/>
      <c r="IFZ69" s="219"/>
      <c r="IGA69" s="219"/>
      <c r="IGB69" s="219"/>
      <c r="IGC69" s="219"/>
      <c r="IGD69" s="219"/>
      <c r="IGE69" s="219"/>
      <c r="IGF69" s="219"/>
      <c r="IGG69" s="219"/>
      <c r="IGH69" s="219"/>
      <c r="IGI69" s="219"/>
      <c r="IGJ69" s="219"/>
      <c r="IGK69" s="219"/>
      <c r="IGL69" s="219"/>
      <c r="IGM69" s="219"/>
      <c r="IGN69" s="219"/>
      <c r="IGO69" s="219"/>
      <c r="IGP69" s="219"/>
      <c r="IGQ69" s="219"/>
      <c r="IGR69" s="219"/>
      <c r="IGS69" s="219"/>
      <c r="IGT69" s="219"/>
      <c r="IGU69" s="219"/>
      <c r="IGV69" s="219"/>
      <c r="IGW69" s="219"/>
      <c r="IGX69" s="219"/>
      <c r="IGY69" s="219"/>
      <c r="IGZ69" s="219"/>
      <c r="IHA69" s="219"/>
      <c r="IHB69" s="219"/>
      <c r="IHC69" s="219"/>
      <c r="IHD69" s="219"/>
      <c r="IHE69" s="219"/>
      <c r="IHF69" s="219"/>
      <c r="IHG69" s="219"/>
      <c r="IHH69" s="219"/>
      <c r="IHI69" s="219"/>
      <c r="IHJ69" s="219"/>
      <c r="IHK69" s="219"/>
      <c r="IHL69" s="219"/>
      <c r="IHM69" s="219"/>
      <c r="IHN69" s="219"/>
      <c r="IHO69" s="219"/>
      <c r="IHP69" s="219"/>
      <c r="IHQ69" s="219"/>
      <c r="IHR69" s="219"/>
      <c r="IHS69" s="219"/>
      <c r="IHT69" s="219"/>
      <c r="IHU69" s="219"/>
      <c r="IHV69" s="219"/>
      <c r="IHW69" s="219"/>
      <c r="IHX69" s="219"/>
      <c r="IHY69" s="219"/>
      <c r="IHZ69" s="219"/>
      <c r="IIA69" s="219"/>
      <c r="IIB69" s="219"/>
      <c r="IIC69" s="219"/>
      <c r="IID69" s="219"/>
      <c r="IIE69" s="219"/>
      <c r="IIF69" s="219"/>
      <c r="IIG69" s="219"/>
      <c r="IIH69" s="219"/>
      <c r="III69" s="219"/>
      <c r="IIJ69" s="219"/>
      <c r="IIK69" s="219"/>
      <c r="IIL69" s="219"/>
      <c r="IIM69" s="219"/>
      <c r="IIN69" s="219"/>
      <c r="IIO69" s="219"/>
      <c r="IIP69" s="219"/>
      <c r="IIQ69" s="219"/>
      <c r="IIR69" s="219"/>
      <c r="IIS69" s="219"/>
      <c r="IIT69" s="219"/>
      <c r="IIU69" s="219"/>
      <c r="IIV69" s="219"/>
      <c r="IIW69" s="219"/>
      <c r="IIX69" s="219"/>
      <c r="IIY69" s="219"/>
      <c r="IIZ69" s="219"/>
      <c r="IJA69" s="219"/>
      <c r="IJB69" s="219"/>
      <c r="IJC69" s="219"/>
      <c r="IJD69" s="219"/>
      <c r="IJE69" s="219"/>
      <c r="IJF69" s="219"/>
      <c r="IJG69" s="219"/>
      <c r="IJH69" s="219"/>
      <c r="IJI69" s="219"/>
      <c r="IJJ69" s="219"/>
      <c r="IJK69" s="219"/>
      <c r="IJL69" s="219"/>
      <c r="IJM69" s="219"/>
      <c r="IJN69" s="219"/>
      <c r="IJO69" s="219"/>
      <c r="IJP69" s="219"/>
      <c r="IJQ69" s="219"/>
      <c r="IJR69" s="219"/>
      <c r="IJS69" s="219"/>
      <c r="IJT69" s="219"/>
      <c r="IJU69" s="219"/>
      <c r="IJV69" s="219"/>
      <c r="IJW69" s="219"/>
      <c r="IJX69" s="219"/>
      <c r="IJY69" s="219"/>
      <c r="IJZ69" s="219"/>
      <c r="IKA69" s="219"/>
      <c r="IKB69" s="219"/>
      <c r="IKC69" s="219"/>
      <c r="IKD69" s="219"/>
      <c r="IKE69" s="219"/>
      <c r="IKF69" s="219"/>
      <c r="IKG69" s="219"/>
      <c r="IKH69" s="219"/>
      <c r="IKI69" s="219"/>
      <c r="IKJ69" s="219"/>
      <c r="IKK69" s="219"/>
      <c r="IKL69" s="219"/>
      <c r="IKM69" s="219"/>
      <c r="IKN69" s="219"/>
      <c r="IKO69" s="219"/>
      <c r="IKP69" s="219"/>
      <c r="IKQ69" s="219"/>
      <c r="IKR69" s="219"/>
      <c r="IKS69" s="219"/>
      <c r="IKT69" s="219"/>
      <c r="IKU69" s="219"/>
      <c r="IKV69" s="219"/>
      <c r="IKW69" s="219"/>
      <c r="IKX69" s="219"/>
      <c r="IKY69" s="219"/>
      <c r="IKZ69" s="219"/>
      <c r="ILA69" s="219"/>
      <c r="ILB69" s="219"/>
      <c r="ILC69" s="219"/>
      <c r="ILD69" s="219"/>
      <c r="ILE69" s="219"/>
      <c r="ILF69" s="219"/>
      <c r="ILG69" s="219"/>
      <c r="ILH69" s="219"/>
      <c r="ILI69" s="219"/>
      <c r="ILJ69" s="219"/>
      <c r="ILK69" s="219"/>
      <c r="ILL69" s="219"/>
      <c r="ILM69" s="219"/>
      <c r="ILN69" s="219"/>
      <c r="ILO69" s="219"/>
      <c r="ILP69" s="219"/>
      <c r="ILQ69" s="219"/>
      <c r="ILR69" s="219"/>
      <c r="ILS69" s="219"/>
      <c r="ILT69" s="219"/>
      <c r="ILU69" s="219"/>
      <c r="ILV69" s="219"/>
      <c r="ILW69" s="219"/>
      <c r="ILX69" s="219"/>
      <c r="ILY69" s="219"/>
      <c r="ILZ69" s="219"/>
      <c r="IMA69" s="219"/>
      <c r="IMB69" s="219"/>
      <c r="IMC69" s="219"/>
      <c r="IMD69" s="219"/>
      <c r="IME69" s="219"/>
      <c r="IMF69" s="219"/>
      <c r="IMG69" s="219"/>
      <c r="IMH69" s="219"/>
      <c r="IMI69" s="219"/>
      <c r="IMJ69" s="219"/>
      <c r="IMK69" s="219"/>
      <c r="IML69" s="219"/>
      <c r="IMM69" s="219"/>
      <c r="IMN69" s="219"/>
      <c r="IMO69" s="219"/>
      <c r="IMP69" s="219"/>
      <c r="IMQ69" s="219"/>
      <c r="IMR69" s="219"/>
      <c r="IMS69" s="219"/>
      <c r="IMT69" s="219"/>
      <c r="IMU69" s="219"/>
      <c r="IMV69" s="219"/>
      <c r="IMW69" s="219"/>
      <c r="IMX69" s="219"/>
      <c r="IMY69" s="219"/>
      <c r="IMZ69" s="219"/>
      <c r="INA69" s="219"/>
      <c r="INB69" s="219"/>
      <c r="INC69" s="219"/>
      <c r="IND69" s="219"/>
      <c r="INE69" s="219"/>
      <c r="INF69" s="219"/>
      <c r="ING69" s="219"/>
      <c r="INH69" s="219"/>
      <c r="INI69" s="219"/>
      <c r="INJ69" s="219"/>
      <c r="INK69" s="219"/>
      <c r="INL69" s="219"/>
      <c r="INM69" s="219"/>
      <c r="INN69" s="219"/>
      <c r="INO69" s="219"/>
      <c r="INP69" s="219"/>
      <c r="INQ69" s="219"/>
      <c r="INR69" s="219"/>
      <c r="INS69" s="219"/>
      <c r="INT69" s="219"/>
      <c r="INU69" s="219"/>
      <c r="INV69" s="219"/>
      <c r="INW69" s="219"/>
      <c r="INX69" s="219"/>
      <c r="INY69" s="219"/>
      <c r="INZ69" s="219"/>
      <c r="IOA69" s="219"/>
      <c r="IOB69" s="219"/>
      <c r="IOC69" s="219"/>
      <c r="IOD69" s="219"/>
      <c r="IOE69" s="219"/>
      <c r="IOF69" s="219"/>
      <c r="IOG69" s="219"/>
      <c r="IOH69" s="219"/>
      <c r="IOI69" s="219"/>
      <c r="IOJ69" s="219"/>
      <c r="IOK69" s="219"/>
      <c r="IOL69" s="219"/>
      <c r="IOM69" s="219"/>
      <c r="ION69" s="219"/>
      <c r="IOO69" s="219"/>
      <c r="IOP69" s="219"/>
      <c r="IOQ69" s="219"/>
      <c r="IOR69" s="219"/>
      <c r="IOS69" s="219"/>
      <c r="IOT69" s="219"/>
      <c r="IOU69" s="219"/>
      <c r="IOV69" s="219"/>
      <c r="IOW69" s="219"/>
      <c r="IOX69" s="219"/>
      <c r="IOY69" s="219"/>
      <c r="IOZ69" s="219"/>
      <c r="IPA69" s="219"/>
      <c r="IPB69" s="219"/>
      <c r="IPC69" s="219"/>
      <c r="IPD69" s="219"/>
      <c r="IPE69" s="219"/>
      <c r="IPF69" s="219"/>
      <c r="IPG69" s="219"/>
      <c r="IPH69" s="219"/>
      <c r="IPI69" s="219"/>
      <c r="IPJ69" s="219"/>
      <c r="IPK69" s="219"/>
      <c r="IPL69" s="219"/>
      <c r="IPM69" s="219"/>
      <c r="IPN69" s="219"/>
      <c r="IPO69" s="219"/>
      <c r="IPP69" s="219"/>
      <c r="IPQ69" s="219"/>
      <c r="IPR69" s="219"/>
      <c r="IPS69" s="219"/>
      <c r="IPT69" s="219"/>
      <c r="IPU69" s="219"/>
      <c r="IPV69" s="219"/>
      <c r="IPW69" s="219"/>
      <c r="IPX69" s="219"/>
      <c r="IPY69" s="219"/>
      <c r="IPZ69" s="219"/>
      <c r="IQA69" s="219"/>
      <c r="IQB69" s="219"/>
      <c r="IQC69" s="219"/>
      <c r="IQD69" s="219"/>
      <c r="IQE69" s="219"/>
      <c r="IQF69" s="219"/>
      <c r="IQG69" s="219"/>
      <c r="IQH69" s="219"/>
      <c r="IQI69" s="219"/>
      <c r="IQJ69" s="219"/>
      <c r="IQK69" s="219"/>
      <c r="IQL69" s="219"/>
      <c r="IQM69" s="219"/>
      <c r="IQN69" s="219"/>
      <c r="IQO69" s="219"/>
      <c r="IQP69" s="219"/>
      <c r="IQQ69" s="219"/>
      <c r="IQR69" s="219"/>
      <c r="IQS69" s="219"/>
      <c r="IQT69" s="219"/>
      <c r="IQU69" s="219"/>
      <c r="IQV69" s="219"/>
      <c r="IQW69" s="219"/>
      <c r="IQX69" s="219"/>
      <c r="IQY69" s="219"/>
      <c r="IQZ69" s="219"/>
      <c r="IRA69" s="219"/>
      <c r="IRB69" s="219"/>
      <c r="IRC69" s="219"/>
      <c r="IRD69" s="219"/>
      <c r="IRE69" s="219"/>
      <c r="IRF69" s="219"/>
      <c r="IRG69" s="219"/>
      <c r="IRH69" s="219"/>
      <c r="IRI69" s="219"/>
      <c r="IRJ69" s="219"/>
      <c r="IRK69" s="219"/>
      <c r="IRL69" s="219"/>
      <c r="IRM69" s="219"/>
      <c r="IRN69" s="219"/>
      <c r="IRO69" s="219"/>
      <c r="IRP69" s="219"/>
      <c r="IRQ69" s="219"/>
      <c r="IRR69" s="219"/>
      <c r="IRS69" s="219"/>
      <c r="IRT69" s="219"/>
      <c r="IRU69" s="219"/>
      <c r="IRV69" s="219"/>
      <c r="IRW69" s="219"/>
      <c r="IRX69" s="219"/>
      <c r="IRY69" s="219"/>
      <c r="IRZ69" s="219"/>
      <c r="ISA69" s="219"/>
      <c r="ISB69" s="219"/>
      <c r="ISC69" s="219"/>
      <c r="ISD69" s="219"/>
      <c r="ISE69" s="219"/>
      <c r="ISF69" s="219"/>
      <c r="ISG69" s="219"/>
      <c r="ISH69" s="219"/>
      <c r="ISI69" s="219"/>
      <c r="ISJ69" s="219"/>
      <c r="ISK69" s="219"/>
      <c r="ISL69" s="219"/>
      <c r="ISM69" s="219"/>
      <c r="ISN69" s="219"/>
      <c r="ISO69" s="219"/>
      <c r="ISP69" s="219"/>
      <c r="ISQ69" s="219"/>
      <c r="ISR69" s="219"/>
      <c r="ISS69" s="219"/>
      <c r="IST69" s="219"/>
      <c r="ISU69" s="219"/>
      <c r="ISV69" s="219"/>
      <c r="ISW69" s="219"/>
      <c r="ISX69" s="219"/>
      <c r="ISY69" s="219"/>
      <c r="ISZ69" s="219"/>
      <c r="ITA69" s="219"/>
      <c r="ITB69" s="219"/>
      <c r="ITC69" s="219"/>
      <c r="ITD69" s="219"/>
      <c r="ITE69" s="219"/>
      <c r="ITF69" s="219"/>
      <c r="ITG69" s="219"/>
      <c r="ITH69" s="219"/>
      <c r="ITI69" s="219"/>
      <c r="ITJ69" s="219"/>
      <c r="ITK69" s="219"/>
      <c r="ITL69" s="219"/>
      <c r="ITM69" s="219"/>
      <c r="ITN69" s="219"/>
      <c r="ITO69" s="219"/>
      <c r="ITP69" s="219"/>
      <c r="ITQ69" s="219"/>
      <c r="ITR69" s="219"/>
      <c r="ITS69" s="219"/>
      <c r="ITT69" s="219"/>
      <c r="ITU69" s="219"/>
      <c r="ITV69" s="219"/>
      <c r="ITW69" s="219"/>
      <c r="ITX69" s="219"/>
      <c r="ITY69" s="219"/>
      <c r="ITZ69" s="219"/>
      <c r="IUA69" s="219"/>
      <c r="IUB69" s="219"/>
      <c r="IUC69" s="219"/>
      <c r="IUD69" s="219"/>
      <c r="IUE69" s="219"/>
      <c r="IUF69" s="219"/>
      <c r="IUG69" s="219"/>
      <c r="IUH69" s="219"/>
      <c r="IUI69" s="219"/>
      <c r="IUJ69" s="219"/>
      <c r="IUK69" s="219"/>
      <c r="IUL69" s="219"/>
      <c r="IUM69" s="219"/>
      <c r="IUN69" s="219"/>
      <c r="IUO69" s="219"/>
      <c r="IUP69" s="219"/>
      <c r="IUQ69" s="219"/>
      <c r="IUR69" s="219"/>
      <c r="IUS69" s="219"/>
      <c r="IUT69" s="219"/>
      <c r="IUU69" s="219"/>
      <c r="IUV69" s="219"/>
      <c r="IUW69" s="219"/>
      <c r="IUX69" s="219"/>
      <c r="IUY69" s="219"/>
      <c r="IUZ69" s="219"/>
      <c r="IVA69" s="219"/>
      <c r="IVB69" s="219"/>
      <c r="IVC69" s="219"/>
      <c r="IVD69" s="219"/>
      <c r="IVE69" s="219"/>
      <c r="IVF69" s="219"/>
      <c r="IVG69" s="219"/>
      <c r="IVH69" s="219"/>
      <c r="IVI69" s="219"/>
      <c r="IVJ69" s="219"/>
      <c r="IVK69" s="219"/>
      <c r="IVL69" s="219"/>
      <c r="IVM69" s="219"/>
      <c r="IVN69" s="219"/>
      <c r="IVO69" s="219"/>
      <c r="IVP69" s="219"/>
      <c r="IVQ69" s="219"/>
      <c r="IVR69" s="219"/>
      <c r="IVS69" s="219"/>
      <c r="IVT69" s="219"/>
      <c r="IVU69" s="219"/>
      <c r="IVV69" s="219"/>
      <c r="IVW69" s="219"/>
      <c r="IVX69" s="219"/>
      <c r="IVY69" s="219"/>
      <c r="IVZ69" s="219"/>
      <c r="IWA69" s="219"/>
      <c r="IWB69" s="219"/>
      <c r="IWC69" s="219"/>
      <c r="IWD69" s="219"/>
      <c r="IWE69" s="219"/>
      <c r="IWF69" s="219"/>
      <c r="IWG69" s="219"/>
      <c r="IWH69" s="219"/>
      <c r="IWI69" s="219"/>
      <c r="IWJ69" s="219"/>
      <c r="IWK69" s="219"/>
      <c r="IWL69" s="219"/>
      <c r="IWM69" s="219"/>
      <c r="IWN69" s="219"/>
      <c r="IWO69" s="219"/>
      <c r="IWP69" s="219"/>
      <c r="IWQ69" s="219"/>
      <c r="IWR69" s="219"/>
      <c r="IWS69" s="219"/>
      <c r="IWT69" s="219"/>
      <c r="IWU69" s="219"/>
      <c r="IWV69" s="219"/>
      <c r="IWW69" s="219"/>
      <c r="IWX69" s="219"/>
      <c r="IWY69" s="219"/>
      <c r="IWZ69" s="219"/>
      <c r="IXA69" s="219"/>
      <c r="IXB69" s="219"/>
      <c r="IXC69" s="219"/>
      <c r="IXD69" s="219"/>
      <c r="IXE69" s="219"/>
      <c r="IXF69" s="219"/>
      <c r="IXG69" s="219"/>
      <c r="IXH69" s="219"/>
      <c r="IXI69" s="219"/>
      <c r="IXJ69" s="219"/>
      <c r="IXK69" s="219"/>
      <c r="IXL69" s="219"/>
      <c r="IXM69" s="219"/>
      <c r="IXN69" s="219"/>
      <c r="IXO69" s="219"/>
      <c r="IXP69" s="219"/>
      <c r="IXQ69" s="219"/>
      <c r="IXR69" s="219"/>
      <c r="IXS69" s="219"/>
      <c r="IXT69" s="219"/>
      <c r="IXU69" s="219"/>
      <c r="IXV69" s="219"/>
      <c r="IXW69" s="219"/>
      <c r="IXX69" s="219"/>
      <c r="IXY69" s="219"/>
      <c r="IXZ69" s="219"/>
      <c r="IYA69" s="219"/>
      <c r="IYB69" s="219"/>
      <c r="IYC69" s="219"/>
      <c r="IYD69" s="219"/>
      <c r="IYE69" s="219"/>
      <c r="IYF69" s="219"/>
      <c r="IYG69" s="219"/>
      <c r="IYH69" s="219"/>
      <c r="IYI69" s="219"/>
      <c r="IYJ69" s="219"/>
      <c r="IYK69" s="219"/>
      <c r="IYL69" s="219"/>
      <c r="IYM69" s="219"/>
      <c r="IYN69" s="219"/>
      <c r="IYO69" s="219"/>
      <c r="IYP69" s="219"/>
      <c r="IYQ69" s="219"/>
      <c r="IYR69" s="219"/>
      <c r="IYS69" s="219"/>
      <c r="IYT69" s="219"/>
      <c r="IYU69" s="219"/>
      <c r="IYV69" s="219"/>
      <c r="IYW69" s="219"/>
      <c r="IYX69" s="219"/>
      <c r="IYY69" s="219"/>
      <c r="IYZ69" s="219"/>
      <c r="IZA69" s="219"/>
      <c r="IZB69" s="219"/>
      <c r="IZC69" s="219"/>
      <c r="IZD69" s="219"/>
      <c r="IZE69" s="219"/>
      <c r="IZF69" s="219"/>
      <c r="IZG69" s="219"/>
      <c r="IZH69" s="219"/>
      <c r="IZI69" s="219"/>
      <c r="IZJ69" s="219"/>
      <c r="IZK69" s="219"/>
      <c r="IZL69" s="219"/>
      <c r="IZM69" s="219"/>
      <c r="IZN69" s="219"/>
      <c r="IZO69" s="219"/>
      <c r="IZP69" s="219"/>
      <c r="IZQ69" s="219"/>
      <c r="IZR69" s="219"/>
      <c r="IZS69" s="219"/>
      <c r="IZT69" s="219"/>
      <c r="IZU69" s="219"/>
      <c r="IZV69" s="219"/>
      <c r="IZW69" s="219"/>
      <c r="IZX69" s="219"/>
      <c r="IZY69" s="219"/>
      <c r="IZZ69" s="219"/>
      <c r="JAA69" s="219"/>
      <c r="JAB69" s="219"/>
      <c r="JAC69" s="219"/>
      <c r="JAD69" s="219"/>
      <c r="JAE69" s="219"/>
      <c r="JAF69" s="219"/>
      <c r="JAG69" s="219"/>
      <c r="JAH69" s="219"/>
      <c r="JAI69" s="219"/>
      <c r="JAJ69" s="219"/>
      <c r="JAK69" s="219"/>
      <c r="JAL69" s="219"/>
      <c r="JAM69" s="219"/>
      <c r="JAN69" s="219"/>
      <c r="JAO69" s="219"/>
      <c r="JAP69" s="219"/>
      <c r="JAQ69" s="219"/>
      <c r="JAR69" s="219"/>
      <c r="JAS69" s="219"/>
      <c r="JAT69" s="219"/>
      <c r="JAU69" s="219"/>
      <c r="JAV69" s="219"/>
      <c r="JAW69" s="219"/>
      <c r="JAX69" s="219"/>
      <c r="JAY69" s="219"/>
      <c r="JAZ69" s="219"/>
      <c r="JBA69" s="219"/>
      <c r="JBB69" s="219"/>
      <c r="JBC69" s="219"/>
      <c r="JBD69" s="219"/>
      <c r="JBE69" s="219"/>
      <c r="JBF69" s="219"/>
      <c r="JBG69" s="219"/>
      <c r="JBH69" s="219"/>
      <c r="JBI69" s="219"/>
      <c r="JBJ69" s="219"/>
      <c r="JBK69" s="219"/>
      <c r="JBL69" s="219"/>
      <c r="JBM69" s="219"/>
      <c r="JBN69" s="219"/>
      <c r="JBO69" s="219"/>
      <c r="JBP69" s="219"/>
      <c r="JBQ69" s="219"/>
      <c r="JBR69" s="219"/>
      <c r="JBS69" s="219"/>
      <c r="JBT69" s="219"/>
      <c r="JBU69" s="219"/>
      <c r="JBV69" s="219"/>
      <c r="JBW69" s="219"/>
      <c r="JBX69" s="219"/>
      <c r="JBY69" s="219"/>
      <c r="JBZ69" s="219"/>
      <c r="JCA69" s="219"/>
      <c r="JCB69" s="219"/>
      <c r="JCC69" s="219"/>
      <c r="JCD69" s="219"/>
      <c r="JCE69" s="219"/>
      <c r="JCF69" s="219"/>
      <c r="JCG69" s="219"/>
      <c r="JCH69" s="219"/>
      <c r="JCI69" s="219"/>
      <c r="JCJ69" s="219"/>
      <c r="JCK69" s="219"/>
      <c r="JCL69" s="219"/>
      <c r="JCM69" s="219"/>
      <c r="JCN69" s="219"/>
      <c r="JCO69" s="219"/>
      <c r="JCP69" s="219"/>
      <c r="JCQ69" s="219"/>
      <c r="JCR69" s="219"/>
      <c r="JCS69" s="219"/>
      <c r="JCT69" s="219"/>
      <c r="JCU69" s="219"/>
      <c r="JCV69" s="219"/>
      <c r="JCW69" s="219"/>
      <c r="JCX69" s="219"/>
      <c r="JCY69" s="219"/>
      <c r="JCZ69" s="219"/>
      <c r="JDA69" s="219"/>
      <c r="JDB69" s="219"/>
      <c r="JDC69" s="219"/>
      <c r="JDD69" s="219"/>
      <c r="JDE69" s="219"/>
      <c r="JDF69" s="219"/>
      <c r="JDG69" s="219"/>
      <c r="JDH69" s="219"/>
      <c r="JDI69" s="219"/>
      <c r="JDJ69" s="219"/>
      <c r="JDK69" s="219"/>
      <c r="JDL69" s="219"/>
      <c r="JDM69" s="219"/>
      <c r="JDN69" s="219"/>
      <c r="JDO69" s="219"/>
      <c r="JDP69" s="219"/>
      <c r="JDQ69" s="219"/>
      <c r="JDR69" s="219"/>
      <c r="JDS69" s="219"/>
      <c r="JDT69" s="219"/>
      <c r="JDU69" s="219"/>
      <c r="JDV69" s="219"/>
      <c r="JDW69" s="219"/>
      <c r="JDX69" s="219"/>
      <c r="JDY69" s="219"/>
      <c r="JDZ69" s="219"/>
      <c r="JEA69" s="219"/>
      <c r="JEB69" s="219"/>
      <c r="JEC69" s="219"/>
      <c r="JED69" s="219"/>
      <c r="JEE69" s="219"/>
      <c r="JEF69" s="219"/>
      <c r="JEG69" s="219"/>
      <c r="JEH69" s="219"/>
      <c r="JEI69" s="219"/>
      <c r="JEJ69" s="219"/>
      <c r="JEK69" s="219"/>
      <c r="JEL69" s="219"/>
      <c r="JEM69" s="219"/>
      <c r="JEN69" s="219"/>
      <c r="JEO69" s="219"/>
      <c r="JEP69" s="219"/>
      <c r="JEQ69" s="219"/>
      <c r="JER69" s="219"/>
      <c r="JES69" s="219"/>
      <c r="JET69" s="219"/>
      <c r="JEU69" s="219"/>
      <c r="JEV69" s="219"/>
      <c r="JEW69" s="219"/>
      <c r="JEX69" s="219"/>
      <c r="JEY69" s="219"/>
      <c r="JEZ69" s="219"/>
      <c r="JFA69" s="219"/>
      <c r="JFB69" s="219"/>
      <c r="JFC69" s="219"/>
      <c r="JFD69" s="219"/>
      <c r="JFE69" s="219"/>
      <c r="JFF69" s="219"/>
      <c r="JFG69" s="219"/>
      <c r="JFH69" s="219"/>
      <c r="JFI69" s="219"/>
      <c r="JFJ69" s="219"/>
      <c r="JFK69" s="219"/>
      <c r="JFL69" s="219"/>
      <c r="JFM69" s="219"/>
      <c r="JFN69" s="219"/>
      <c r="JFO69" s="219"/>
      <c r="JFP69" s="219"/>
      <c r="JFQ69" s="219"/>
      <c r="JFR69" s="219"/>
      <c r="JFS69" s="219"/>
      <c r="JFT69" s="219"/>
      <c r="JFU69" s="219"/>
      <c r="JFV69" s="219"/>
      <c r="JFW69" s="219"/>
      <c r="JFX69" s="219"/>
      <c r="JFY69" s="219"/>
      <c r="JFZ69" s="219"/>
      <c r="JGA69" s="219"/>
      <c r="JGB69" s="219"/>
      <c r="JGC69" s="219"/>
      <c r="JGD69" s="219"/>
      <c r="JGE69" s="219"/>
      <c r="JGF69" s="219"/>
      <c r="JGG69" s="219"/>
      <c r="JGH69" s="219"/>
      <c r="JGI69" s="219"/>
      <c r="JGJ69" s="219"/>
      <c r="JGK69" s="219"/>
      <c r="JGL69" s="219"/>
      <c r="JGM69" s="219"/>
      <c r="JGN69" s="219"/>
      <c r="JGO69" s="219"/>
      <c r="JGP69" s="219"/>
      <c r="JGQ69" s="219"/>
      <c r="JGR69" s="219"/>
      <c r="JGS69" s="219"/>
      <c r="JGT69" s="219"/>
      <c r="JGU69" s="219"/>
      <c r="JGV69" s="219"/>
      <c r="JGW69" s="219"/>
      <c r="JGX69" s="219"/>
      <c r="JGY69" s="219"/>
      <c r="JGZ69" s="219"/>
      <c r="JHA69" s="219"/>
      <c r="JHB69" s="219"/>
      <c r="JHC69" s="219"/>
      <c r="JHD69" s="219"/>
      <c r="JHE69" s="219"/>
      <c r="JHF69" s="219"/>
      <c r="JHG69" s="219"/>
      <c r="JHH69" s="219"/>
      <c r="JHI69" s="219"/>
      <c r="JHJ69" s="219"/>
      <c r="JHK69" s="219"/>
      <c r="JHL69" s="219"/>
      <c r="JHM69" s="219"/>
      <c r="JHN69" s="219"/>
      <c r="JHO69" s="219"/>
      <c r="JHP69" s="219"/>
      <c r="JHQ69" s="219"/>
      <c r="JHR69" s="219"/>
      <c r="JHS69" s="219"/>
      <c r="JHT69" s="219"/>
      <c r="JHU69" s="219"/>
      <c r="JHV69" s="219"/>
      <c r="JHW69" s="219"/>
      <c r="JHX69" s="219"/>
      <c r="JHY69" s="219"/>
      <c r="JHZ69" s="219"/>
      <c r="JIA69" s="219"/>
      <c r="JIB69" s="219"/>
      <c r="JIC69" s="219"/>
      <c r="JID69" s="219"/>
      <c r="JIE69" s="219"/>
      <c r="JIF69" s="219"/>
      <c r="JIG69" s="219"/>
      <c r="JIH69" s="219"/>
      <c r="JII69" s="219"/>
      <c r="JIJ69" s="219"/>
      <c r="JIK69" s="219"/>
      <c r="JIL69" s="219"/>
      <c r="JIM69" s="219"/>
      <c r="JIN69" s="219"/>
      <c r="JIO69" s="219"/>
      <c r="JIP69" s="219"/>
      <c r="JIQ69" s="219"/>
      <c r="JIR69" s="219"/>
      <c r="JIS69" s="219"/>
      <c r="JIT69" s="219"/>
      <c r="JIU69" s="219"/>
      <c r="JIV69" s="219"/>
      <c r="JIW69" s="219"/>
      <c r="JIX69" s="219"/>
      <c r="JIY69" s="219"/>
      <c r="JIZ69" s="219"/>
      <c r="JJA69" s="219"/>
      <c r="JJB69" s="219"/>
      <c r="JJC69" s="219"/>
      <c r="JJD69" s="219"/>
      <c r="JJE69" s="219"/>
      <c r="JJF69" s="219"/>
      <c r="JJG69" s="219"/>
      <c r="JJH69" s="219"/>
      <c r="JJI69" s="219"/>
      <c r="JJJ69" s="219"/>
      <c r="JJK69" s="219"/>
      <c r="JJL69" s="219"/>
      <c r="JJM69" s="219"/>
      <c r="JJN69" s="219"/>
      <c r="JJO69" s="219"/>
      <c r="JJP69" s="219"/>
      <c r="JJQ69" s="219"/>
      <c r="JJR69" s="219"/>
      <c r="JJS69" s="219"/>
      <c r="JJT69" s="219"/>
      <c r="JJU69" s="219"/>
      <c r="JJV69" s="219"/>
      <c r="JJW69" s="219"/>
      <c r="JJX69" s="219"/>
      <c r="JJY69" s="219"/>
      <c r="JJZ69" s="219"/>
      <c r="JKA69" s="219"/>
      <c r="JKB69" s="219"/>
      <c r="JKC69" s="219"/>
      <c r="JKD69" s="219"/>
      <c r="JKE69" s="219"/>
      <c r="JKF69" s="219"/>
      <c r="JKG69" s="219"/>
      <c r="JKH69" s="219"/>
      <c r="JKI69" s="219"/>
      <c r="JKJ69" s="219"/>
      <c r="JKK69" s="219"/>
      <c r="JKL69" s="219"/>
      <c r="JKM69" s="219"/>
      <c r="JKN69" s="219"/>
      <c r="JKO69" s="219"/>
      <c r="JKP69" s="219"/>
      <c r="JKQ69" s="219"/>
      <c r="JKR69" s="219"/>
      <c r="JKS69" s="219"/>
      <c r="JKT69" s="219"/>
      <c r="JKU69" s="219"/>
      <c r="JKV69" s="219"/>
      <c r="JKW69" s="219"/>
      <c r="JKX69" s="219"/>
      <c r="JKY69" s="219"/>
      <c r="JKZ69" s="219"/>
      <c r="JLA69" s="219"/>
      <c r="JLB69" s="219"/>
      <c r="JLC69" s="219"/>
      <c r="JLD69" s="219"/>
      <c r="JLE69" s="219"/>
      <c r="JLF69" s="219"/>
      <c r="JLG69" s="219"/>
      <c r="JLH69" s="219"/>
      <c r="JLI69" s="219"/>
      <c r="JLJ69" s="219"/>
      <c r="JLK69" s="219"/>
      <c r="JLL69" s="219"/>
      <c r="JLM69" s="219"/>
      <c r="JLN69" s="219"/>
      <c r="JLO69" s="219"/>
      <c r="JLP69" s="219"/>
      <c r="JLQ69" s="219"/>
      <c r="JLR69" s="219"/>
      <c r="JLS69" s="219"/>
      <c r="JLT69" s="219"/>
      <c r="JLU69" s="219"/>
      <c r="JLV69" s="219"/>
      <c r="JLW69" s="219"/>
      <c r="JLX69" s="219"/>
      <c r="JLY69" s="219"/>
      <c r="JLZ69" s="219"/>
      <c r="JMA69" s="219"/>
      <c r="JMB69" s="219"/>
      <c r="JMC69" s="219"/>
      <c r="JMD69" s="219"/>
      <c r="JME69" s="219"/>
      <c r="JMF69" s="219"/>
      <c r="JMG69" s="219"/>
      <c r="JMH69" s="219"/>
      <c r="JMI69" s="219"/>
      <c r="JMJ69" s="219"/>
      <c r="JMK69" s="219"/>
      <c r="JML69" s="219"/>
      <c r="JMM69" s="219"/>
      <c r="JMN69" s="219"/>
      <c r="JMO69" s="219"/>
      <c r="JMP69" s="219"/>
      <c r="JMQ69" s="219"/>
      <c r="JMR69" s="219"/>
      <c r="JMS69" s="219"/>
      <c r="JMT69" s="219"/>
      <c r="JMU69" s="219"/>
      <c r="JMV69" s="219"/>
      <c r="JMW69" s="219"/>
      <c r="JMX69" s="219"/>
      <c r="JMY69" s="219"/>
      <c r="JMZ69" s="219"/>
      <c r="JNA69" s="219"/>
      <c r="JNB69" s="219"/>
      <c r="JNC69" s="219"/>
      <c r="JND69" s="219"/>
      <c r="JNE69" s="219"/>
      <c r="JNF69" s="219"/>
      <c r="JNG69" s="219"/>
      <c r="JNH69" s="219"/>
      <c r="JNI69" s="219"/>
      <c r="JNJ69" s="219"/>
      <c r="JNK69" s="219"/>
      <c r="JNL69" s="219"/>
      <c r="JNM69" s="219"/>
      <c r="JNN69" s="219"/>
      <c r="JNO69" s="219"/>
      <c r="JNP69" s="219"/>
      <c r="JNQ69" s="219"/>
      <c r="JNR69" s="219"/>
      <c r="JNS69" s="219"/>
      <c r="JNT69" s="219"/>
      <c r="JNU69" s="219"/>
      <c r="JNV69" s="219"/>
      <c r="JNW69" s="219"/>
      <c r="JNX69" s="219"/>
      <c r="JNY69" s="219"/>
      <c r="JNZ69" s="219"/>
      <c r="JOA69" s="219"/>
      <c r="JOB69" s="219"/>
      <c r="JOC69" s="219"/>
      <c r="JOD69" s="219"/>
      <c r="JOE69" s="219"/>
      <c r="JOF69" s="219"/>
      <c r="JOG69" s="219"/>
      <c r="JOH69" s="219"/>
      <c r="JOI69" s="219"/>
      <c r="JOJ69" s="219"/>
      <c r="JOK69" s="219"/>
      <c r="JOL69" s="219"/>
      <c r="JOM69" s="219"/>
      <c r="JON69" s="219"/>
      <c r="JOO69" s="219"/>
      <c r="JOP69" s="219"/>
      <c r="JOQ69" s="219"/>
      <c r="JOR69" s="219"/>
      <c r="JOS69" s="219"/>
      <c r="JOT69" s="219"/>
      <c r="JOU69" s="219"/>
      <c r="JOV69" s="219"/>
      <c r="JOW69" s="219"/>
      <c r="JOX69" s="219"/>
      <c r="JOY69" s="219"/>
      <c r="JOZ69" s="219"/>
      <c r="JPA69" s="219"/>
      <c r="JPB69" s="219"/>
      <c r="JPC69" s="219"/>
      <c r="JPD69" s="219"/>
      <c r="JPE69" s="219"/>
      <c r="JPF69" s="219"/>
      <c r="JPG69" s="219"/>
      <c r="JPH69" s="219"/>
      <c r="JPI69" s="219"/>
      <c r="JPJ69" s="219"/>
      <c r="JPK69" s="219"/>
      <c r="JPL69" s="219"/>
      <c r="JPM69" s="219"/>
      <c r="JPN69" s="219"/>
      <c r="JPO69" s="219"/>
      <c r="JPP69" s="219"/>
      <c r="JPQ69" s="219"/>
      <c r="JPR69" s="219"/>
      <c r="JPS69" s="219"/>
      <c r="JPT69" s="219"/>
      <c r="JPU69" s="219"/>
      <c r="JPV69" s="219"/>
      <c r="JPW69" s="219"/>
      <c r="JPX69" s="219"/>
      <c r="JPY69" s="219"/>
      <c r="JPZ69" s="219"/>
      <c r="JQA69" s="219"/>
      <c r="JQB69" s="219"/>
      <c r="JQC69" s="219"/>
      <c r="JQD69" s="219"/>
      <c r="JQE69" s="219"/>
      <c r="JQF69" s="219"/>
      <c r="JQG69" s="219"/>
      <c r="JQH69" s="219"/>
      <c r="JQI69" s="219"/>
      <c r="JQJ69" s="219"/>
      <c r="JQK69" s="219"/>
      <c r="JQL69" s="219"/>
      <c r="JQM69" s="219"/>
      <c r="JQN69" s="219"/>
      <c r="JQO69" s="219"/>
      <c r="JQP69" s="219"/>
      <c r="JQQ69" s="219"/>
      <c r="JQR69" s="219"/>
      <c r="JQS69" s="219"/>
      <c r="JQT69" s="219"/>
      <c r="JQU69" s="219"/>
      <c r="JQV69" s="219"/>
      <c r="JQW69" s="219"/>
      <c r="JQX69" s="219"/>
      <c r="JQY69" s="219"/>
      <c r="JQZ69" s="219"/>
      <c r="JRA69" s="219"/>
      <c r="JRB69" s="219"/>
      <c r="JRC69" s="219"/>
      <c r="JRD69" s="219"/>
      <c r="JRE69" s="219"/>
      <c r="JRF69" s="219"/>
      <c r="JRG69" s="219"/>
      <c r="JRH69" s="219"/>
      <c r="JRI69" s="219"/>
      <c r="JRJ69" s="219"/>
      <c r="JRK69" s="219"/>
      <c r="JRL69" s="219"/>
      <c r="JRM69" s="219"/>
      <c r="JRN69" s="219"/>
      <c r="JRO69" s="219"/>
      <c r="JRP69" s="219"/>
      <c r="JRQ69" s="219"/>
      <c r="JRR69" s="219"/>
      <c r="JRS69" s="219"/>
      <c r="JRT69" s="219"/>
      <c r="JRU69" s="219"/>
      <c r="JRV69" s="219"/>
      <c r="JRW69" s="219"/>
      <c r="JRX69" s="219"/>
      <c r="JRY69" s="219"/>
      <c r="JRZ69" s="219"/>
      <c r="JSA69" s="219"/>
      <c r="JSB69" s="219"/>
      <c r="JSC69" s="219"/>
      <c r="JSD69" s="219"/>
      <c r="JSE69" s="219"/>
      <c r="JSF69" s="219"/>
      <c r="JSG69" s="219"/>
      <c r="JSH69" s="219"/>
      <c r="JSI69" s="219"/>
      <c r="JSJ69" s="219"/>
      <c r="JSK69" s="219"/>
      <c r="JSL69" s="219"/>
      <c r="JSM69" s="219"/>
      <c r="JSN69" s="219"/>
      <c r="JSO69" s="219"/>
      <c r="JSP69" s="219"/>
      <c r="JSQ69" s="219"/>
      <c r="JSR69" s="219"/>
      <c r="JSS69" s="219"/>
      <c r="JST69" s="219"/>
      <c r="JSU69" s="219"/>
      <c r="JSV69" s="219"/>
      <c r="JSW69" s="219"/>
      <c r="JSX69" s="219"/>
      <c r="JSY69" s="219"/>
      <c r="JSZ69" s="219"/>
      <c r="JTA69" s="219"/>
      <c r="JTB69" s="219"/>
      <c r="JTC69" s="219"/>
      <c r="JTD69" s="219"/>
      <c r="JTE69" s="219"/>
      <c r="JTF69" s="219"/>
      <c r="JTG69" s="219"/>
      <c r="JTH69" s="219"/>
      <c r="JTI69" s="219"/>
      <c r="JTJ69" s="219"/>
      <c r="JTK69" s="219"/>
      <c r="JTL69" s="219"/>
      <c r="JTM69" s="219"/>
      <c r="JTN69" s="219"/>
      <c r="JTO69" s="219"/>
      <c r="JTP69" s="219"/>
      <c r="JTQ69" s="219"/>
      <c r="JTR69" s="219"/>
      <c r="JTS69" s="219"/>
      <c r="JTT69" s="219"/>
      <c r="JTU69" s="219"/>
      <c r="JTV69" s="219"/>
      <c r="JTW69" s="219"/>
      <c r="JTX69" s="219"/>
      <c r="JTY69" s="219"/>
      <c r="JTZ69" s="219"/>
      <c r="JUA69" s="219"/>
      <c r="JUB69" s="219"/>
      <c r="JUC69" s="219"/>
      <c r="JUD69" s="219"/>
      <c r="JUE69" s="219"/>
      <c r="JUF69" s="219"/>
      <c r="JUG69" s="219"/>
      <c r="JUH69" s="219"/>
      <c r="JUI69" s="219"/>
      <c r="JUJ69" s="219"/>
      <c r="JUK69" s="219"/>
      <c r="JUL69" s="219"/>
      <c r="JUM69" s="219"/>
      <c r="JUN69" s="219"/>
      <c r="JUO69" s="219"/>
      <c r="JUP69" s="219"/>
      <c r="JUQ69" s="219"/>
      <c r="JUR69" s="219"/>
      <c r="JUS69" s="219"/>
      <c r="JUT69" s="219"/>
      <c r="JUU69" s="219"/>
      <c r="JUV69" s="219"/>
      <c r="JUW69" s="219"/>
      <c r="JUX69" s="219"/>
      <c r="JUY69" s="219"/>
      <c r="JUZ69" s="219"/>
      <c r="JVA69" s="219"/>
      <c r="JVB69" s="219"/>
      <c r="JVC69" s="219"/>
      <c r="JVD69" s="219"/>
      <c r="JVE69" s="219"/>
      <c r="JVF69" s="219"/>
      <c r="JVG69" s="219"/>
      <c r="JVH69" s="219"/>
      <c r="JVI69" s="219"/>
      <c r="JVJ69" s="219"/>
      <c r="JVK69" s="219"/>
      <c r="JVL69" s="219"/>
      <c r="JVM69" s="219"/>
      <c r="JVN69" s="219"/>
      <c r="JVO69" s="219"/>
      <c r="JVP69" s="219"/>
      <c r="JVQ69" s="219"/>
      <c r="JVR69" s="219"/>
      <c r="JVS69" s="219"/>
      <c r="JVT69" s="219"/>
      <c r="JVU69" s="219"/>
      <c r="JVV69" s="219"/>
      <c r="JVW69" s="219"/>
      <c r="JVX69" s="219"/>
      <c r="JVY69" s="219"/>
      <c r="JVZ69" s="219"/>
      <c r="JWA69" s="219"/>
      <c r="JWB69" s="219"/>
      <c r="JWC69" s="219"/>
      <c r="JWD69" s="219"/>
      <c r="JWE69" s="219"/>
      <c r="JWF69" s="219"/>
      <c r="JWG69" s="219"/>
      <c r="JWH69" s="219"/>
      <c r="JWI69" s="219"/>
      <c r="JWJ69" s="219"/>
      <c r="JWK69" s="219"/>
      <c r="JWL69" s="219"/>
      <c r="JWM69" s="219"/>
      <c r="JWN69" s="219"/>
      <c r="JWO69" s="219"/>
      <c r="JWP69" s="219"/>
      <c r="JWQ69" s="219"/>
      <c r="JWR69" s="219"/>
      <c r="JWS69" s="219"/>
      <c r="JWT69" s="219"/>
      <c r="JWU69" s="219"/>
      <c r="JWV69" s="219"/>
      <c r="JWW69" s="219"/>
      <c r="JWX69" s="219"/>
      <c r="JWY69" s="219"/>
      <c r="JWZ69" s="219"/>
      <c r="JXA69" s="219"/>
      <c r="JXB69" s="219"/>
      <c r="JXC69" s="219"/>
      <c r="JXD69" s="219"/>
      <c r="JXE69" s="219"/>
      <c r="JXF69" s="219"/>
      <c r="JXG69" s="219"/>
      <c r="JXH69" s="219"/>
      <c r="JXI69" s="219"/>
      <c r="JXJ69" s="219"/>
      <c r="JXK69" s="219"/>
      <c r="JXL69" s="219"/>
      <c r="JXM69" s="219"/>
      <c r="JXN69" s="219"/>
      <c r="JXO69" s="219"/>
      <c r="JXP69" s="219"/>
      <c r="JXQ69" s="219"/>
      <c r="JXR69" s="219"/>
      <c r="JXS69" s="219"/>
      <c r="JXT69" s="219"/>
      <c r="JXU69" s="219"/>
      <c r="JXV69" s="219"/>
      <c r="JXW69" s="219"/>
      <c r="JXX69" s="219"/>
      <c r="JXY69" s="219"/>
      <c r="JXZ69" s="219"/>
      <c r="JYA69" s="219"/>
      <c r="JYB69" s="219"/>
      <c r="JYC69" s="219"/>
      <c r="JYD69" s="219"/>
      <c r="JYE69" s="219"/>
      <c r="JYF69" s="219"/>
      <c r="JYG69" s="219"/>
      <c r="JYH69" s="219"/>
      <c r="JYI69" s="219"/>
      <c r="JYJ69" s="219"/>
      <c r="JYK69" s="219"/>
      <c r="JYL69" s="219"/>
      <c r="JYM69" s="219"/>
      <c r="JYN69" s="219"/>
      <c r="JYO69" s="219"/>
      <c r="JYP69" s="219"/>
      <c r="JYQ69" s="219"/>
      <c r="JYR69" s="219"/>
      <c r="JYS69" s="219"/>
      <c r="JYT69" s="219"/>
      <c r="JYU69" s="219"/>
      <c r="JYV69" s="219"/>
      <c r="JYW69" s="219"/>
      <c r="JYX69" s="219"/>
      <c r="JYY69" s="219"/>
      <c r="JYZ69" s="219"/>
      <c r="JZA69" s="219"/>
      <c r="JZB69" s="219"/>
      <c r="JZC69" s="219"/>
      <c r="JZD69" s="219"/>
      <c r="JZE69" s="219"/>
      <c r="JZF69" s="219"/>
      <c r="JZG69" s="219"/>
      <c r="JZH69" s="219"/>
      <c r="JZI69" s="219"/>
      <c r="JZJ69" s="219"/>
      <c r="JZK69" s="219"/>
      <c r="JZL69" s="219"/>
      <c r="JZM69" s="219"/>
      <c r="JZN69" s="219"/>
      <c r="JZO69" s="219"/>
      <c r="JZP69" s="219"/>
      <c r="JZQ69" s="219"/>
      <c r="JZR69" s="219"/>
      <c r="JZS69" s="219"/>
      <c r="JZT69" s="219"/>
      <c r="JZU69" s="219"/>
      <c r="JZV69" s="219"/>
      <c r="JZW69" s="219"/>
      <c r="JZX69" s="219"/>
      <c r="JZY69" s="219"/>
      <c r="JZZ69" s="219"/>
      <c r="KAA69" s="219"/>
      <c r="KAB69" s="219"/>
      <c r="KAC69" s="219"/>
      <c r="KAD69" s="219"/>
      <c r="KAE69" s="219"/>
      <c r="KAF69" s="219"/>
      <c r="KAG69" s="219"/>
      <c r="KAH69" s="219"/>
      <c r="KAI69" s="219"/>
      <c r="KAJ69" s="219"/>
      <c r="KAK69" s="219"/>
      <c r="KAL69" s="219"/>
      <c r="KAM69" s="219"/>
      <c r="KAN69" s="219"/>
      <c r="KAO69" s="219"/>
      <c r="KAP69" s="219"/>
      <c r="KAQ69" s="219"/>
      <c r="KAR69" s="219"/>
      <c r="KAS69" s="219"/>
      <c r="KAT69" s="219"/>
      <c r="KAU69" s="219"/>
      <c r="KAV69" s="219"/>
      <c r="KAW69" s="219"/>
      <c r="KAX69" s="219"/>
      <c r="KAY69" s="219"/>
      <c r="KAZ69" s="219"/>
      <c r="KBA69" s="219"/>
      <c r="KBB69" s="219"/>
      <c r="KBC69" s="219"/>
      <c r="KBD69" s="219"/>
      <c r="KBE69" s="219"/>
      <c r="KBF69" s="219"/>
      <c r="KBG69" s="219"/>
      <c r="KBH69" s="219"/>
      <c r="KBI69" s="219"/>
      <c r="KBJ69" s="219"/>
      <c r="KBK69" s="219"/>
      <c r="KBL69" s="219"/>
      <c r="KBM69" s="219"/>
      <c r="KBN69" s="219"/>
      <c r="KBO69" s="219"/>
      <c r="KBP69" s="219"/>
      <c r="KBQ69" s="219"/>
      <c r="KBR69" s="219"/>
      <c r="KBS69" s="219"/>
      <c r="KBT69" s="219"/>
      <c r="KBU69" s="219"/>
      <c r="KBV69" s="219"/>
      <c r="KBW69" s="219"/>
      <c r="KBX69" s="219"/>
      <c r="KBY69" s="219"/>
      <c r="KBZ69" s="219"/>
      <c r="KCA69" s="219"/>
      <c r="KCB69" s="219"/>
      <c r="KCC69" s="219"/>
      <c r="KCD69" s="219"/>
      <c r="KCE69" s="219"/>
      <c r="KCF69" s="219"/>
      <c r="KCG69" s="219"/>
      <c r="KCH69" s="219"/>
      <c r="KCI69" s="219"/>
      <c r="KCJ69" s="219"/>
      <c r="KCK69" s="219"/>
      <c r="KCL69" s="219"/>
      <c r="KCM69" s="219"/>
      <c r="KCN69" s="219"/>
      <c r="KCO69" s="219"/>
      <c r="KCP69" s="219"/>
      <c r="KCQ69" s="219"/>
      <c r="KCR69" s="219"/>
      <c r="KCS69" s="219"/>
      <c r="KCT69" s="219"/>
      <c r="KCU69" s="219"/>
      <c r="KCV69" s="219"/>
      <c r="KCW69" s="219"/>
      <c r="KCX69" s="219"/>
      <c r="KCY69" s="219"/>
      <c r="KCZ69" s="219"/>
      <c r="KDA69" s="219"/>
      <c r="KDB69" s="219"/>
      <c r="KDC69" s="219"/>
      <c r="KDD69" s="219"/>
      <c r="KDE69" s="219"/>
      <c r="KDF69" s="219"/>
      <c r="KDG69" s="219"/>
      <c r="KDH69" s="219"/>
      <c r="KDI69" s="219"/>
      <c r="KDJ69" s="219"/>
      <c r="KDK69" s="219"/>
      <c r="KDL69" s="219"/>
      <c r="KDM69" s="219"/>
      <c r="KDN69" s="219"/>
      <c r="KDO69" s="219"/>
      <c r="KDP69" s="219"/>
      <c r="KDQ69" s="219"/>
      <c r="KDR69" s="219"/>
      <c r="KDS69" s="219"/>
      <c r="KDT69" s="219"/>
      <c r="KDU69" s="219"/>
      <c r="KDV69" s="219"/>
      <c r="KDW69" s="219"/>
      <c r="KDX69" s="219"/>
      <c r="KDY69" s="219"/>
      <c r="KDZ69" s="219"/>
      <c r="KEA69" s="219"/>
      <c r="KEB69" s="219"/>
      <c r="KEC69" s="219"/>
      <c r="KED69" s="219"/>
      <c r="KEE69" s="219"/>
      <c r="KEF69" s="219"/>
      <c r="KEG69" s="219"/>
      <c r="KEH69" s="219"/>
      <c r="KEI69" s="219"/>
      <c r="KEJ69" s="219"/>
      <c r="KEK69" s="219"/>
      <c r="KEL69" s="219"/>
      <c r="KEM69" s="219"/>
      <c r="KEN69" s="219"/>
      <c r="KEO69" s="219"/>
      <c r="KEP69" s="219"/>
      <c r="KEQ69" s="219"/>
      <c r="KER69" s="219"/>
      <c r="KES69" s="219"/>
      <c r="KET69" s="219"/>
      <c r="KEU69" s="219"/>
      <c r="KEV69" s="219"/>
      <c r="KEW69" s="219"/>
      <c r="KEX69" s="219"/>
      <c r="KEY69" s="219"/>
      <c r="KEZ69" s="219"/>
      <c r="KFA69" s="219"/>
      <c r="KFB69" s="219"/>
      <c r="KFC69" s="219"/>
      <c r="KFD69" s="219"/>
      <c r="KFE69" s="219"/>
      <c r="KFF69" s="219"/>
      <c r="KFG69" s="219"/>
      <c r="KFH69" s="219"/>
      <c r="KFI69" s="219"/>
      <c r="KFJ69" s="219"/>
      <c r="KFK69" s="219"/>
      <c r="KFL69" s="219"/>
      <c r="KFM69" s="219"/>
      <c r="KFN69" s="219"/>
      <c r="KFO69" s="219"/>
      <c r="KFP69" s="219"/>
      <c r="KFQ69" s="219"/>
      <c r="KFR69" s="219"/>
      <c r="KFS69" s="219"/>
      <c r="KFT69" s="219"/>
      <c r="KFU69" s="219"/>
      <c r="KFV69" s="219"/>
      <c r="KFW69" s="219"/>
      <c r="KFX69" s="219"/>
      <c r="KFY69" s="219"/>
      <c r="KFZ69" s="219"/>
      <c r="KGA69" s="219"/>
      <c r="KGB69" s="219"/>
      <c r="KGC69" s="219"/>
      <c r="KGD69" s="219"/>
      <c r="KGE69" s="219"/>
      <c r="KGF69" s="219"/>
      <c r="KGG69" s="219"/>
      <c r="KGH69" s="219"/>
      <c r="KGI69" s="219"/>
      <c r="KGJ69" s="219"/>
      <c r="KGK69" s="219"/>
      <c r="KGL69" s="219"/>
      <c r="KGM69" s="219"/>
      <c r="KGN69" s="219"/>
      <c r="KGO69" s="219"/>
      <c r="KGP69" s="219"/>
      <c r="KGQ69" s="219"/>
      <c r="KGR69" s="219"/>
      <c r="KGS69" s="219"/>
      <c r="KGT69" s="219"/>
      <c r="KGU69" s="219"/>
      <c r="KGV69" s="219"/>
      <c r="KGW69" s="219"/>
      <c r="KGX69" s="219"/>
      <c r="KGY69" s="219"/>
      <c r="KGZ69" s="219"/>
      <c r="KHA69" s="219"/>
      <c r="KHB69" s="219"/>
      <c r="KHC69" s="219"/>
      <c r="KHD69" s="219"/>
      <c r="KHE69" s="219"/>
      <c r="KHF69" s="219"/>
      <c r="KHG69" s="219"/>
      <c r="KHH69" s="219"/>
      <c r="KHI69" s="219"/>
      <c r="KHJ69" s="219"/>
      <c r="KHK69" s="219"/>
      <c r="KHL69" s="219"/>
      <c r="KHM69" s="219"/>
      <c r="KHN69" s="219"/>
      <c r="KHO69" s="219"/>
      <c r="KHP69" s="219"/>
      <c r="KHQ69" s="219"/>
      <c r="KHR69" s="219"/>
      <c r="KHS69" s="219"/>
      <c r="KHT69" s="219"/>
      <c r="KHU69" s="219"/>
      <c r="KHV69" s="219"/>
      <c r="KHW69" s="219"/>
      <c r="KHX69" s="219"/>
      <c r="KHY69" s="219"/>
      <c r="KHZ69" s="219"/>
      <c r="KIA69" s="219"/>
      <c r="KIB69" s="219"/>
      <c r="KIC69" s="219"/>
      <c r="KID69" s="219"/>
      <c r="KIE69" s="219"/>
      <c r="KIF69" s="219"/>
      <c r="KIG69" s="219"/>
      <c r="KIH69" s="219"/>
      <c r="KII69" s="219"/>
      <c r="KIJ69" s="219"/>
      <c r="KIK69" s="219"/>
      <c r="KIL69" s="219"/>
      <c r="KIM69" s="219"/>
      <c r="KIN69" s="219"/>
      <c r="KIO69" s="219"/>
      <c r="KIP69" s="219"/>
      <c r="KIQ69" s="219"/>
      <c r="KIR69" s="219"/>
      <c r="KIS69" s="219"/>
      <c r="KIT69" s="219"/>
      <c r="KIU69" s="219"/>
      <c r="KIV69" s="219"/>
      <c r="KIW69" s="219"/>
      <c r="KIX69" s="219"/>
      <c r="KIY69" s="219"/>
      <c r="KIZ69" s="219"/>
      <c r="KJA69" s="219"/>
      <c r="KJB69" s="219"/>
      <c r="KJC69" s="219"/>
      <c r="KJD69" s="219"/>
      <c r="KJE69" s="219"/>
      <c r="KJF69" s="219"/>
      <c r="KJG69" s="219"/>
      <c r="KJH69" s="219"/>
      <c r="KJI69" s="219"/>
      <c r="KJJ69" s="219"/>
      <c r="KJK69" s="219"/>
      <c r="KJL69" s="219"/>
      <c r="KJM69" s="219"/>
      <c r="KJN69" s="219"/>
      <c r="KJO69" s="219"/>
      <c r="KJP69" s="219"/>
      <c r="KJQ69" s="219"/>
      <c r="KJR69" s="219"/>
      <c r="KJS69" s="219"/>
      <c r="KJT69" s="219"/>
      <c r="KJU69" s="219"/>
      <c r="KJV69" s="219"/>
      <c r="KJW69" s="219"/>
      <c r="KJX69" s="219"/>
      <c r="KJY69" s="219"/>
      <c r="KJZ69" s="219"/>
      <c r="KKA69" s="219"/>
      <c r="KKB69" s="219"/>
      <c r="KKC69" s="219"/>
      <c r="KKD69" s="219"/>
      <c r="KKE69" s="219"/>
      <c r="KKF69" s="219"/>
      <c r="KKG69" s="219"/>
      <c r="KKH69" s="219"/>
      <c r="KKI69" s="219"/>
      <c r="KKJ69" s="219"/>
      <c r="KKK69" s="219"/>
      <c r="KKL69" s="219"/>
      <c r="KKM69" s="219"/>
      <c r="KKN69" s="219"/>
      <c r="KKO69" s="219"/>
      <c r="KKP69" s="219"/>
      <c r="KKQ69" s="219"/>
      <c r="KKR69" s="219"/>
      <c r="KKS69" s="219"/>
      <c r="KKT69" s="219"/>
      <c r="KKU69" s="219"/>
      <c r="KKV69" s="219"/>
      <c r="KKW69" s="219"/>
      <c r="KKX69" s="219"/>
      <c r="KKY69" s="219"/>
      <c r="KKZ69" s="219"/>
      <c r="KLA69" s="219"/>
      <c r="KLB69" s="219"/>
      <c r="KLC69" s="219"/>
      <c r="KLD69" s="219"/>
      <c r="KLE69" s="219"/>
      <c r="KLF69" s="219"/>
      <c r="KLG69" s="219"/>
      <c r="KLH69" s="219"/>
      <c r="KLI69" s="219"/>
      <c r="KLJ69" s="219"/>
      <c r="KLK69" s="219"/>
      <c r="KLL69" s="219"/>
      <c r="KLM69" s="219"/>
      <c r="KLN69" s="219"/>
      <c r="KLO69" s="219"/>
      <c r="KLP69" s="219"/>
      <c r="KLQ69" s="219"/>
      <c r="KLR69" s="219"/>
      <c r="KLS69" s="219"/>
      <c r="KLT69" s="219"/>
      <c r="KLU69" s="219"/>
      <c r="KLV69" s="219"/>
      <c r="KLW69" s="219"/>
      <c r="KLX69" s="219"/>
      <c r="KLY69" s="219"/>
      <c r="KLZ69" s="219"/>
      <c r="KMA69" s="219"/>
      <c r="KMB69" s="219"/>
      <c r="KMC69" s="219"/>
      <c r="KMD69" s="219"/>
      <c r="KME69" s="219"/>
      <c r="KMF69" s="219"/>
      <c r="KMG69" s="219"/>
      <c r="KMH69" s="219"/>
      <c r="KMI69" s="219"/>
      <c r="KMJ69" s="219"/>
      <c r="KMK69" s="219"/>
      <c r="KML69" s="219"/>
      <c r="KMM69" s="219"/>
      <c r="KMN69" s="219"/>
      <c r="KMO69" s="219"/>
      <c r="KMP69" s="219"/>
      <c r="KMQ69" s="219"/>
      <c r="KMR69" s="219"/>
      <c r="KMS69" s="219"/>
      <c r="KMT69" s="219"/>
      <c r="KMU69" s="219"/>
      <c r="KMV69" s="219"/>
      <c r="KMW69" s="219"/>
      <c r="KMX69" s="219"/>
      <c r="KMY69" s="219"/>
      <c r="KMZ69" s="219"/>
      <c r="KNA69" s="219"/>
      <c r="KNB69" s="219"/>
      <c r="KNC69" s="219"/>
      <c r="KND69" s="219"/>
      <c r="KNE69" s="219"/>
      <c r="KNF69" s="219"/>
      <c r="KNG69" s="219"/>
      <c r="KNH69" s="219"/>
      <c r="KNI69" s="219"/>
      <c r="KNJ69" s="219"/>
      <c r="KNK69" s="219"/>
      <c r="KNL69" s="219"/>
      <c r="KNM69" s="219"/>
      <c r="KNN69" s="219"/>
      <c r="KNO69" s="219"/>
      <c r="KNP69" s="219"/>
      <c r="KNQ69" s="219"/>
      <c r="KNR69" s="219"/>
      <c r="KNS69" s="219"/>
      <c r="KNT69" s="219"/>
      <c r="KNU69" s="219"/>
      <c r="KNV69" s="219"/>
      <c r="KNW69" s="219"/>
      <c r="KNX69" s="219"/>
      <c r="KNY69" s="219"/>
      <c r="KNZ69" s="219"/>
      <c r="KOA69" s="219"/>
      <c r="KOB69" s="219"/>
      <c r="KOC69" s="219"/>
      <c r="KOD69" s="219"/>
      <c r="KOE69" s="219"/>
      <c r="KOF69" s="219"/>
      <c r="KOG69" s="219"/>
      <c r="KOH69" s="219"/>
      <c r="KOI69" s="219"/>
      <c r="KOJ69" s="219"/>
      <c r="KOK69" s="219"/>
      <c r="KOL69" s="219"/>
      <c r="KOM69" s="219"/>
      <c r="KON69" s="219"/>
      <c r="KOO69" s="219"/>
      <c r="KOP69" s="219"/>
      <c r="KOQ69" s="219"/>
      <c r="KOR69" s="219"/>
      <c r="KOS69" s="219"/>
      <c r="KOT69" s="219"/>
      <c r="KOU69" s="219"/>
      <c r="KOV69" s="219"/>
      <c r="KOW69" s="219"/>
      <c r="KOX69" s="219"/>
      <c r="KOY69" s="219"/>
      <c r="KOZ69" s="219"/>
      <c r="KPA69" s="219"/>
      <c r="KPB69" s="219"/>
      <c r="KPC69" s="219"/>
      <c r="KPD69" s="219"/>
      <c r="KPE69" s="219"/>
      <c r="KPF69" s="219"/>
      <c r="KPG69" s="219"/>
      <c r="KPH69" s="219"/>
      <c r="KPI69" s="219"/>
      <c r="KPJ69" s="219"/>
      <c r="KPK69" s="219"/>
      <c r="KPL69" s="219"/>
      <c r="KPM69" s="219"/>
      <c r="KPN69" s="219"/>
      <c r="KPO69" s="219"/>
      <c r="KPP69" s="219"/>
      <c r="KPQ69" s="219"/>
      <c r="KPR69" s="219"/>
      <c r="KPS69" s="219"/>
      <c r="KPT69" s="219"/>
      <c r="KPU69" s="219"/>
      <c r="KPV69" s="219"/>
      <c r="KPW69" s="219"/>
      <c r="KPX69" s="219"/>
      <c r="KPY69" s="219"/>
      <c r="KPZ69" s="219"/>
      <c r="KQA69" s="219"/>
      <c r="KQB69" s="219"/>
      <c r="KQC69" s="219"/>
      <c r="KQD69" s="219"/>
      <c r="KQE69" s="219"/>
      <c r="KQF69" s="219"/>
      <c r="KQG69" s="219"/>
      <c r="KQH69" s="219"/>
      <c r="KQI69" s="219"/>
      <c r="KQJ69" s="219"/>
      <c r="KQK69" s="219"/>
      <c r="KQL69" s="219"/>
      <c r="KQM69" s="219"/>
      <c r="KQN69" s="219"/>
      <c r="KQO69" s="219"/>
      <c r="KQP69" s="219"/>
      <c r="KQQ69" s="219"/>
      <c r="KQR69" s="219"/>
      <c r="KQS69" s="219"/>
      <c r="KQT69" s="219"/>
      <c r="KQU69" s="219"/>
      <c r="KQV69" s="219"/>
      <c r="KQW69" s="219"/>
      <c r="KQX69" s="219"/>
      <c r="KQY69" s="219"/>
      <c r="KQZ69" s="219"/>
      <c r="KRA69" s="219"/>
      <c r="KRB69" s="219"/>
      <c r="KRC69" s="219"/>
      <c r="KRD69" s="219"/>
      <c r="KRE69" s="219"/>
      <c r="KRF69" s="219"/>
      <c r="KRG69" s="219"/>
      <c r="KRH69" s="219"/>
      <c r="KRI69" s="219"/>
      <c r="KRJ69" s="219"/>
      <c r="KRK69" s="219"/>
      <c r="KRL69" s="219"/>
      <c r="KRM69" s="219"/>
      <c r="KRN69" s="219"/>
      <c r="KRO69" s="219"/>
      <c r="KRP69" s="219"/>
      <c r="KRQ69" s="219"/>
      <c r="KRR69" s="219"/>
      <c r="KRS69" s="219"/>
      <c r="KRT69" s="219"/>
      <c r="KRU69" s="219"/>
      <c r="KRV69" s="219"/>
      <c r="KRW69" s="219"/>
      <c r="KRX69" s="219"/>
      <c r="KRY69" s="219"/>
      <c r="KRZ69" s="219"/>
      <c r="KSA69" s="219"/>
      <c r="KSB69" s="219"/>
      <c r="KSC69" s="219"/>
      <c r="KSD69" s="219"/>
      <c r="KSE69" s="219"/>
      <c r="KSF69" s="219"/>
      <c r="KSG69" s="219"/>
      <c r="KSH69" s="219"/>
      <c r="KSI69" s="219"/>
      <c r="KSJ69" s="219"/>
      <c r="KSK69" s="219"/>
      <c r="KSL69" s="219"/>
      <c r="KSM69" s="219"/>
      <c r="KSN69" s="219"/>
      <c r="KSO69" s="219"/>
      <c r="KSP69" s="219"/>
      <c r="KSQ69" s="219"/>
      <c r="KSR69" s="219"/>
      <c r="KSS69" s="219"/>
      <c r="KST69" s="219"/>
      <c r="KSU69" s="219"/>
      <c r="KSV69" s="219"/>
      <c r="KSW69" s="219"/>
      <c r="KSX69" s="219"/>
      <c r="KSY69" s="219"/>
      <c r="KSZ69" s="219"/>
      <c r="KTA69" s="219"/>
      <c r="KTB69" s="219"/>
      <c r="KTC69" s="219"/>
      <c r="KTD69" s="219"/>
      <c r="KTE69" s="219"/>
      <c r="KTF69" s="219"/>
      <c r="KTG69" s="219"/>
      <c r="KTH69" s="219"/>
      <c r="KTI69" s="219"/>
      <c r="KTJ69" s="219"/>
      <c r="KTK69" s="219"/>
      <c r="KTL69" s="219"/>
      <c r="KTM69" s="219"/>
      <c r="KTN69" s="219"/>
      <c r="KTO69" s="219"/>
      <c r="KTP69" s="219"/>
      <c r="KTQ69" s="219"/>
      <c r="KTR69" s="219"/>
      <c r="KTS69" s="219"/>
      <c r="KTT69" s="219"/>
      <c r="KTU69" s="219"/>
      <c r="KTV69" s="219"/>
      <c r="KTW69" s="219"/>
      <c r="KTX69" s="219"/>
      <c r="KTY69" s="219"/>
      <c r="KTZ69" s="219"/>
      <c r="KUA69" s="219"/>
      <c r="KUB69" s="219"/>
      <c r="KUC69" s="219"/>
      <c r="KUD69" s="219"/>
      <c r="KUE69" s="219"/>
      <c r="KUF69" s="219"/>
      <c r="KUG69" s="219"/>
      <c r="KUH69" s="219"/>
      <c r="KUI69" s="219"/>
      <c r="KUJ69" s="219"/>
      <c r="KUK69" s="219"/>
      <c r="KUL69" s="219"/>
      <c r="KUM69" s="219"/>
      <c r="KUN69" s="219"/>
      <c r="KUO69" s="219"/>
      <c r="KUP69" s="219"/>
      <c r="KUQ69" s="219"/>
      <c r="KUR69" s="219"/>
      <c r="KUS69" s="219"/>
      <c r="KUT69" s="219"/>
      <c r="KUU69" s="219"/>
      <c r="KUV69" s="219"/>
      <c r="KUW69" s="219"/>
      <c r="KUX69" s="219"/>
      <c r="KUY69" s="219"/>
      <c r="KUZ69" s="219"/>
      <c r="KVA69" s="219"/>
      <c r="KVB69" s="219"/>
      <c r="KVC69" s="219"/>
      <c r="KVD69" s="219"/>
      <c r="KVE69" s="219"/>
      <c r="KVF69" s="219"/>
      <c r="KVG69" s="219"/>
      <c r="KVH69" s="219"/>
      <c r="KVI69" s="219"/>
      <c r="KVJ69" s="219"/>
      <c r="KVK69" s="219"/>
      <c r="KVL69" s="219"/>
      <c r="KVM69" s="219"/>
      <c r="KVN69" s="219"/>
      <c r="KVO69" s="219"/>
      <c r="KVP69" s="219"/>
      <c r="KVQ69" s="219"/>
      <c r="KVR69" s="219"/>
      <c r="KVS69" s="219"/>
      <c r="KVT69" s="219"/>
      <c r="KVU69" s="219"/>
      <c r="KVV69" s="219"/>
      <c r="KVW69" s="219"/>
      <c r="KVX69" s="219"/>
      <c r="KVY69" s="219"/>
      <c r="KVZ69" s="219"/>
      <c r="KWA69" s="219"/>
      <c r="KWB69" s="219"/>
      <c r="KWC69" s="219"/>
      <c r="KWD69" s="219"/>
      <c r="KWE69" s="219"/>
      <c r="KWF69" s="219"/>
      <c r="KWG69" s="219"/>
      <c r="KWH69" s="219"/>
      <c r="KWI69" s="219"/>
      <c r="KWJ69" s="219"/>
      <c r="KWK69" s="219"/>
      <c r="KWL69" s="219"/>
      <c r="KWM69" s="219"/>
      <c r="KWN69" s="219"/>
      <c r="KWO69" s="219"/>
      <c r="KWP69" s="219"/>
      <c r="KWQ69" s="219"/>
      <c r="KWR69" s="219"/>
      <c r="KWS69" s="219"/>
      <c r="KWT69" s="219"/>
      <c r="KWU69" s="219"/>
      <c r="KWV69" s="219"/>
      <c r="KWW69" s="219"/>
      <c r="KWX69" s="219"/>
      <c r="KWY69" s="219"/>
      <c r="KWZ69" s="219"/>
      <c r="KXA69" s="219"/>
      <c r="KXB69" s="219"/>
      <c r="KXC69" s="219"/>
      <c r="KXD69" s="219"/>
      <c r="KXE69" s="219"/>
      <c r="KXF69" s="219"/>
      <c r="KXG69" s="219"/>
      <c r="KXH69" s="219"/>
      <c r="KXI69" s="219"/>
      <c r="KXJ69" s="219"/>
      <c r="KXK69" s="219"/>
      <c r="KXL69" s="219"/>
      <c r="KXM69" s="219"/>
      <c r="KXN69" s="219"/>
      <c r="KXO69" s="219"/>
      <c r="KXP69" s="219"/>
      <c r="KXQ69" s="219"/>
      <c r="KXR69" s="219"/>
      <c r="KXS69" s="219"/>
      <c r="KXT69" s="219"/>
      <c r="KXU69" s="219"/>
      <c r="KXV69" s="219"/>
      <c r="KXW69" s="219"/>
      <c r="KXX69" s="219"/>
      <c r="KXY69" s="219"/>
      <c r="KXZ69" s="219"/>
      <c r="KYA69" s="219"/>
      <c r="KYB69" s="219"/>
      <c r="KYC69" s="219"/>
      <c r="KYD69" s="219"/>
      <c r="KYE69" s="219"/>
      <c r="KYF69" s="219"/>
      <c r="KYG69" s="219"/>
      <c r="KYH69" s="219"/>
      <c r="KYI69" s="219"/>
      <c r="KYJ69" s="219"/>
      <c r="KYK69" s="219"/>
      <c r="KYL69" s="219"/>
      <c r="KYM69" s="219"/>
      <c r="KYN69" s="219"/>
      <c r="KYO69" s="219"/>
      <c r="KYP69" s="219"/>
      <c r="KYQ69" s="219"/>
      <c r="KYR69" s="219"/>
      <c r="KYS69" s="219"/>
      <c r="KYT69" s="219"/>
      <c r="KYU69" s="219"/>
      <c r="KYV69" s="219"/>
      <c r="KYW69" s="219"/>
      <c r="KYX69" s="219"/>
      <c r="KYY69" s="219"/>
      <c r="KYZ69" s="219"/>
      <c r="KZA69" s="219"/>
      <c r="KZB69" s="219"/>
      <c r="KZC69" s="219"/>
      <c r="KZD69" s="219"/>
      <c r="KZE69" s="219"/>
      <c r="KZF69" s="219"/>
      <c r="KZG69" s="219"/>
      <c r="KZH69" s="219"/>
      <c r="KZI69" s="219"/>
      <c r="KZJ69" s="219"/>
      <c r="KZK69" s="219"/>
      <c r="KZL69" s="219"/>
      <c r="KZM69" s="219"/>
      <c r="KZN69" s="219"/>
      <c r="KZO69" s="219"/>
      <c r="KZP69" s="219"/>
      <c r="KZQ69" s="219"/>
      <c r="KZR69" s="219"/>
      <c r="KZS69" s="219"/>
      <c r="KZT69" s="219"/>
      <c r="KZU69" s="219"/>
      <c r="KZV69" s="219"/>
      <c r="KZW69" s="219"/>
      <c r="KZX69" s="219"/>
      <c r="KZY69" s="219"/>
      <c r="KZZ69" s="219"/>
      <c r="LAA69" s="219"/>
      <c r="LAB69" s="219"/>
      <c r="LAC69" s="219"/>
      <c r="LAD69" s="219"/>
      <c r="LAE69" s="219"/>
      <c r="LAF69" s="219"/>
      <c r="LAG69" s="219"/>
      <c r="LAH69" s="219"/>
      <c r="LAI69" s="219"/>
      <c r="LAJ69" s="219"/>
      <c r="LAK69" s="219"/>
      <c r="LAL69" s="219"/>
      <c r="LAM69" s="219"/>
      <c r="LAN69" s="219"/>
      <c r="LAO69" s="219"/>
      <c r="LAP69" s="219"/>
      <c r="LAQ69" s="219"/>
      <c r="LAR69" s="219"/>
      <c r="LAS69" s="219"/>
      <c r="LAT69" s="219"/>
      <c r="LAU69" s="219"/>
      <c r="LAV69" s="219"/>
      <c r="LAW69" s="219"/>
      <c r="LAX69" s="219"/>
      <c r="LAY69" s="219"/>
      <c r="LAZ69" s="219"/>
      <c r="LBA69" s="219"/>
      <c r="LBB69" s="219"/>
      <c r="LBC69" s="219"/>
      <c r="LBD69" s="219"/>
      <c r="LBE69" s="219"/>
      <c r="LBF69" s="219"/>
      <c r="LBG69" s="219"/>
      <c r="LBH69" s="219"/>
      <c r="LBI69" s="219"/>
      <c r="LBJ69" s="219"/>
      <c r="LBK69" s="219"/>
      <c r="LBL69" s="219"/>
      <c r="LBM69" s="219"/>
      <c r="LBN69" s="219"/>
      <c r="LBO69" s="219"/>
      <c r="LBP69" s="219"/>
      <c r="LBQ69" s="219"/>
      <c r="LBR69" s="219"/>
      <c r="LBS69" s="219"/>
      <c r="LBT69" s="219"/>
      <c r="LBU69" s="219"/>
      <c r="LBV69" s="219"/>
      <c r="LBW69" s="219"/>
      <c r="LBX69" s="219"/>
      <c r="LBY69" s="219"/>
      <c r="LBZ69" s="219"/>
      <c r="LCA69" s="219"/>
      <c r="LCB69" s="219"/>
      <c r="LCC69" s="219"/>
      <c r="LCD69" s="219"/>
      <c r="LCE69" s="219"/>
      <c r="LCF69" s="219"/>
      <c r="LCG69" s="219"/>
      <c r="LCH69" s="219"/>
      <c r="LCI69" s="219"/>
      <c r="LCJ69" s="219"/>
      <c r="LCK69" s="219"/>
      <c r="LCL69" s="219"/>
      <c r="LCM69" s="219"/>
      <c r="LCN69" s="219"/>
      <c r="LCO69" s="219"/>
      <c r="LCP69" s="219"/>
      <c r="LCQ69" s="219"/>
      <c r="LCR69" s="219"/>
      <c r="LCS69" s="219"/>
      <c r="LCT69" s="219"/>
      <c r="LCU69" s="219"/>
      <c r="LCV69" s="219"/>
      <c r="LCW69" s="219"/>
      <c r="LCX69" s="219"/>
      <c r="LCY69" s="219"/>
      <c r="LCZ69" s="219"/>
      <c r="LDA69" s="219"/>
      <c r="LDB69" s="219"/>
      <c r="LDC69" s="219"/>
      <c r="LDD69" s="219"/>
      <c r="LDE69" s="219"/>
      <c r="LDF69" s="219"/>
      <c r="LDG69" s="219"/>
      <c r="LDH69" s="219"/>
      <c r="LDI69" s="219"/>
      <c r="LDJ69" s="219"/>
      <c r="LDK69" s="219"/>
      <c r="LDL69" s="219"/>
      <c r="LDM69" s="219"/>
      <c r="LDN69" s="219"/>
      <c r="LDO69" s="219"/>
      <c r="LDP69" s="219"/>
      <c r="LDQ69" s="219"/>
      <c r="LDR69" s="219"/>
      <c r="LDS69" s="219"/>
      <c r="LDT69" s="219"/>
      <c r="LDU69" s="219"/>
      <c r="LDV69" s="219"/>
      <c r="LDW69" s="219"/>
      <c r="LDX69" s="219"/>
      <c r="LDY69" s="219"/>
      <c r="LDZ69" s="219"/>
      <c r="LEA69" s="219"/>
      <c r="LEB69" s="219"/>
      <c r="LEC69" s="219"/>
      <c r="LED69" s="219"/>
      <c r="LEE69" s="219"/>
      <c r="LEF69" s="219"/>
      <c r="LEG69" s="219"/>
      <c r="LEH69" s="219"/>
      <c r="LEI69" s="219"/>
      <c r="LEJ69" s="219"/>
      <c r="LEK69" s="219"/>
      <c r="LEL69" s="219"/>
      <c r="LEM69" s="219"/>
      <c r="LEN69" s="219"/>
      <c r="LEO69" s="219"/>
      <c r="LEP69" s="219"/>
      <c r="LEQ69" s="219"/>
      <c r="LER69" s="219"/>
      <c r="LES69" s="219"/>
      <c r="LET69" s="219"/>
      <c r="LEU69" s="219"/>
      <c r="LEV69" s="219"/>
      <c r="LEW69" s="219"/>
      <c r="LEX69" s="219"/>
      <c r="LEY69" s="219"/>
      <c r="LEZ69" s="219"/>
      <c r="LFA69" s="219"/>
      <c r="LFB69" s="219"/>
      <c r="LFC69" s="219"/>
      <c r="LFD69" s="219"/>
      <c r="LFE69" s="219"/>
      <c r="LFF69" s="219"/>
      <c r="LFG69" s="219"/>
      <c r="LFH69" s="219"/>
      <c r="LFI69" s="219"/>
      <c r="LFJ69" s="219"/>
      <c r="LFK69" s="219"/>
      <c r="LFL69" s="219"/>
      <c r="LFM69" s="219"/>
      <c r="LFN69" s="219"/>
      <c r="LFO69" s="219"/>
      <c r="LFP69" s="219"/>
      <c r="LFQ69" s="219"/>
      <c r="LFR69" s="219"/>
      <c r="LFS69" s="219"/>
      <c r="LFT69" s="219"/>
      <c r="LFU69" s="219"/>
      <c r="LFV69" s="219"/>
      <c r="LFW69" s="219"/>
      <c r="LFX69" s="219"/>
      <c r="LFY69" s="219"/>
      <c r="LFZ69" s="219"/>
      <c r="LGA69" s="219"/>
      <c r="LGB69" s="219"/>
      <c r="LGC69" s="219"/>
      <c r="LGD69" s="219"/>
      <c r="LGE69" s="219"/>
      <c r="LGF69" s="219"/>
      <c r="LGG69" s="219"/>
      <c r="LGH69" s="219"/>
      <c r="LGI69" s="219"/>
      <c r="LGJ69" s="219"/>
      <c r="LGK69" s="219"/>
      <c r="LGL69" s="219"/>
      <c r="LGM69" s="219"/>
      <c r="LGN69" s="219"/>
      <c r="LGO69" s="219"/>
      <c r="LGP69" s="219"/>
      <c r="LGQ69" s="219"/>
      <c r="LGR69" s="219"/>
      <c r="LGS69" s="219"/>
      <c r="LGT69" s="219"/>
      <c r="LGU69" s="219"/>
      <c r="LGV69" s="219"/>
      <c r="LGW69" s="219"/>
      <c r="LGX69" s="219"/>
      <c r="LGY69" s="219"/>
      <c r="LGZ69" s="219"/>
      <c r="LHA69" s="219"/>
      <c r="LHB69" s="219"/>
      <c r="LHC69" s="219"/>
      <c r="LHD69" s="219"/>
      <c r="LHE69" s="219"/>
      <c r="LHF69" s="219"/>
      <c r="LHG69" s="219"/>
      <c r="LHH69" s="219"/>
      <c r="LHI69" s="219"/>
      <c r="LHJ69" s="219"/>
      <c r="LHK69" s="219"/>
      <c r="LHL69" s="219"/>
      <c r="LHM69" s="219"/>
      <c r="LHN69" s="219"/>
      <c r="LHO69" s="219"/>
      <c r="LHP69" s="219"/>
      <c r="LHQ69" s="219"/>
      <c r="LHR69" s="219"/>
      <c r="LHS69" s="219"/>
      <c r="LHT69" s="219"/>
      <c r="LHU69" s="219"/>
      <c r="LHV69" s="219"/>
      <c r="LHW69" s="219"/>
      <c r="LHX69" s="219"/>
      <c r="LHY69" s="219"/>
      <c r="LHZ69" s="219"/>
      <c r="LIA69" s="219"/>
      <c r="LIB69" s="219"/>
      <c r="LIC69" s="219"/>
      <c r="LID69" s="219"/>
      <c r="LIE69" s="219"/>
      <c r="LIF69" s="219"/>
      <c r="LIG69" s="219"/>
      <c r="LIH69" s="219"/>
      <c r="LII69" s="219"/>
      <c r="LIJ69" s="219"/>
      <c r="LIK69" s="219"/>
      <c r="LIL69" s="219"/>
      <c r="LIM69" s="219"/>
      <c r="LIN69" s="219"/>
      <c r="LIO69" s="219"/>
      <c r="LIP69" s="219"/>
      <c r="LIQ69" s="219"/>
      <c r="LIR69" s="219"/>
      <c r="LIS69" s="219"/>
      <c r="LIT69" s="219"/>
      <c r="LIU69" s="219"/>
      <c r="LIV69" s="219"/>
      <c r="LIW69" s="219"/>
      <c r="LIX69" s="219"/>
      <c r="LIY69" s="219"/>
      <c r="LIZ69" s="219"/>
      <c r="LJA69" s="219"/>
      <c r="LJB69" s="219"/>
      <c r="LJC69" s="219"/>
      <c r="LJD69" s="219"/>
      <c r="LJE69" s="219"/>
      <c r="LJF69" s="219"/>
      <c r="LJG69" s="219"/>
      <c r="LJH69" s="219"/>
      <c r="LJI69" s="219"/>
      <c r="LJJ69" s="219"/>
      <c r="LJK69" s="219"/>
      <c r="LJL69" s="219"/>
      <c r="LJM69" s="219"/>
      <c r="LJN69" s="219"/>
      <c r="LJO69" s="219"/>
      <c r="LJP69" s="219"/>
      <c r="LJQ69" s="219"/>
      <c r="LJR69" s="219"/>
      <c r="LJS69" s="219"/>
      <c r="LJT69" s="219"/>
      <c r="LJU69" s="219"/>
      <c r="LJV69" s="219"/>
      <c r="LJW69" s="219"/>
      <c r="LJX69" s="219"/>
      <c r="LJY69" s="219"/>
      <c r="LJZ69" s="219"/>
      <c r="LKA69" s="219"/>
      <c r="LKB69" s="219"/>
      <c r="LKC69" s="219"/>
      <c r="LKD69" s="219"/>
      <c r="LKE69" s="219"/>
      <c r="LKF69" s="219"/>
      <c r="LKG69" s="219"/>
      <c r="LKH69" s="219"/>
      <c r="LKI69" s="219"/>
      <c r="LKJ69" s="219"/>
      <c r="LKK69" s="219"/>
      <c r="LKL69" s="219"/>
      <c r="LKM69" s="219"/>
      <c r="LKN69" s="219"/>
      <c r="LKO69" s="219"/>
      <c r="LKP69" s="219"/>
      <c r="LKQ69" s="219"/>
      <c r="LKR69" s="219"/>
      <c r="LKS69" s="219"/>
      <c r="LKT69" s="219"/>
      <c r="LKU69" s="219"/>
      <c r="LKV69" s="219"/>
      <c r="LKW69" s="219"/>
      <c r="LKX69" s="219"/>
      <c r="LKY69" s="219"/>
      <c r="LKZ69" s="219"/>
      <c r="LLA69" s="219"/>
      <c r="LLB69" s="219"/>
      <c r="LLC69" s="219"/>
      <c r="LLD69" s="219"/>
      <c r="LLE69" s="219"/>
      <c r="LLF69" s="219"/>
      <c r="LLG69" s="219"/>
      <c r="LLH69" s="219"/>
      <c r="LLI69" s="219"/>
      <c r="LLJ69" s="219"/>
      <c r="LLK69" s="219"/>
      <c r="LLL69" s="219"/>
      <c r="LLM69" s="219"/>
      <c r="LLN69" s="219"/>
      <c r="LLO69" s="219"/>
      <c r="LLP69" s="219"/>
      <c r="LLQ69" s="219"/>
      <c r="LLR69" s="219"/>
      <c r="LLS69" s="219"/>
      <c r="LLT69" s="219"/>
      <c r="LLU69" s="219"/>
      <c r="LLV69" s="219"/>
      <c r="LLW69" s="219"/>
      <c r="LLX69" s="219"/>
      <c r="LLY69" s="219"/>
      <c r="LLZ69" s="219"/>
      <c r="LMA69" s="219"/>
      <c r="LMB69" s="219"/>
      <c r="LMC69" s="219"/>
      <c r="LMD69" s="219"/>
      <c r="LME69" s="219"/>
      <c r="LMF69" s="219"/>
      <c r="LMG69" s="219"/>
      <c r="LMH69" s="219"/>
      <c r="LMI69" s="219"/>
      <c r="LMJ69" s="219"/>
      <c r="LMK69" s="219"/>
      <c r="LML69" s="219"/>
      <c r="LMM69" s="219"/>
      <c r="LMN69" s="219"/>
      <c r="LMO69" s="219"/>
      <c r="LMP69" s="219"/>
      <c r="LMQ69" s="219"/>
      <c r="LMR69" s="219"/>
      <c r="LMS69" s="219"/>
      <c r="LMT69" s="219"/>
      <c r="LMU69" s="219"/>
      <c r="LMV69" s="219"/>
      <c r="LMW69" s="219"/>
      <c r="LMX69" s="219"/>
      <c r="LMY69" s="219"/>
      <c r="LMZ69" s="219"/>
      <c r="LNA69" s="219"/>
      <c r="LNB69" s="219"/>
      <c r="LNC69" s="219"/>
      <c r="LND69" s="219"/>
      <c r="LNE69" s="219"/>
      <c r="LNF69" s="219"/>
      <c r="LNG69" s="219"/>
      <c r="LNH69" s="219"/>
      <c r="LNI69" s="219"/>
      <c r="LNJ69" s="219"/>
      <c r="LNK69" s="219"/>
      <c r="LNL69" s="219"/>
      <c r="LNM69" s="219"/>
      <c r="LNN69" s="219"/>
      <c r="LNO69" s="219"/>
      <c r="LNP69" s="219"/>
      <c r="LNQ69" s="219"/>
      <c r="LNR69" s="219"/>
      <c r="LNS69" s="219"/>
      <c r="LNT69" s="219"/>
      <c r="LNU69" s="219"/>
      <c r="LNV69" s="219"/>
      <c r="LNW69" s="219"/>
      <c r="LNX69" s="219"/>
      <c r="LNY69" s="219"/>
      <c r="LNZ69" s="219"/>
      <c r="LOA69" s="219"/>
      <c r="LOB69" s="219"/>
      <c r="LOC69" s="219"/>
      <c r="LOD69" s="219"/>
      <c r="LOE69" s="219"/>
      <c r="LOF69" s="219"/>
      <c r="LOG69" s="219"/>
      <c r="LOH69" s="219"/>
      <c r="LOI69" s="219"/>
      <c r="LOJ69" s="219"/>
      <c r="LOK69" s="219"/>
      <c r="LOL69" s="219"/>
      <c r="LOM69" s="219"/>
      <c r="LON69" s="219"/>
      <c r="LOO69" s="219"/>
      <c r="LOP69" s="219"/>
      <c r="LOQ69" s="219"/>
      <c r="LOR69" s="219"/>
      <c r="LOS69" s="219"/>
      <c r="LOT69" s="219"/>
      <c r="LOU69" s="219"/>
      <c r="LOV69" s="219"/>
      <c r="LOW69" s="219"/>
      <c r="LOX69" s="219"/>
      <c r="LOY69" s="219"/>
      <c r="LOZ69" s="219"/>
      <c r="LPA69" s="219"/>
      <c r="LPB69" s="219"/>
      <c r="LPC69" s="219"/>
      <c r="LPD69" s="219"/>
      <c r="LPE69" s="219"/>
      <c r="LPF69" s="219"/>
      <c r="LPG69" s="219"/>
      <c r="LPH69" s="219"/>
      <c r="LPI69" s="219"/>
      <c r="LPJ69" s="219"/>
      <c r="LPK69" s="219"/>
      <c r="LPL69" s="219"/>
      <c r="LPM69" s="219"/>
      <c r="LPN69" s="219"/>
      <c r="LPO69" s="219"/>
      <c r="LPP69" s="219"/>
      <c r="LPQ69" s="219"/>
      <c r="LPR69" s="219"/>
      <c r="LPS69" s="219"/>
      <c r="LPT69" s="219"/>
      <c r="LPU69" s="219"/>
      <c r="LPV69" s="219"/>
      <c r="LPW69" s="219"/>
      <c r="LPX69" s="219"/>
      <c r="LPY69" s="219"/>
      <c r="LPZ69" s="219"/>
      <c r="LQA69" s="219"/>
      <c r="LQB69" s="219"/>
      <c r="LQC69" s="219"/>
      <c r="LQD69" s="219"/>
      <c r="LQE69" s="219"/>
      <c r="LQF69" s="219"/>
      <c r="LQG69" s="219"/>
      <c r="LQH69" s="219"/>
      <c r="LQI69" s="219"/>
      <c r="LQJ69" s="219"/>
      <c r="LQK69" s="219"/>
      <c r="LQL69" s="219"/>
      <c r="LQM69" s="219"/>
      <c r="LQN69" s="219"/>
      <c r="LQO69" s="219"/>
      <c r="LQP69" s="219"/>
      <c r="LQQ69" s="219"/>
      <c r="LQR69" s="219"/>
      <c r="LQS69" s="219"/>
      <c r="LQT69" s="219"/>
      <c r="LQU69" s="219"/>
      <c r="LQV69" s="219"/>
      <c r="LQW69" s="219"/>
      <c r="LQX69" s="219"/>
      <c r="LQY69" s="219"/>
      <c r="LQZ69" s="219"/>
      <c r="LRA69" s="219"/>
      <c r="LRB69" s="219"/>
      <c r="LRC69" s="219"/>
      <c r="LRD69" s="219"/>
      <c r="LRE69" s="219"/>
      <c r="LRF69" s="219"/>
      <c r="LRG69" s="219"/>
      <c r="LRH69" s="219"/>
      <c r="LRI69" s="219"/>
      <c r="LRJ69" s="219"/>
      <c r="LRK69" s="219"/>
      <c r="LRL69" s="219"/>
      <c r="LRM69" s="219"/>
      <c r="LRN69" s="219"/>
      <c r="LRO69" s="219"/>
      <c r="LRP69" s="219"/>
      <c r="LRQ69" s="219"/>
      <c r="LRR69" s="219"/>
      <c r="LRS69" s="219"/>
      <c r="LRT69" s="219"/>
      <c r="LRU69" s="219"/>
      <c r="LRV69" s="219"/>
      <c r="LRW69" s="219"/>
      <c r="LRX69" s="219"/>
      <c r="LRY69" s="219"/>
      <c r="LRZ69" s="219"/>
      <c r="LSA69" s="219"/>
      <c r="LSB69" s="219"/>
      <c r="LSC69" s="219"/>
      <c r="LSD69" s="219"/>
      <c r="LSE69" s="219"/>
      <c r="LSF69" s="219"/>
      <c r="LSG69" s="219"/>
      <c r="LSH69" s="219"/>
      <c r="LSI69" s="219"/>
      <c r="LSJ69" s="219"/>
      <c r="LSK69" s="219"/>
      <c r="LSL69" s="219"/>
      <c r="LSM69" s="219"/>
      <c r="LSN69" s="219"/>
      <c r="LSO69" s="219"/>
      <c r="LSP69" s="219"/>
      <c r="LSQ69" s="219"/>
      <c r="LSR69" s="219"/>
      <c r="LSS69" s="219"/>
      <c r="LST69" s="219"/>
      <c r="LSU69" s="219"/>
      <c r="LSV69" s="219"/>
      <c r="LSW69" s="219"/>
      <c r="LSX69" s="219"/>
      <c r="LSY69" s="219"/>
      <c r="LSZ69" s="219"/>
      <c r="LTA69" s="219"/>
      <c r="LTB69" s="219"/>
      <c r="LTC69" s="219"/>
      <c r="LTD69" s="219"/>
      <c r="LTE69" s="219"/>
      <c r="LTF69" s="219"/>
      <c r="LTG69" s="219"/>
      <c r="LTH69" s="219"/>
      <c r="LTI69" s="219"/>
      <c r="LTJ69" s="219"/>
      <c r="LTK69" s="219"/>
      <c r="LTL69" s="219"/>
      <c r="LTM69" s="219"/>
      <c r="LTN69" s="219"/>
      <c r="LTO69" s="219"/>
      <c r="LTP69" s="219"/>
      <c r="LTQ69" s="219"/>
      <c r="LTR69" s="219"/>
      <c r="LTS69" s="219"/>
      <c r="LTT69" s="219"/>
      <c r="LTU69" s="219"/>
      <c r="LTV69" s="219"/>
      <c r="LTW69" s="219"/>
      <c r="LTX69" s="219"/>
      <c r="LTY69" s="219"/>
      <c r="LTZ69" s="219"/>
      <c r="LUA69" s="219"/>
      <c r="LUB69" s="219"/>
      <c r="LUC69" s="219"/>
      <c r="LUD69" s="219"/>
      <c r="LUE69" s="219"/>
      <c r="LUF69" s="219"/>
      <c r="LUG69" s="219"/>
      <c r="LUH69" s="219"/>
      <c r="LUI69" s="219"/>
      <c r="LUJ69" s="219"/>
      <c r="LUK69" s="219"/>
      <c r="LUL69" s="219"/>
      <c r="LUM69" s="219"/>
      <c r="LUN69" s="219"/>
      <c r="LUO69" s="219"/>
      <c r="LUP69" s="219"/>
      <c r="LUQ69" s="219"/>
      <c r="LUR69" s="219"/>
      <c r="LUS69" s="219"/>
      <c r="LUT69" s="219"/>
      <c r="LUU69" s="219"/>
      <c r="LUV69" s="219"/>
      <c r="LUW69" s="219"/>
      <c r="LUX69" s="219"/>
      <c r="LUY69" s="219"/>
      <c r="LUZ69" s="219"/>
      <c r="LVA69" s="219"/>
      <c r="LVB69" s="219"/>
      <c r="LVC69" s="219"/>
      <c r="LVD69" s="219"/>
      <c r="LVE69" s="219"/>
      <c r="LVF69" s="219"/>
      <c r="LVG69" s="219"/>
      <c r="LVH69" s="219"/>
      <c r="LVI69" s="219"/>
      <c r="LVJ69" s="219"/>
      <c r="LVK69" s="219"/>
      <c r="LVL69" s="219"/>
      <c r="LVM69" s="219"/>
      <c r="LVN69" s="219"/>
      <c r="LVO69" s="219"/>
      <c r="LVP69" s="219"/>
      <c r="LVQ69" s="219"/>
      <c r="LVR69" s="219"/>
      <c r="LVS69" s="219"/>
      <c r="LVT69" s="219"/>
      <c r="LVU69" s="219"/>
      <c r="LVV69" s="219"/>
      <c r="LVW69" s="219"/>
      <c r="LVX69" s="219"/>
      <c r="LVY69" s="219"/>
      <c r="LVZ69" s="219"/>
      <c r="LWA69" s="219"/>
      <c r="LWB69" s="219"/>
      <c r="LWC69" s="219"/>
      <c r="LWD69" s="219"/>
      <c r="LWE69" s="219"/>
      <c r="LWF69" s="219"/>
      <c r="LWG69" s="219"/>
      <c r="LWH69" s="219"/>
      <c r="LWI69" s="219"/>
      <c r="LWJ69" s="219"/>
      <c r="LWK69" s="219"/>
      <c r="LWL69" s="219"/>
      <c r="LWM69" s="219"/>
      <c r="LWN69" s="219"/>
      <c r="LWO69" s="219"/>
      <c r="LWP69" s="219"/>
      <c r="LWQ69" s="219"/>
      <c r="LWR69" s="219"/>
      <c r="LWS69" s="219"/>
      <c r="LWT69" s="219"/>
      <c r="LWU69" s="219"/>
      <c r="LWV69" s="219"/>
      <c r="LWW69" s="219"/>
      <c r="LWX69" s="219"/>
      <c r="LWY69" s="219"/>
      <c r="LWZ69" s="219"/>
      <c r="LXA69" s="219"/>
      <c r="LXB69" s="219"/>
      <c r="LXC69" s="219"/>
      <c r="LXD69" s="219"/>
      <c r="LXE69" s="219"/>
      <c r="LXF69" s="219"/>
      <c r="LXG69" s="219"/>
      <c r="LXH69" s="219"/>
      <c r="LXI69" s="219"/>
      <c r="LXJ69" s="219"/>
      <c r="LXK69" s="219"/>
      <c r="LXL69" s="219"/>
      <c r="LXM69" s="219"/>
      <c r="LXN69" s="219"/>
      <c r="LXO69" s="219"/>
      <c r="LXP69" s="219"/>
      <c r="LXQ69" s="219"/>
      <c r="LXR69" s="219"/>
      <c r="LXS69" s="219"/>
      <c r="LXT69" s="219"/>
      <c r="LXU69" s="219"/>
      <c r="LXV69" s="219"/>
      <c r="LXW69" s="219"/>
      <c r="LXX69" s="219"/>
      <c r="LXY69" s="219"/>
      <c r="LXZ69" s="219"/>
      <c r="LYA69" s="219"/>
      <c r="LYB69" s="219"/>
      <c r="LYC69" s="219"/>
      <c r="LYD69" s="219"/>
      <c r="LYE69" s="219"/>
      <c r="LYF69" s="219"/>
      <c r="LYG69" s="219"/>
      <c r="LYH69" s="219"/>
      <c r="LYI69" s="219"/>
      <c r="LYJ69" s="219"/>
      <c r="LYK69" s="219"/>
      <c r="LYL69" s="219"/>
      <c r="LYM69" s="219"/>
      <c r="LYN69" s="219"/>
      <c r="LYO69" s="219"/>
      <c r="LYP69" s="219"/>
      <c r="LYQ69" s="219"/>
      <c r="LYR69" s="219"/>
      <c r="LYS69" s="219"/>
      <c r="LYT69" s="219"/>
      <c r="LYU69" s="219"/>
      <c r="LYV69" s="219"/>
      <c r="LYW69" s="219"/>
      <c r="LYX69" s="219"/>
      <c r="LYY69" s="219"/>
      <c r="LYZ69" s="219"/>
      <c r="LZA69" s="219"/>
      <c r="LZB69" s="219"/>
      <c r="LZC69" s="219"/>
      <c r="LZD69" s="219"/>
      <c r="LZE69" s="219"/>
      <c r="LZF69" s="219"/>
      <c r="LZG69" s="219"/>
      <c r="LZH69" s="219"/>
      <c r="LZI69" s="219"/>
      <c r="LZJ69" s="219"/>
      <c r="LZK69" s="219"/>
      <c r="LZL69" s="219"/>
      <c r="LZM69" s="219"/>
      <c r="LZN69" s="219"/>
      <c r="LZO69" s="219"/>
      <c r="LZP69" s="219"/>
      <c r="LZQ69" s="219"/>
      <c r="LZR69" s="219"/>
      <c r="LZS69" s="219"/>
      <c r="LZT69" s="219"/>
      <c r="LZU69" s="219"/>
      <c r="LZV69" s="219"/>
      <c r="LZW69" s="219"/>
      <c r="LZX69" s="219"/>
      <c r="LZY69" s="219"/>
      <c r="LZZ69" s="219"/>
      <c r="MAA69" s="219"/>
      <c r="MAB69" s="219"/>
      <c r="MAC69" s="219"/>
      <c r="MAD69" s="219"/>
      <c r="MAE69" s="219"/>
      <c r="MAF69" s="219"/>
      <c r="MAG69" s="219"/>
      <c r="MAH69" s="219"/>
      <c r="MAI69" s="219"/>
      <c r="MAJ69" s="219"/>
      <c r="MAK69" s="219"/>
      <c r="MAL69" s="219"/>
      <c r="MAM69" s="219"/>
      <c r="MAN69" s="219"/>
      <c r="MAO69" s="219"/>
      <c r="MAP69" s="219"/>
      <c r="MAQ69" s="219"/>
      <c r="MAR69" s="219"/>
      <c r="MAS69" s="219"/>
      <c r="MAT69" s="219"/>
      <c r="MAU69" s="219"/>
      <c r="MAV69" s="219"/>
      <c r="MAW69" s="219"/>
      <c r="MAX69" s="219"/>
      <c r="MAY69" s="219"/>
      <c r="MAZ69" s="219"/>
      <c r="MBA69" s="219"/>
      <c r="MBB69" s="219"/>
      <c r="MBC69" s="219"/>
      <c r="MBD69" s="219"/>
      <c r="MBE69" s="219"/>
      <c r="MBF69" s="219"/>
      <c r="MBG69" s="219"/>
      <c r="MBH69" s="219"/>
      <c r="MBI69" s="219"/>
      <c r="MBJ69" s="219"/>
      <c r="MBK69" s="219"/>
      <c r="MBL69" s="219"/>
      <c r="MBM69" s="219"/>
      <c r="MBN69" s="219"/>
      <c r="MBO69" s="219"/>
      <c r="MBP69" s="219"/>
      <c r="MBQ69" s="219"/>
      <c r="MBR69" s="219"/>
      <c r="MBS69" s="219"/>
      <c r="MBT69" s="219"/>
      <c r="MBU69" s="219"/>
      <c r="MBV69" s="219"/>
      <c r="MBW69" s="219"/>
      <c r="MBX69" s="219"/>
      <c r="MBY69" s="219"/>
      <c r="MBZ69" s="219"/>
      <c r="MCA69" s="219"/>
      <c r="MCB69" s="219"/>
      <c r="MCC69" s="219"/>
      <c r="MCD69" s="219"/>
      <c r="MCE69" s="219"/>
      <c r="MCF69" s="219"/>
      <c r="MCG69" s="219"/>
      <c r="MCH69" s="219"/>
      <c r="MCI69" s="219"/>
      <c r="MCJ69" s="219"/>
      <c r="MCK69" s="219"/>
      <c r="MCL69" s="219"/>
      <c r="MCM69" s="219"/>
      <c r="MCN69" s="219"/>
      <c r="MCO69" s="219"/>
      <c r="MCP69" s="219"/>
      <c r="MCQ69" s="219"/>
      <c r="MCR69" s="219"/>
      <c r="MCS69" s="219"/>
      <c r="MCT69" s="219"/>
      <c r="MCU69" s="219"/>
      <c r="MCV69" s="219"/>
      <c r="MCW69" s="219"/>
      <c r="MCX69" s="219"/>
      <c r="MCY69" s="219"/>
      <c r="MCZ69" s="219"/>
      <c r="MDA69" s="219"/>
      <c r="MDB69" s="219"/>
      <c r="MDC69" s="219"/>
      <c r="MDD69" s="219"/>
      <c r="MDE69" s="219"/>
      <c r="MDF69" s="219"/>
      <c r="MDG69" s="219"/>
      <c r="MDH69" s="219"/>
      <c r="MDI69" s="219"/>
      <c r="MDJ69" s="219"/>
      <c r="MDK69" s="219"/>
      <c r="MDL69" s="219"/>
      <c r="MDM69" s="219"/>
      <c r="MDN69" s="219"/>
      <c r="MDO69" s="219"/>
      <c r="MDP69" s="219"/>
      <c r="MDQ69" s="219"/>
      <c r="MDR69" s="219"/>
      <c r="MDS69" s="219"/>
      <c r="MDT69" s="219"/>
      <c r="MDU69" s="219"/>
      <c r="MDV69" s="219"/>
      <c r="MDW69" s="219"/>
      <c r="MDX69" s="219"/>
      <c r="MDY69" s="219"/>
      <c r="MDZ69" s="219"/>
      <c r="MEA69" s="219"/>
      <c r="MEB69" s="219"/>
      <c r="MEC69" s="219"/>
      <c r="MED69" s="219"/>
      <c r="MEE69" s="219"/>
      <c r="MEF69" s="219"/>
      <c r="MEG69" s="219"/>
      <c r="MEH69" s="219"/>
      <c r="MEI69" s="219"/>
      <c r="MEJ69" s="219"/>
      <c r="MEK69" s="219"/>
      <c r="MEL69" s="219"/>
      <c r="MEM69" s="219"/>
      <c r="MEN69" s="219"/>
      <c r="MEO69" s="219"/>
      <c r="MEP69" s="219"/>
      <c r="MEQ69" s="219"/>
      <c r="MER69" s="219"/>
      <c r="MES69" s="219"/>
      <c r="MET69" s="219"/>
      <c r="MEU69" s="219"/>
      <c r="MEV69" s="219"/>
      <c r="MEW69" s="219"/>
      <c r="MEX69" s="219"/>
      <c r="MEY69" s="219"/>
      <c r="MEZ69" s="219"/>
      <c r="MFA69" s="219"/>
      <c r="MFB69" s="219"/>
      <c r="MFC69" s="219"/>
      <c r="MFD69" s="219"/>
      <c r="MFE69" s="219"/>
      <c r="MFF69" s="219"/>
      <c r="MFG69" s="219"/>
      <c r="MFH69" s="219"/>
      <c r="MFI69" s="219"/>
      <c r="MFJ69" s="219"/>
      <c r="MFK69" s="219"/>
      <c r="MFL69" s="219"/>
      <c r="MFM69" s="219"/>
      <c r="MFN69" s="219"/>
      <c r="MFO69" s="219"/>
      <c r="MFP69" s="219"/>
      <c r="MFQ69" s="219"/>
      <c r="MFR69" s="219"/>
      <c r="MFS69" s="219"/>
      <c r="MFT69" s="219"/>
      <c r="MFU69" s="219"/>
      <c r="MFV69" s="219"/>
      <c r="MFW69" s="219"/>
      <c r="MFX69" s="219"/>
      <c r="MFY69" s="219"/>
      <c r="MFZ69" s="219"/>
      <c r="MGA69" s="219"/>
      <c r="MGB69" s="219"/>
      <c r="MGC69" s="219"/>
      <c r="MGD69" s="219"/>
      <c r="MGE69" s="219"/>
      <c r="MGF69" s="219"/>
      <c r="MGG69" s="219"/>
      <c r="MGH69" s="219"/>
      <c r="MGI69" s="219"/>
      <c r="MGJ69" s="219"/>
      <c r="MGK69" s="219"/>
      <c r="MGL69" s="219"/>
      <c r="MGM69" s="219"/>
      <c r="MGN69" s="219"/>
      <c r="MGO69" s="219"/>
      <c r="MGP69" s="219"/>
      <c r="MGQ69" s="219"/>
      <c r="MGR69" s="219"/>
      <c r="MGS69" s="219"/>
      <c r="MGT69" s="219"/>
      <c r="MGU69" s="219"/>
      <c r="MGV69" s="219"/>
      <c r="MGW69" s="219"/>
      <c r="MGX69" s="219"/>
      <c r="MGY69" s="219"/>
      <c r="MGZ69" s="219"/>
      <c r="MHA69" s="219"/>
      <c r="MHB69" s="219"/>
      <c r="MHC69" s="219"/>
      <c r="MHD69" s="219"/>
      <c r="MHE69" s="219"/>
      <c r="MHF69" s="219"/>
      <c r="MHG69" s="219"/>
      <c r="MHH69" s="219"/>
      <c r="MHI69" s="219"/>
      <c r="MHJ69" s="219"/>
      <c r="MHK69" s="219"/>
      <c r="MHL69" s="219"/>
      <c r="MHM69" s="219"/>
      <c r="MHN69" s="219"/>
      <c r="MHO69" s="219"/>
      <c r="MHP69" s="219"/>
      <c r="MHQ69" s="219"/>
      <c r="MHR69" s="219"/>
      <c r="MHS69" s="219"/>
      <c r="MHT69" s="219"/>
      <c r="MHU69" s="219"/>
      <c r="MHV69" s="219"/>
      <c r="MHW69" s="219"/>
      <c r="MHX69" s="219"/>
      <c r="MHY69" s="219"/>
      <c r="MHZ69" s="219"/>
      <c r="MIA69" s="219"/>
      <c r="MIB69" s="219"/>
      <c r="MIC69" s="219"/>
      <c r="MID69" s="219"/>
      <c r="MIE69" s="219"/>
      <c r="MIF69" s="219"/>
      <c r="MIG69" s="219"/>
      <c r="MIH69" s="219"/>
      <c r="MII69" s="219"/>
      <c r="MIJ69" s="219"/>
      <c r="MIK69" s="219"/>
      <c r="MIL69" s="219"/>
      <c r="MIM69" s="219"/>
      <c r="MIN69" s="219"/>
      <c r="MIO69" s="219"/>
      <c r="MIP69" s="219"/>
      <c r="MIQ69" s="219"/>
      <c r="MIR69" s="219"/>
      <c r="MIS69" s="219"/>
      <c r="MIT69" s="219"/>
      <c r="MIU69" s="219"/>
      <c r="MIV69" s="219"/>
      <c r="MIW69" s="219"/>
      <c r="MIX69" s="219"/>
      <c r="MIY69" s="219"/>
      <c r="MIZ69" s="219"/>
      <c r="MJA69" s="219"/>
      <c r="MJB69" s="219"/>
      <c r="MJC69" s="219"/>
      <c r="MJD69" s="219"/>
      <c r="MJE69" s="219"/>
      <c r="MJF69" s="219"/>
      <c r="MJG69" s="219"/>
      <c r="MJH69" s="219"/>
      <c r="MJI69" s="219"/>
      <c r="MJJ69" s="219"/>
      <c r="MJK69" s="219"/>
      <c r="MJL69" s="219"/>
      <c r="MJM69" s="219"/>
      <c r="MJN69" s="219"/>
      <c r="MJO69" s="219"/>
      <c r="MJP69" s="219"/>
      <c r="MJQ69" s="219"/>
      <c r="MJR69" s="219"/>
      <c r="MJS69" s="219"/>
      <c r="MJT69" s="219"/>
      <c r="MJU69" s="219"/>
      <c r="MJV69" s="219"/>
      <c r="MJW69" s="219"/>
      <c r="MJX69" s="219"/>
      <c r="MJY69" s="219"/>
      <c r="MJZ69" s="219"/>
      <c r="MKA69" s="219"/>
      <c r="MKB69" s="219"/>
      <c r="MKC69" s="219"/>
      <c r="MKD69" s="219"/>
      <c r="MKE69" s="219"/>
      <c r="MKF69" s="219"/>
      <c r="MKG69" s="219"/>
      <c r="MKH69" s="219"/>
      <c r="MKI69" s="219"/>
      <c r="MKJ69" s="219"/>
      <c r="MKK69" s="219"/>
      <c r="MKL69" s="219"/>
      <c r="MKM69" s="219"/>
      <c r="MKN69" s="219"/>
      <c r="MKO69" s="219"/>
      <c r="MKP69" s="219"/>
      <c r="MKQ69" s="219"/>
      <c r="MKR69" s="219"/>
      <c r="MKS69" s="219"/>
      <c r="MKT69" s="219"/>
      <c r="MKU69" s="219"/>
      <c r="MKV69" s="219"/>
      <c r="MKW69" s="219"/>
      <c r="MKX69" s="219"/>
      <c r="MKY69" s="219"/>
      <c r="MKZ69" s="219"/>
      <c r="MLA69" s="219"/>
      <c r="MLB69" s="219"/>
      <c r="MLC69" s="219"/>
      <c r="MLD69" s="219"/>
      <c r="MLE69" s="219"/>
      <c r="MLF69" s="219"/>
      <c r="MLG69" s="219"/>
      <c r="MLH69" s="219"/>
      <c r="MLI69" s="219"/>
      <c r="MLJ69" s="219"/>
      <c r="MLK69" s="219"/>
      <c r="MLL69" s="219"/>
      <c r="MLM69" s="219"/>
      <c r="MLN69" s="219"/>
      <c r="MLO69" s="219"/>
      <c r="MLP69" s="219"/>
      <c r="MLQ69" s="219"/>
      <c r="MLR69" s="219"/>
      <c r="MLS69" s="219"/>
      <c r="MLT69" s="219"/>
      <c r="MLU69" s="219"/>
      <c r="MLV69" s="219"/>
      <c r="MLW69" s="219"/>
      <c r="MLX69" s="219"/>
      <c r="MLY69" s="219"/>
      <c r="MLZ69" s="219"/>
      <c r="MMA69" s="219"/>
      <c r="MMB69" s="219"/>
      <c r="MMC69" s="219"/>
      <c r="MMD69" s="219"/>
      <c r="MME69" s="219"/>
      <c r="MMF69" s="219"/>
      <c r="MMG69" s="219"/>
      <c r="MMH69" s="219"/>
      <c r="MMI69" s="219"/>
      <c r="MMJ69" s="219"/>
      <c r="MMK69" s="219"/>
      <c r="MML69" s="219"/>
      <c r="MMM69" s="219"/>
      <c r="MMN69" s="219"/>
      <c r="MMO69" s="219"/>
      <c r="MMP69" s="219"/>
      <c r="MMQ69" s="219"/>
      <c r="MMR69" s="219"/>
      <c r="MMS69" s="219"/>
      <c r="MMT69" s="219"/>
      <c r="MMU69" s="219"/>
      <c r="MMV69" s="219"/>
      <c r="MMW69" s="219"/>
      <c r="MMX69" s="219"/>
      <c r="MMY69" s="219"/>
      <c r="MMZ69" s="219"/>
      <c r="MNA69" s="219"/>
      <c r="MNB69" s="219"/>
      <c r="MNC69" s="219"/>
      <c r="MND69" s="219"/>
      <c r="MNE69" s="219"/>
      <c r="MNF69" s="219"/>
      <c r="MNG69" s="219"/>
      <c r="MNH69" s="219"/>
      <c r="MNI69" s="219"/>
      <c r="MNJ69" s="219"/>
      <c r="MNK69" s="219"/>
      <c r="MNL69" s="219"/>
      <c r="MNM69" s="219"/>
      <c r="MNN69" s="219"/>
      <c r="MNO69" s="219"/>
      <c r="MNP69" s="219"/>
      <c r="MNQ69" s="219"/>
      <c r="MNR69" s="219"/>
      <c r="MNS69" s="219"/>
      <c r="MNT69" s="219"/>
      <c r="MNU69" s="219"/>
      <c r="MNV69" s="219"/>
      <c r="MNW69" s="219"/>
      <c r="MNX69" s="219"/>
      <c r="MNY69" s="219"/>
      <c r="MNZ69" s="219"/>
      <c r="MOA69" s="219"/>
      <c r="MOB69" s="219"/>
      <c r="MOC69" s="219"/>
      <c r="MOD69" s="219"/>
      <c r="MOE69" s="219"/>
      <c r="MOF69" s="219"/>
      <c r="MOG69" s="219"/>
      <c r="MOH69" s="219"/>
      <c r="MOI69" s="219"/>
      <c r="MOJ69" s="219"/>
      <c r="MOK69" s="219"/>
      <c r="MOL69" s="219"/>
      <c r="MOM69" s="219"/>
      <c r="MON69" s="219"/>
      <c r="MOO69" s="219"/>
      <c r="MOP69" s="219"/>
      <c r="MOQ69" s="219"/>
      <c r="MOR69" s="219"/>
      <c r="MOS69" s="219"/>
      <c r="MOT69" s="219"/>
      <c r="MOU69" s="219"/>
      <c r="MOV69" s="219"/>
      <c r="MOW69" s="219"/>
      <c r="MOX69" s="219"/>
      <c r="MOY69" s="219"/>
      <c r="MOZ69" s="219"/>
      <c r="MPA69" s="219"/>
      <c r="MPB69" s="219"/>
      <c r="MPC69" s="219"/>
      <c r="MPD69" s="219"/>
      <c r="MPE69" s="219"/>
      <c r="MPF69" s="219"/>
      <c r="MPG69" s="219"/>
      <c r="MPH69" s="219"/>
      <c r="MPI69" s="219"/>
      <c r="MPJ69" s="219"/>
      <c r="MPK69" s="219"/>
      <c r="MPL69" s="219"/>
      <c r="MPM69" s="219"/>
      <c r="MPN69" s="219"/>
      <c r="MPO69" s="219"/>
      <c r="MPP69" s="219"/>
      <c r="MPQ69" s="219"/>
      <c r="MPR69" s="219"/>
      <c r="MPS69" s="219"/>
      <c r="MPT69" s="219"/>
      <c r="MPU69" s="219"/>
      <c r="MPV69" s="219"/>
      <c r="MPW69" s="219"/>
      <c r="MPX69" s="219"/>
      <c r="MPY69" s="219"/>
      <c r="MPZ69" s="219"/>
      <c r="MQA69" s="219"/>
      <c r="MQB69" s="219"/>
      <c r="MQC69" s="219"/>
      <c r="MQD69" s="219"/>
      <c r="MQE69" s="219"/>
      <c r="MQF69" s="219"/>
      <c r="MQG69" s="219"/>
      <c r="MQH69" s="219"/>
      <c r="MQI69" s="219"/>
      <c r="MQJ69" s="219"/>
      <c r="MQK69" s="219"/>
      <c r="MQL69" s="219"/>
      <c r="MQM69" s="219"/>
      <c r="MQN69" s="219"/>
      <c r="MQO69" s="219"/>
      <c r="MQP69" s="219"/>
      <c r="MQQ69" s="219"/>
      <c r="MQR69" s="219"/>
      <c r="MQS69" s="219"/>
      <c r="MQT69" s="219"/>
      <c r="MQU69" s="219"/>
      <c r="MQV69" s="219"/>
      <c r="MQW69" s="219"/>
      <c r="MQX69" s="219"/>
      <c r="MQY69" s="219"/>
      <c r="MQZ69" s="219"/>
      <c r="MRA69" s="219"/>
      <c r="MRB69" s="219"/>
      <c r="MRC69" s="219"/>
      <c r="MRD69" s="219"/>
      <c r="MRE69" s="219"/>
      <c r="MRF69" s="219"/>
      <c r="MRG69" s="219"/>
      <c r="MRH69" s="219"/>
      <c r="MRI69" s="219"/>
      <c r="MRJ69" s="219"/>
      <c r="MRK69" s="219"/>
      <c r="MRL69" s="219"/>
      <c r="MRM69" s="219"/>
      <c r="MRN69" s="219"/>
      <c r="MRO69" s="219"/>
      <c r="MRP69" s="219"/>
      <c r="MRQ69" s="219"/>
      <c r="MRR69" s="219"/>
      <c r="MRS69" s="219"/>
      <c r="MRT69" s="219"/>
      <c r="MRU69" s="219"/>
      <c r="MRV69" s="219"/>
      <c r="MRW69" s="219"/>
      <c r="MRX69" s="219"/>
      <c r="MRY69" s="219"/>
      <c r="MRZ69" s="219"/>
      <c r="MSA69" s="219"/>
      <c r="MSB69" s="219"/>
      <c r="MSC69" s="219"/>
      <c r="MSD69" s="219"/>
      <c r="MSE69" s="219"/>
      <c r="MSF69" s="219"/>
      <c r="MSG69" s="219"/>
      <c r="MSH69" s="219"/>
      <c r="MSI69" s="219"/>
      <c r="MSJ69" s="219"/>
      <c r="MSK69" s="219"/>
      <c r="MSL69" s="219"/>
      <c r="MSM69" s="219"/>
      <c r="MSN69" s="219"/>
      <c r="MSO69" s="219"/>
      <c r="MSP69" s="219"/>
      <c r="MSQ69" s="219"/>
      <c r="MSR69" s="219"/>
      <c r="MSS69" s="219"/>
      <c r="MST69" s="219"/>
      <c r="MSU69" s="219"/>
      <c r="MSV69" s="219"/>
      <c r="MSW69" s="219"/>
      <c r="MSX69" s="219"/>
      <c r="MSY69" s="219"/>
      <c r="MSZ69" s="219"/>
      <c r="MTA69" s="219"/>
      <c r="MTB69" s="219"/>
      <c r="MTC69" s="219"/>
      <c r="MTD69" s="219"/>
      <c r="MTE69" s="219"/>
      <c r="MTF69" s="219"/>
      <c r="MTG69" s="219"/>
      <c r="MTH69" s="219"/>
      <c r="MTI69" s="219"/>
      <c r="MTJ69" s="219"/>
      <c r="MTK69" s="219"/>
      <c r="MTL69" s="219"/>
      <c r="MTM69" s="219"/>
      <c r="MTN69" s="219"/>
      <c r="MTO69" s="219"/>
      <c r="MTP69" s="219"/>
      <c r="MTQ69" s="219"/>
      <c r="MTR69" s="219"/>
      <c r="MTS69" s="219"/>
      <c r="MTT69" s="219"/>
      <c r="MTU69" s="219"/>
      <c r="MTV69" s="219"/>
      <c r="MTW69" s="219"/>
      <c r="MTX69" s="219"/>
      <c r="MTY69" s="219"/>
      <c r="MTZ69" s="219"/>
      <c r="MUA69" s="219"/>
      <c r="MUB69" s="219"/>
      <c r="MUC69" s="219"/>
      <c r="MUD69" s="219"/>
      <c r="MUE69" s="219"/>
      <c r="MUF69" s="219"/>
      <c r="MUG69" s="219"/>
      <c r="MUH69" s="219"/>
      <c r="MUI69" s="219"/>
      <c r="MUJ69" s="219"/>
      <c r="MUK69" s="219"/>
      <c r="MUL69" s="219"/>
      <c r="MUM69" s="219"/>
      <c r="MUN69" s="219"/>
      <c r="MUO69" s="219"/>
      <c r="MUP69" s="219"/>
      <c r="MUQ69" s="219"/>
      <c r="MUR69" s="219"/>
      <c r="MUS69" s="219"/>
      <c r="MUT69" s="219"/>
      <c r="MUU69" s="219"/>
      <c r="MUV69" s="219"/>
      <c r="MUW69" s="219"/>
      <c r="MUX69" s="219"/>
      <c r="MUY69" s="219"/>
      <c r="MUZ69" s="219"/>
      <c r="MVA69" s="219"/>
      <c r="MVB69" s="219"/>
      <c r="MVC69" s="219"/>
      <c r="MVD69" s="219"/>
      <c r="MVE69" s="219"/>
      <c r="MVF69" s="219"/>
      <c r="MVG69" s="219"/>
      <c r="MVH69" s="219"/>
      <c r="MVI69" s="219"/>
      <c r="MVJ69" s="219"/>
      <c r="MVK69" s="219"/>
      <c r="MVL69" s="219"/>
      <c r="MVM69" s="219"/>
      <c r="MVN69" s="219"/>
      <c r="MVO69" s="219"/>
      <c r="MVP69" s="219"/>
      <c r="MVQ69" s="219"/>
      <c r="MVR69" s="219"/>
      <c r="MVS69" s="219"/>
      <c r="MVT69" s="219"/>
      <c r="MVU69" s="219"/>
      <c r="MVV69" s="219"/>
      <c r="MVW69" s="219"/>
      <c r="MVX69" s="219"/>
      <c r="MVY69" s="219"/>
      <c r="MVZ69" s="219"/>
      <c r="MWA69" s="219"/>
      <c r="MWB69" s="219"/>
      <c r="MWC69" s="219"/>
      <c r="MWD69" s="219"/>
      <c r="MWE69" s="219"/>
      <c r="MWF69" s="219"/>
      <c r="MWG69" s="219"/>
      <c r="MWH69" s="219"/>
      <c r="MWI69" s="219"/>
      <c r="MWJ69" s="219"/>
      <c r="MWK69" s="219"/>
      <c r="MWL69" s="219"/>
      <c r="MWM69" s="219"/>
      <c r="MWN69" s="219"/>
      <c r="MWO69" s="219"/>
      <c r="MWP69" s="219"/>
      <c r="MWQ69" s="219"/>
      <c r="MWR69" s="219"/>
      <c r="MWS69" s="219"/>
      <c r="MWT69" s="219"/>
      <c r="MWU69" s="219"/>
      <c r="MWV69" s="219"/>
      <c r="MWW69" s="219"/>
      <c r="MWX69" s="219"/>
      <c r="MWY69" s="219"/>
      <c r="MWZ69" s="219"/>
      <c r="MXA69" s="219"/>
      <c r="MXB69" s="219"/>
      <c r="MXC69" s="219"/>
      <c r="MXD69" s="219"/>
      <c r="MXE69" s="219"/>
      <c r="MXF69" s="219"/>
      <c r="MXG69" s="219"/>
      <c r="MXH69" s="219"/>
      <c r="MXI69" s="219"/>
      <c r="MXJ69" s="219"/>
      <c r="MXK69" s="219"/>
      <c r="MXL69" s="219"/>
      <c r="MXM69" s="219"/>
      <c r="MXN69" s="219"/>
      <c r="MXO69" s="219"/>
      <c r="MXP69" s="219"/>
      <c r="MXQ69" s="219"/>
      <c r="MXR69" s="219"/>
      <c r="MXS69" s="219"/>
      <c r="MXT69" s="219"/>
      <c r="MXU69" s="219"/>
      <c r="MXV69" s="219"/>
      <c r="MXW69" s="219"/>
      <c r="MXX69" s="219"/>
      <c r="MXY69" s="219"/>
      <c r="MXZ69" s="219"/>
      <c r="MYA69" s="219"/>
      <c r="MYB69" s="219"/>
      <c r="MYC69" s="219"/>
      <c r="MYD69" s="219"/>
      <c r="MYE69" s="219"/>
      <c r="MYF69" s="219"/>
      <c r="MYG69" s="219"/>
      <c r="MYH69" s="219"/>
      <c r="MYI69" s="219"/>
      <c r="MYJ69" s="219"/>
      <c r="MYK69" s="219"/>
      <c r="MYL69" s="219"/>
      <c r="MYM69" s="219"/>
      <c r="MYN69" s="219"/>
      <c r="MYO69" s="219"/>
      <c r="MYP69" s="219"/>
      <c r="MYQ69" s="219"/>
      <c r="MYR69" s="219"/>
      <c r="MYS69" s="219"/>
      <c r="MYT69" s="219"/>
      <c r="MYU69" s="219"/>
      <c r="MYV69" s="219"/>
      <c r="MYW69" s="219"/>
      <c r="MYX69" s="219"/>
      <c r="MYY69" s="219"/>
      <c r="MYZ69" s="219"/>
      <c r="MZA69" s="219"/>
      <c r="MZB69" s="219"/>
      <c r="MZC69" s="219"/>
      <c r="MZD69" s="219"/>
      <c r="MZE69" s="219"/>
      <c r="MZF69" s="219"/>
      <c r="MZG69" s="219"/>
      <c r="MZH69" s="219"/>
      <c r="MZI69" s="219"/>
      <c r="MZJ69" s="219"/>
      <c r="MZK69" s="219"/>
      <c r="MZL69" s="219"/>
      <c r="MZM69" s="219"/>
      <c r="MZN69" s="219"/>
      <c r="MZO69" s="219"/>
      <c r="MZP69" s="219"/>
      <c r="MZQ69" s="219"/>
      <c r="MZR69" s="219"/>
      <c r="MZS69" s="219"/>
      <c r="MZT69" s="219"/>
      <c r="MZU69" s="219"/>
      <c r="MZV69" s="219"/>
      <c r="MZW69" s="219"/>
      <c r="MZX69" s="219"/>
      <c r="MZY69" s="219"/>
      <c r="MZZ69" s="219"/>
      <c r="NAA69" s="219"/>
      <c r="NAB69" s="219"/>
      <c r="NAC69" s="219"/>
      <c r="NAD69" s="219"/>
      <c r="NAE69" s="219"/>
      <c r="NAF69" s="219"/>
      <c r="NAG69" s="219"/>
      <c r="NAH69" s="219"/>
      <c r="NAI69" s="219"/>
      <c r="NAJ69" s="219"/>
      <c r="NAK69" s="219"/>
      <c r="NAL69" s="219"/>
      <c r="NAM69" s="219"/>
      <c r="NAN69" s="219"/>
      <c r="NAO69" s="219"/>
      <c r="NAP69" s="219"/>
      <c r="NAQ69" s="219"/>
      <c r="NAR69" s="219"/>
      <c r="NAS69" s="219"/>
      <c r="NAT69" s="219"/>
      <c r="NAU69" s="219"/>
      <c r="NAV69" s="219"/>
      <c r="NAW69" s="219"/>
      <c r="NAX69" s="219"/>
      <c r="NAY69" s="219"/>
      <c r="NAZ69" s="219"/>
      <c r="NBA69" s="219"/>
      <c r="NBB69" s="219"/>
      <c r="NBC69" s="219"/>
      <c r="NBD69" s="219"/>
      <c r="NBE69" s="219"/>
      <c r="NBF69" s="219"/>
      <c r="NBG69" s="219"/>
      <c r="NBH69" s="219"/>
      <c r="NBI69" s="219"/>
      <c r="NBJ69" s="219"/>
      <c r="NBK69" s="219"/>
      <c r="NBL69" s="219"/>
      <c r="NBM69" s="219"/>
      <c r="NBN69" s="219"/>
      <c r="NBO69" s="219"/>
      <c r="NBP69" s="219"/>
      <c r="NBQ69" s="219"/>
      <c r="NBR69" s="219"/>
      <c r="NBS69" s="219"/>
      <c r="NBT69" s="219"/>
      <c r="NBU69" s="219"/>
      <c r="NBV69" s="219"/>
      <c r="NBW69" s="219"/>
      <c r="NBX69" s="219"/>
      <c r="NBY69" s="219"/>
      <c r="NBZ69" s="219"/>
      <c r="NCA69" s="219"/>
      <c r="NCB69" s="219"/>
      <c r="NCC69" s="219"/>
      <c r="NCD69" s="219"/>
      <c r="NCE69" s="219"/>
      <c r="NCF69" s="219"/>
      <c r="NCG69" s="219"/>
      <c r="NCH69" s="219"/>
      <c r="NCI69" s="219"/>
      <c r="NCJ69" s="219"/>
      <c r="NCK69" s="219"/>
      <c r="NCL69" s="219"/>
      <c r="NCM69" s="219"/>
      <c r="NCN69" s="219"/>
      <c r="NCO69" s="219"/>
      <c r="NCP69" s="219"/>
      <c r="NCQ69" s="219"/>
      <c r="NCR69" s="219"/>
      <c r="NCS69" s="219"/>
      <c r="NCT69" s="219"/>
      <c r="NCU69" s="219"/>
      <c r="NCV69" s="219"/>
      <c r="NCW69" s="219"/>
      <c r="NCX69" s="219"/>
      <c r="NCY69" s="219"/>
      <c r="NCZ69" s="219"/>
      <c r="NDA69" s="219"/>
      <c r="NDB69" s="219"/>
      <c r="NDC69" s="219"/>
      <c r="NDD69" s="219"/>
      <c r="NDE69" s="219"/>
      <c r="NDF69" s="219"/>
      <c r="NDG69" s="219"/>
      <c r="NDH69" s="219"/>
      <c r="NDI69" s="219"/>
      <c r="NDJ69" s="219"/>
      <c r="NDK69" s="219"/>
      <c r="NDL69" s="219"/>
      <c r="NDM69" s="219"/>
      <c r="NDN69" s="219"/>
      <c r="NDO69" s="219"/>
      <c r="NDP69" s="219"/>
      <c r="NDQ69" s="219"/>
      <c r="NDR69" s="219"/>
      <c r="NDS69" s="219"/>
      <c r="NDT69" s="219"/>
      <c r="NDU69" s="219"/>
      <c r="NDV69" s="219"/>
      <c r="NDW69" s="219"/>
      <c r="NDX69" s="219"/>
      <c r="NDY69" s="219"/>
      <c r="NDZ69" s="219"/>
      <c r="NEA69" s="219"/>
      <c r="NEB69" s="219"/>
      <c r="NEC69" s="219"/>
      <c r="NED69" s="219"/>
      <c r="NEE69" s="219"/>
      <c r="NEF69" s="219"/>
      <c r="NEG69" s="219"/>
      <c r="NEH69" s="219"/>
      <c r="NEI69" s="219"/>
      <c r="NEJ69" s="219"/>
      <c r="NEK69" s="219"/>
      <c r="NEL69" s="219"/>
      <c r="NEM69" s="219"/>
      <c r="NEN69" s="219"/>
      <c r="NEO69" s="219"/>
      <c r="NEP69" s="219"/>
      <c r="NEQ69" s="219"/>
      <c r="NER69" s="219"/>
      <c r="NES69" s="219"/>
      <c r="NET69" s="219"/>
      <c r="NEU69" s="219"/>
      <c r="NEV69" s="219"/>
      <c r="NEW69" s="219"/>
      <c r="NEX69" s="219"/>
      <c r="NEY69" s="219"/>
      <c r="NEZ69" s="219"/>
      <c r="NFA69" s="219"/>
      <c r="NFB69" s="219"/>
      <c r="NFC69" s="219"/>
      <c r="NFD69" s="219"/>
      <c r="NFE69" s="219"/>
      <c r="NFF69" s="219"/>
      <c r="NFG69" s="219"/>
      <c r="NFH69" s="219"/>
      <c r="NFI69" s="219"/>
      <c r="NFJ69" s="219"/>
      <c r="NFK69" s="219"/>
      <c r="NFL69" s="219"/>
      <c r="NFM69" s="219"/>
      <c r="NFN69" s="219"/>
      <c r="NFO69" s="219"/>
      <c r="NFP69" s="219"/>
      <c r="NFQ69" s="219"/>
      <c r="NFR69" s="219"/>
      <c r="NFS69" s="219"/>
      <c r="NFT69" s="219"/>
      <c r="NFU69" s="219"/>
      <c r="NFV69" s="219"/>
      <c r="NFW69" s="219"/>
      <c r="NFX69" s="219"/>
      <c r="NFY69" s="219"/>
      <c r="NFZ69" s="219"/>
      <c r="NGA69" s="219"/>
      <c r="NGB69" s="219"/>
      <c r="NGC69" s="219"/>
      <c r="NGD69" s="219"/>
      <c r="NGE69" s="219"/>
      <c r="NGF69" s="219"/>
      <c r="NGG69" s="219"/>
      <c r="NGH69" s="219"/>
      <c r="NGI69" s="219"/>
      <c r="NGJ69" s="219"/>
      <c r="NGK69" s="219"/>
      <c r="NGL69" s="219"/>
      <c r="NGM69" s="219"/>
      <c r="NGN69" s="219"/>
      <c r="NGO69" s="219"/>
      <c r="NGP69" s="219"/>
      <c r="NGQ69" s="219"/>
      <c r="NGR69" s="219"/>
      <c r="NGS69" s="219"/>
      <c r="NGT69" s="219"/>
      <c r="NGU69" s="219"/>
      <c r="NGV69" s="219"/>
      <c r="NGW69" s="219"/>
      <c r="NGX69" s="219"/>
      <c r="NGY69" s="219"/>
      <c r="NGZ69" s="219"/>
      <c r="NHA69" s="219"/>
      <c r="NHB69" s="219"/>
      <c r="NHC69" s="219"/>
      <c r="NHD69" s="219"/>
      <c r="NHE69" s="219"/>
      <c r="NHF69" s="219"/>
      <c r="NHG69" s="219"/>
      <c r="NHH69" s="219"/>
      <c r="NHI69" s="219"/>
      <c r="NHJ69" s="219"/>
      <c r="NHK69" s="219"/>
      <c r="NHL69" s="219"/>
      <c r="NHM69" s="219"/>
      <c r="NHN69" s="219"/>
      <c r="NHO69" s="219"/>
      <c r="NHP69" s="219"/>
      <c r="NHQ69" s="219"/>
      <c r="NHR69" s="219"/>
      <c r="NHS69" s="219"/>
      <c r="NHT69" s="219"/>
      <c r="NHU69" s="219"/>
      <c r="NHV69" s="219"/>
      <c r="NHW69" s="219"/>
      <c r="NHX69" s="219"/>
      <c r="NHY69" s="219"/>
      <c r="NHZ69" s="219"/>
      <c r="NIA69" s="219"/>
      <c r="NIB69" s="219"/>
      <c r="NIC69" s="219"/>
      <c r="NID69" s="219"/>
      <c r="NIE69" s="219"/>
      <c r="NIF69" s="219"/>
      <c r="NIG69" s="219"/>
      <c r="NIH69" s="219"/>
      <c r="NII69" s="219"/>
      <c r="NIJ69" s="219"/>
      <c r="NIK69" s="219"/>
      <c r="NIL69" s="219"/>
      <c r="NIM69" s="219"/>
      <c r="NIN69" s="219"/>
      <c r="NIO69" s="219"/>
      <c r="NIP69" s="219"/>
      <c r="NIQ69" s="219"/>
      <c r="NIR69" s="219"/>
      <c r="NIS69" s="219"/>
      <c r="NIT69" s="219"/>
      <c r="NIU69" s="219"/>
      <c r="NIV69" s="219"/>
      <c r="NIW69" s="219"/>
      <c r="NIX69" s="219"/>
      <c r="NIY69" s="219"/>
      <c r="NIZ69" s="219"/>
      <c r="NJA69" s="219"/>
      <c r="NJB69" s="219"/>
      <c r="NJC69" s="219"/>
      <c r="NJD69" s="219"/>
      <c r="NJE69" s="219"/>
      <c r="NJF69" s="219"/>
      <c r="NJG69" s="219"/>
      <c r="NJH69" s="219"/>
      <c r="NJI69" s="219"/>
      <c r="NJJ69" s="219"/>
      <c r="NJK69" s="219"/>
      <c r="NJL69" s="219"/>
      <c r="NJM69" s="219"/>
      <c r="NJN69" s="219"/>
      <c r="NJO69" s="219"/>
      <c r="NJP69" s="219"/>
      <c r="NJQ69" s="219"/>
      <c r="NJR69" s="219"/>
      <c r="NJS69" s="219"/>
      <c r="NJT69" s="219"/>
      <c r="NJU69" s="219"/>
      <c r="NJV69" s="219"/>
      <c r="NJW69" s="219"/>
      <c r="NJX69" s="219"/>
      <c r="NJY69" s="219"/>
      <c r="NJZ69" s="219"/>
      <c r="NKA69" s="219"/>
      <c r="NKB69" s="219"/>
      <c r="NKC69" s="219"/>
      <c r="NKD69" s="219"/>
      <c r="NKE69" s="219"/>
      <c r="NKF69" s="219"/>
      <c r="NKG69" s="219"/>
      <c r="NKH69" s="219"/>
      <c r="NKI69" s="219"/>
      <c r="NKJ69" s="219"/>
      <c r="NKK69" s="219"/>
      <c r="NKL69" s="219"/>
      <c r="NKM69" s="219"/>
      <c r="NKN69" s="219"/>
      <c r="NKO69" s="219"/>
      <c r="NKP69" s="219"/>
      <c r="NKQ69" s="219"/>
      <c r="NKR69" s="219"/>
      <c r="NKS69" s="219"/>
      <c r="NKT69" s="219"/>
      <c r="NKU69" s="219"/>
      <c r="NKV69" s="219"/>
      <c r="NKW69" s="219"/>
      <c r="NKX69" s="219"/>
      <c r="NKY69" s="219"/>
      <c r="NKZ69" s="219"/>
      <c r="NLA69" s="219"/>
      <c r="NLB69" s="219"/>
      <c r="NLC69" s="219"/>
      <c r="NLD69" s="219"/>
      <c r="NLE69" s="219"/>
      <c r="NLF69" s="219"/>
      <c r="NLG69" s="219"/>
      <c r="NLH69" s="219"/>
      <c r="NLI69" s="219"/>
      <c r="NLJ69" s="219"/>
      <c r="NLK69" s="219"/>
      <c r="NLL69" s="219"/>
      <c r="NLM69" s="219"/>
      <c r="NLN69" s="219"/>
      <c r="NLO69" s="219"/>
      <c r="NLP69" s="219"/>
      <c r="NLQ69" s="219"/>
      <c r="NLR69" s="219"/>
      <c r="NLS69" s="219"/>
      <c r="NLT69" s="219"/>
      <c r="NLU69" s="219"/>
      <c r="NLV69" s="219"/>
      <c r="NLW69" s="219"/>
      <c r="NLX69" s="219"/>
      <c r="NLY69" s="219"/>
      <c r="NLZ69" s="219"/>
      <c r="NMA69" s="219"/>
      <c r="NMB69" s="219"/>
      <c r="NMC69" s="219"/>
      <c r="NMD69" s="219"/>
      <c r="NME69" s="219"/>
      <c r="NMF69" s="219"/>
      <c r="NMG69" s="219"/>
      <c r="NMH69" s="219"/>
      <c r="NMI69" s="219"/>
      <c r="NMJ69" s="219"/>
      <c r="NMK69" s="219"/>
      <c r="NML69" s="219"/>
      <c r="NMM69" s="219"/>
      <c r="NMN69" s="219"/>
      <c r="NMO69" s="219"/>
      <c r="NMP69" s="219"/>
      <c r="NMQ69" s="219"/>
      <c r="NMR69" s="219"/>
      <c r="NMS69" s="219"/>
      <c r="NMT69" s="219"/>
      <c r="NMU69" s="219"/>
      <c r="NMV69" s="219"/>
      <c r="NMW69" s="219"/>
      <c r="NMX69" s="219"/>
      <c r="NMY69" s="219"/>
      <c r="NMZ69" s="219"/>
      <c r="NNA69" s="219"/>
      <c r="NNB69" s="219"/>
      <c r="NNC69" s="219"/>
      <c r="NND69" s="219"/>
      <c r="NNE69" s="219"/>
      <c r="NNF69" s="219"/>
      <c r="NNG69" s="219"/>
      <c r="NNH69" s="219"/>
      <c r="NNI69" s="219"/>
      <c r="NNJ69" s="219"/>
      <c r="NNK69" s="219"/>
      <c r="NNL69" s="219"/>
      <c r="NNM69" s="219"/>
      <c r="NNN69" s="219"/>
      <c r="NNO69" s="219"/>
      <c r="NNP69" s="219"/>
      <c r="NNQ69" s="219"/>
      <c r="NNR69" s="219"/>
      <c r="NNS69" s="219"/>
      <c r="NNT69" s="219"/>
      <c r="NNU69" s="219"/>
      <c r="NNV69" s="219"/>
      <c r="NNW69" s="219"/>
      <c r="NNX69" s="219"/>
      <c r="NNY69" s="219"/>
      <c r="NNZ69" s="219"/>
      <c r="NOA69" s="219"/>
      <c r="NOB69" s="219"/>
      <c r="NOC69" s="219"/>
      <c r="NOD69" s="219"/>
      <c r="NOE69" s="219"/>
      <c r="NOF69" s="219"/>
      <c r="NOG69" s="219"/>
      <c r="NOH69" s="219"/>
      <c r="NOI69" s="219"/>
      <c r="NOJ69" s="219"/>
      <c r="NOK69" s="219"/>
      <c r="NOL69" s="219"/>
      <c r="NOM69" s="219"/>
      <c r="NON69" s="219"/>
      <c r="NOO69" s="219"/>
      <c r="NOP69" s="219"/>
      <c r="NOQ69" s="219"/>
      <c r="NOR69" s="219"/>
      <c r="NOS69" s="219"/>
      <c r="NOT69" s="219"/>
      <c r="NOU69" s="219"/>
      <c r="NOV69" s="219"/>
      <c r="NOW69" s="219"/>
      <c r="NOX69" s="219"/>
      <c r="NOY69" s="219"/>
      <c r="NOZ69" s="219"/>
      <c r="NPA69" s="219"/>
      <c r="NPB69" s="219"/>
      <c r="NPC69" s="219"/>
      <c r="NPD69" s="219"/>
      <c r="NPE69" s="219"/>
      <c r="NPF69" s="219"/>
      <c r="NPG69" s="219"/>
      <c r="NPH69" s="219"/>
      <c r="NPI69" s="219"/>
      <c r="NPJ69" s="219"/>
      <c r="NPK69" s="219"/>
      <c r="NPL69" s="219"/>
      <c r="NPM69" s="219"/>
      <c r="NPN69" s="219"/>
      <c r="NPO69" s="219"/>
      <c r="NPP69" s="219"/>
      <c r="NPQ69" s="219"/>
      <c r="NPR69" s="219"/>
      <c r="NPS69" s="219"/>
      <c r="NPT69" s="219"/>
      <c r="NPU69" s="219"/>
      <c r="NPV69" s="219"/>
      <c r="NPW69" s="219"/>
      <c r="NPX69" s="219"/>
      <c r="NPY69" s="219"/>
      <c r="NPZ69" s="219"/>
      <c r="NQA69" s="219"/>
      <c r="NQB69" s="219"/>
      <c r="NQC69" s="219"/>
      <c r="NQD69" s="219"/>
      <c r="NQE69" s="219"/>
      <c r="NQF69" s="219"/>
      <c r="NQG69" s="219"/>
      <c r="NQH69" s="219"/>
      <c r="NQI69" s="219"/>
      <c r="NQJ69" s="219"/>
      <c r="NQK69" s="219"/>
      <c r="NQL69" s="219"/>
      <c r="NQM69" s="219"/>
      <c r="NQN69" s="219"/>
      <c r="NQO69" s="219"/>
      <c r="NQP69" s="219"/>
      <c r="NQQ69" s="219"/>
      <c r="NQR69" s="219"/>
      <c r="NQS69" s="219"/>
      <c r="NQT69" s="219"/>
      <c r="NQU69" s="219"/>
      <c r="NQV69" s="219"/>
      <c r="NQW69" s="219"/>
      <c r="NQX69" s="219"/>
      <c r="NQY69" s="219"/>
      <c r="NQZ69" s="219"/>
      <c r="NRA69" s="219"/>
      <c r="NRB69" s="219"/>
      <c r="NRC69" s="219"/>
      <c r="NRD69" s="219"/>
      <c r="NRE69" s="219"/>
      <c r="NRF69" s="219"/>
      <c r="NRG69" s="219"/>
      <c r="NRH69" s="219"/>
      <c r="NRI69" s="219"/>
      <c r="NRJ69" s="219"/>
      <c r="NRK69" s="219"/>
      <c r="NRL69" s="219"/>
      <c r="NRM69" s="219"/>
      <c r="NRN69" s="219"/>
      <c r="NRO69" s="219"/>
      <c r="NRP69" s="219"/>
      <c r="NRQ69" s="219"/>
      <c r="NRR69" s="219"/>
      <c r="NRS69" s="219"/>
      <c r="NRT69" s="219"/>
      <c r="NRU69" s="219"/>
      <c r="NRV69" s="219"/>
      <c r="NRW69" s="219"/>
      <c r="NRX69" s="219"/>
      <c r="NRY69" s="219"/>
      <c r="NRZ69" s="219"/>
      <c r="NSA69" s="219"/>
      <c r="NSB69" s="219"/>
      <c r="NSC69" s="219"/>
      <c r="NSD69" s="219"/>
      <c r="NSE69" s="219"/>
      <c r="NSF69" s="219"/>
      <c r="NSG69" s="219"/>
      <c r="NSH69" s="219"/>
      <c r="NSI69" s="219"/>
      <c r="NSJ69" s="219"/>
      <c r="NSK69" s="219"/>
      <c r="NSL69" s="219"/>
      <c r="NSM69" s="219"/>
      <c r="NSN69" s="219"/>
      <c r="NSO69" s="219"/>
      <c r="NSP69" s="219"/>
      <c r="NSQ69" s="219"/>
      <c r="NSR69" s="219"/>
      <c r="NSS69" s="219"/>
      <c r="NST69" s="219"/>
      <c r="NSU69" s="219"/>
      <c r="NSV69" s="219"/>
      <c r="NSW69" s="219"/>
      <c r="NSX69" s="219"/>
      <c r="NSY69" s="219"/>
      <c r="NSZ69" s="219"/>
      <c r="NTA69" s="219"/>
      <c r="NTB69" s="219"/>
      <c r="NTC69" s="219"/>
      <c r="NTD69" s="219"/>
      <c r="NTE69" s="219"/>
      <c r="NTF69" s="219"/>
      <c r="NTG69" s="219"/>
      <c r="NTH69" s="219"/>
      <c r="NTI69" s="219"/>
      <c r="NTJ69" s="219"/>
      <c r="NTK69" s="219"/>
      <c r="NTL69" s="219"/>
      <c r="NTM69" s="219"/>
      <c r="NTN69" s="219"/>
      <c r="NTO69" s="219"/>
      <c r="NTP69" s="219"/>
      <c r="NTQ69" s="219"/>
      <c r="NTR69" s="219"/>
      <c r="NTS69" s="219"/>
      <c r="NTT69" s="219"/>
      <c r="NTU69" s="219"/>
      <c r="NTV69" s="219"/>
      <c r="NTW69" s="219"/>
      <c r="NTX69" s="219"/>
      <c r="NTY69" s="219"/>
      <c r="NTZ69" s="219"/>
      <c r="NUA69" s="219"/>
      <c r="NUB69" s="219"/>
      <c r="NUC69" s="219"/>
      <c r="NUD69" s="219"/>
      <c r="NUE69" s="219"/>
      <c r="NUF69" s="219"/>
      <c r="NUG69" s="219"/>
      <c r="NUH69" s="219"/>
      <c r="NUI69" s="219"/>
      <c r="NUJ69" s="219"/>
      <c r="NUK69" s="219"/>
      <c r="NUL69" s="219"/>
      <c r="NUM69" s="219"/>
      <c r="NUN69" s="219"/>
      <c r="NUO69" s="219"/>
      <c r="NUP69" s="219"/>
      <c r="NUQ69" s="219"/>
      <c r="NUR69" s="219"/>
      <c r="NUS69" s="219"/>
      <c r="NUT69" s="219"/>
      <c r="NUU69" s="219"/>
      <c r="NUV69" s="219"/>
      <c r="NUW69" s="219"/>
      <c r="NUX69" s="219"/>
      <c r="NUY69" s="219"/>
      <c r="NUZ69" s="219"/>
      <c r="NVA69" s="219"/>
      <c r="NVB69" s="219"/>
      <c r="NVC69" s="219"/>
      <c r="NVD69" s="219"/>
      <c r="NVE69" s="219"/>
      <c r="NVF69" s="219"/>
      <c r="NVG69" s="219"/>
      <c r="NVH69" s="219"/>
      <c r="NVI69" s="219"/>
      <c r="NVJ69" s="219"/>
      <c r="NVK69" s="219"/>
      <c r="NVL69" s="219"/>
      <c r="NVM69" s="219"/>
      <c r="NVN69" s="219"/>
      <c r="NVO69" s="219"/>
      <c r="NVP69" s="219"/>
      <c r="NVQ69" s="219"/>
      <c r="NVR69" s="219"/>
      <c r="NVS69" s="219"/>
      <c r="NVT69" s="219"/>
      <c r="NVU69" s="219"/>
      <c r="NVV69" s="219"/>
      <c r="NVW69" s="219"/>
      <c r="NVX69" s="219"/>
      <c r="NVY69" s="219"/>
      <c r="NVZ69" s="219"/>
      <c r="NWA69" s="219"/>
      <c r="NWB69" s="219"/>
      <c r="NWC69" s="219"/>
      <c r="NWD69" s="219"/>
      <c r="NWE69" s="219"/>
      <c r="NWF69" s="219"/>
      <c r="NWG69" s="219"/>
      <c r="NWH69" s="219"/>
      <c r="NWI69" s="219"/>
      <c r="NWJ69" s="219"/>
      <c r="NWK69" s="219"/>
      <c r="NWL69" s="219"/>
      <c r="NWM69" s="219"/>
      <c r="NWN69" s="219"/>
      <c r="NWO69" s="219"/>
      <c r="NWP69" s="219"/>
      <c r="NWQ69" s="219"/>
      <c r="NWR69" s="219"/>
      <c r="NWS69" s="219"/>
      <c r="NWT69" s="219"/>
      <c r="NWU69" s="219"/>
      <c r="NWV69" s="219"/>
      <c r="NWW69" s="219"/>
      <c r="NWX69" s="219"/>
      <c r="NWY69" s="219"/>
      <c r="NWZ69" s="219"/>
      <c r="NXA69" s="219"/>
      <c r="NXB69" s="219"/>
      <c r="NXC69" s="219"/>
      <c r="NXD69" s="219"/>
      <c r="NXE69" s="219"/>
      <c r="NXF69" s="219"/>
      <c r="NXG69" s="219"/>
      <c r="NXH69" s="219"/>
      <c r="NXI69" s="219"/>
      <c r="NXJ69" s="219"/>
      <c r="NXK69" s="219"/>
      <c r="NXL69" s="219"/>
      <c r="NXM69" s="219"/>
      <c r="NXN69" s="219"/>
      <c r="NXO69" s="219"/>
      <c r="NXP69" s="219"/>
      <c r="NXQ69" s="219"/>
      <c r="NXR69" s="219"/>
      <c r="NXS69" s="219"/>
      <c r="NXT69" s="219"/>
      <c r="NXU69" s="219"/>
      <c r="NXV69" s="219"/>
      <c r="NXW69" s="219"/>
      <c r="NXX69" s="219"/>
      <c r="NXY69" s="219"/>
      <c r="NXZ69" s="219"/>
      <c r="NYA69" s="219"/>
      <c r="NYB69" s="219"/>
      <c r="NYC69" s="219"/>
      <c r="NYD69" s="219"/>
      <c r="NYE69" s="219"/>
      <c r="NYF69" s="219"/>
      <c r="NYG69" s="219"/>
      <c r="NYH69" s="219"/>
      <c r="NYI69" s="219"/>
      <c r="NYJ69" s="219"/>
      <c r="NYK69" s="219"/>
      <c r="NYL69" s="219"/>
      <c r="NYM69" s="219"/>
      <c r="NYN69" s="219"/>
      <c r="NYO69" s="219"/>
      <c r="NYP69" s="219"/>
      <c r="NYQ69" s="219"/>
      <c r="NYR69" s="219"/>
      <c r="NYS69" s="219"/>
      <c r="NYT69" s="219"/>
      <c r="NYU69" s="219"/>
      <c r="NYV69" s="219"/>
      <c r="NYW69" s="219"/>
      <c r="NYX69" s="219"/>
      <c r="NYY69" s="219"/>
      <c r="NYZ69" s="219"/>
      <c r="NZA69" s="219"/>
      <c r="NZB69" s="219"/>
      <c r="NZC69" s="219"/>
      <c r="NZD69" s="219"/>
      <c r="NZE69" s="219"/>
      <c r="NZF69" s="219"/>
      <c r="NZG69" s="219"/>
      <c r="NZH69" s="219"/>
      <c r="NZI69" s="219"/>
      <c r="NZJ69" s="219"/>
      <c r="NZK69" s="219"/>
      <c r="NZL69" s="219"/>
      <c r="NZM69" s="219"/>
      <c r="NZN69" s="219"/>
      <c r="NZO69" s="219"/>
      <c r="NZP69" s="219"/>
      <c r="NZQ69" s="219"/>
      <c r="NZR69" s="219"/>
      <c r="NZS69" s="219"/>
      <c r="NZT69" s="219"/>
      <c r="NZU69" s="219"/>
      <c r="NZV69" s="219"/>
      <c r="NZW69" s="219"/>
      <c r="NZX69" s="219"/>
      <c r="NZY69" s="219"/>
      <c r="NZZ69" s="219"/>
      <c r="OAA69" s="219"/>
      <c r="OAB69" s="219"/>
      <c r="OAC69" s="219"/>
      <c r="OAD69" s="219"/>
      <c r="OAE69" s="219"/>
      <c r="OAF69" s="219"/>
      <c r="OAG69" s="219"/>
      <c r="OAH69" s="219"/>
      <c r="OAI69" s="219"/>
      <c r="OAJ69" s="219"/>
      <c r="OAK69" s="219"/>
      <c r="OAL69" s="219"/>
      <c r="OAM69" s="219"/>
      <c r="OAN69" s="219"/>
      <c r="OAO69" s="219"/>
      <c r="OAP69" s="219"/>
      <c r="OAQ69" s="219"/>
      <c r="OAR69" s="219"/>
      <c r="OAS69" s="219"/>
      <c r="OAT69" s="219"/>
      <c r="OAU69" s="219"/>
      <c r="OAV69" s="219"/>
      <c r="OAW69" s="219"/>
      <c r="OAX69" s="219"/>
      <c r="OAY69" s="219"/>
      <c r="OAZ69" s="219"/>
      <c r="OBA69" s="219"/>
      <c r="OBB69" s="219"/>
      <c r="OBC69" s="219"/>
      <c r="OBD69" s="219"/>
      <c r="OBE69" s="219"/>
      <c r="OBF69" s="219"/>
      <c r="OBG69" s="219"/>
      <c r="OBH69" s="219"/>
      <c r="OBI69" s="219"/>
      <c r="OBJ69" s="219"/>
      <c r="OBK69" s="219"/>
      <c r="OBL69" s="219"/>
      <c r="OBM69" s="219"/>
      <c r="OBN69" s="219"/>
      <c r="OBO69" s="219"/>
      <c r="OBP69" s="219"/>
      <c r="OBQ69" s="219"/>
      <c r="OBR69" s="219"/>
      <c r="OBS69" s="219"/>
      <c r="OBT69" s="219"/>
      <c r="OBU69" s="219"/>
      <c r="OBV69" s="219"/>
      <c r="OBW69" s="219"/>
      <c r="OBX69" s="219"/>
      <c r="OBY69" s="219"/>
      <c r="OBZ69" s="219"/>
      <c r="OCA69" s="219"/>
      <c r="OCB69" s="219"/>
      <c r="OCC69" s="219"/>
      <c r="OCD69" s="219"/>
      <c r="OCE69" s="219"/>
      <c r="OCF69" s="219"/>
      <c r="OCG69" s="219"/>
      <c r="OCH69" s="219"/>
      <c r="OCI69" s="219"/>
      <c r="OCJ69" s="219"/>
      <c r="OCK69" s="219"/>
      <c r="OCL69" s="219"/>
      <c r="OCM69" s="219"/>
      <c r="OCN69" s="219"/>
      <c r="OCO69" s="219"/>
      <c r="OCP69" s="219"/>
      <c r="OCQ69" s="219"/>
      <c r="OCR69" s="219"/>
      <c r="OCS69" s="219"/>
      <c r="OCT69" s="219"/>
      <c r="OCU69" s="219"/>
      <c r="OCV69" s="219"/>
      <c r="OCW69" s="219"/>
      <c r="OCX69" s="219"/>
      <c r="OCY69" s="219"/>
      <c r="OCZ69" s="219"/>
      <c r="ODA69" s="219"/>
      <c r="ODB69" s="219"/>
      <c r="ODC69" s="219"/>
      <c r="ODD69" s="219"/>
      <c r="ODE69" s="219"/>
      <c r="ODF69" s="219"/>
      <c r="ODG69" s="219"/>
      <c r="ODH69" s="219"/>
      <c r="ODI69" s="219"/>
      <c r="ODJ69" s="219"/>
      <c r="ODK69" s="219"/>
      <c r="ODL69" s="219"/>
      <c r="ODM69" s="219"/>
      <c r="ODN69" s="219"/>
      <c r="ODO69" s="219"/>
      <c r="ODP69" s="219"/>
      <c r="ODQ69" s="219"/>
      <c r="ODR69" s="219"/>
      <c r="ODS69" s="219"/>
      <c r="ODT69" s="219"/>
      <c r="ODU69" s="219"/>
      <c r="ODV69" s="219"/>
      <c r="ODW69" s="219"/>
      <c r="ODX69" s="219"/>
      <c r="ODY69" s="219"/>
      <c r="ODZ69" s="219"/>
      <c r="OEA69" s="219"/>
      <c r="OEB69" s="219"/>
      <c r="OEC69" s="219"/>
      <c r="OED69" s="219"/>
      <c r="OEE69" s="219"/>
      <c r="OEF69" s="219"/>
      <c r="OEG69" s="219"/>
      <c r="OEH69" s="219"/>
      <c r="OEI69" s="219"/>
      <c r="OEJ69" s="219"/>
      <c r="OEK69" s="219"/>
      <c r="OEL69" s="219"/>
      <c r="OEM69" s="219"/>
      <c r="OEN69" s="219"/>
      <c r="OEO69" s="219"/>
      <c r="OEP69" s="219"/>
      <c r="OEQ69" s="219"/>
      <c r="OER69" s="219"/>
      <c r="OES69" s="219"/>
      <c r="OET69" s="219"/>
      <c r="OEU69" s="219"/>
      <c r="OEV69" s="219"/>
      <c r="OEW69" s="219"/>
      <c r="OEX69" s="219"/>
      <c r="OEY69" s="219"/>
      <c r="OEZ69" s="219"/>
      <c r="OFA69" s="219"/>
      <c r="OFB69" s="219"/>
      <c r="OFC69" s="219"/>
      <c r="OFD69" s="219"/>
      <c r="OFE69" s="219"/>
      <c r="OFF69" s="219"/>
      <c r="OFG69" s="219"/>
      <c r="OFH69" s="219"/>
      <c r="OFI69" s="219"/>
      <c r="OFJ69" s="219"/>
      <c r="OFK69" s="219"/>
      <c r="OFL69" s="219"/>
      <c r="OFM69" s="219"/>
      <c r="OFN69" s="219"/>
      <c r="OFO69" s="219"/>
      <c r="OFP69" s="219"/>
      <c r="OFQ69" s="219"/>
      <c r="OFR69" s="219"/>
      <c r="OFS69" s="219"/>
      <c r="OFT69" s="219"/>
      <c r="OFU69" s="219"/>
      <c r="OFV69" s="219"/>
      <c r="OFW69" s="219"/>
      <c r="OFX69" s="219"/>
      <c r="OFY69" s="219"/>
      <c r="OFZ69" s="219"/>
      <c r="OGA69" s="219"/>
      <c r="OGB69" s="219"/>
      <c r="OGC69" s="219"/>
      <c r="OGD69" s="219"/>
      <c r="OGE69" s="219"/>
      <c r="OGF69" s="219"/>
      <c r="OGG69" s="219"/>
      <c r="OGH69" s="219"/>
      <c r="OGI69" s="219"/>
      <c r="OGJ69" s="219"/>
      <c r="OGK69" s="219"/>
      <c r="OGL69" s="219"/>
      <c r="OGM69" s="219"/>
      <c r="OGN69" s="219"/>
      <c r="OGO69" s="219"/>
      <c r="OGP69" s="219"/>
      <c r="OGQ69" s="219"/>
      <c r="OGR69" s="219"/>
      <c r="OGS69" s="219"/>
      <c r="OGT69" s="219"/>
      <c r="OGU69" s="219"/>
      <c r="OGV69" s="219"/>
      <c r="OGW69" s="219"/>
      <c r="OGX69" s="219"/>
      <c r="OGY69" s="219"/>
      <c r="OGZ69" s="219"/>
      <c r="OHA69" s="219"/>
      <c r="OHB69" s="219"/>
      <c r="OHC69" s="219"/>
      <c r="OHD69" s="219"/>
      <c r="OHE69" s="219"/>
      <c r="OHF69" s="219"/>
      <c r="OHG69" s="219"/>
      <c r="OHH69" s="219"/>
      <c r="OHI69" s="219"/>
      <c r="OHJ69" s="219"/>
      <c r="OHK69" s="219"/>
      <c r="OHL69" s="219"/>
      <c r="OHM69" s="219"/>
      <c r="OHN69" s="219"/>
      <c r="OHO69" s="219"/>
      <c r="OHP69" s="219"/>
      <c r="OHQ69" s="219"/>
      <c r="OHR69" s="219"/>
      <c r="OHS69" s="219"/>
      <c r="OHT69" s="219"/>
      <c r="OHU69" s="219"/>
      <c r="OHV69" s="219"/>
      <c r="OHW69" s="219"/>
      <c r="OHX69" s="219"/>
      <c r="OHY69" s="219"/>
      <c r="OHZ69" s="219"/>
      <c r="OIA69" s="219"/>
      <c r="OIB69" s="219"/>
      <c r="OIC69" s="219"/>
      <c r="OID69" s="219"/>
      <c r="OIE69" s="219"/>
      <c r="OIF69" s="219"/>
      <c r="OIG69" s="219"/>
      <c r="OIH69" s="219"/>
      <c r="OII69" s="219"/>
      <c r="OIJ69" s="219"/>
      <c r="OIK69" s="219"/>
      <c r="OIL69" s="219"/>
      <c r="OIM69" s="219"/>
      <c r="OIN69" s="219"/>
      <c r="OIO69" s="219"/>
      <c r="OIP69" s="219"/>
      <c r="OIQ69" s="219"/>
      <c r="OIR69" s="219"/>
      <c r="OIS69" s="219"/>
      <c r="OIT69" s="219"/>
      <c r="OIU69" s="219"/>
      <c r="OIV69" s="219"/>
      <c r="OIW69" s="219"/>
      <c r="OIX69" s="219"/>
      <c r="OIY69" s="219"/>
      <c r="OIZ69" s="219"/>
      <c r="OJA69" s="219"/>
      <c r="OJB69" s="219"/>
      <c r="OJC69" s="219"/>
      <c r="OJD69" s="219"/>
      <c r="OJE69" s="219"/>
      <c r="OJF69" s="219"/>
      <c r="OJG69" s="219"/>
      <c r="OJH69" s="219"/>
      <c r="OJI69" s="219"/>
      <c r="OJJ69" s="219"/>
      <c r="OJK69" s="219"/>
      <c r="OJL69" s="219"/>
      <c r="OJM69" s="219"/>
      <c r="OJN69" s="219"/>
      <c r="OJO69" s="219"/>
      <c r="OJP69" s="219"/>
      <c r="OJQ69" s="219"/>
      <c r="OJR69" s="219"/>
      <c r="OJS69" s="219"/>
      <c r="OJT69" s="219"/>
      <c r="OJU69" s="219"/>
      <c r="OJV69" s="219"/>
      <c r="OJW69" s="219"/>
      <c r="OJX69" s="219"/>
      <c r="OJY69" s="219"/>
      <c r="OJZ69" s="219"/>
      <c r="OKA69" s="219"/>
      <c r="OKB69" s="219"/>
      <c r="OKC69" s="219"/>
      <c r="OKD69" s="219"/>
      <c r="OKE69" s="219"/>
      <c r="OKF69" s="219"/>
      <c r="OKG69" s="219"/>
      <c r="OKH69" s="219"/>
      <c r="OKI69" s="219"/>
      <c r="OKJ69" s="219"/>
      <c r="OKK69" s="219"/>
      <c r="OKL69" s="219"/>
      <c r="OKM69" s="219"/>
      <c r="OKN69" s="219"/>
      <c r="OKO69" s="219"/>
      <c r="OKP69" s="219"/>
      <c r="OKQ69" s="219"/>
      <c r="OKR69" s="219"/>
      <c r="OKS69" s="219"/>
      <c r="OKT69" s="219"/>
      <c r="OKU69" s="219"/>
      <c r="OKV69" s="219"/>
      <c r="OKW69" s="219"/>
      <c r="OKX69" s="219"/>
      <c r="OKY69" s="219"/>
      <c r="OKZ69" s="219"/>
      <c r="OLA69" s="219"/>
      <c r="OLB69" s="219"/>
      <c r="OLC69" s="219"/>
      <c r="OLD69" s="219"/>
      <c r="OLE69" s="219"/>
      <c r="OLF69" s="219"/>
      <c r="OLG69" s="219"/>
      <c r="OLH69" s="219"/>
      <c r="OLI69" s="219"/>
      <c r="OLJ69" s="219"/>
      <c r="OLK69" s="219"/>
      <c r="OLL69" s="219"/>
      <c r="OLM69" s="219"/>
      <c r="OLN69" s="219"/>
      <c r="OLO69" s="219"/>
      <c r="OLP69" s="219"/>
      <c r="OLQ69" s="219"/>
      <c r="OLR69" s="219"/>
      <c r="OLS69" s="219"/>
      <c r="OLT69" s="219"/>
      <c r="OLU69" s="219"/>
      <c r="OLV69" s="219"/>
      <c r="OLW69" s="219"/>
      <c r="OLX69" s="219"/>
      <c r="OLY69" s="219"/>
      <c r="OLZ69" s="219"/>
      <c r="OMA69" s="219"/>
      <c r="OMB69" s="219"/>
      <c r="OMC69" s="219"/>
      <c r="OMD69" s="219"/>
      <c r="OME69" s="219"/>
      <c r="OMF69" s="219"/>
      <c r="OMG69" s="219"/>
      <c r="OMH69" s="219"/>
      <c r="OMI69" s="219"/>
      <c r="OMJ69" s="219"/>
      <c r="OMK69" s="219"/>
      <c r="OML69" s="219"/>
      <c r="OMM69" s="219"/>
      <c r="OMN69" s="219"/>
      <c r="OMO69" s="219"/>
      <c r="OMP69" s="219"/>
      <c r="OMQ69" s="219"/>
      <c r="OMR69" s="219"/>
      <c r="OMS69" s="219"/>
      <c r="OMT69" s="219"/>
      <c r="OMU69" s="219"/>
      <c r="OMV69" s="219"/>
      <c r="OMW69" s="219"/>
      <c r="OMX69" s="219"/>
      <c r="OMY69" s="219"/>
      <c r="OMZ69" s="219"/>
      <c r="ONA69" s="219"/>
      <c r="ONB69" s="219"/>
      <c r="ONC69" s="219"/>
      <c r="OND69" s="219"/>
      <c r="ONE69" s="219"/>
      <c r="ONF69" s="219"/>
      <c r="ONG69" s="219"/>
      <c r="ONH69" s="219"/>
      <c r="ONI69" s="219"/>
      <c r="ONJ69" s="219"/>
      <c r="ONK69" s="219"/>
      <c r="ONL69" s="219"/>
      <c r="ONM69" s="219"/>
      <c r="ONN69" s="219"/>
      <c r="ONO69" s="219"/>
      <c r="ONP69" s="219"/>
      <c r="ONQ69" s="219"/>
      <c r="ONR69" s="219"/>
      <c r="ONS69" s="219"/>
      <c r="ONT69" s="219"/>
      <c r="ONU69" s="219"/>
      <c r="ONV69" s="219"/>
      <c r="ONW69" s="219"/>
      <c r="ONX69" s="219"/>
      <c r="ONY69" s="219"/>
      <c r="ONZ69" s="219"/>
      <c r="OOA69" s="219"/>
      <c r="OOB69" s="219"/>
      <c r="OOC69" s="219"/>
      <c r="OOD69" s="219"/>
      <c r="OOE69" s="219"/>
      <c r="OOF69" s="219"/>
      <c r="OOG69" s="219"/>
      <c r="OOH69" s="219"/>
      <c r="OOI69" s="219"/>
      <c r="OOJ69" s="219"/>
      <c r="OOK69" s="219"/>
      <c r="OOL69" s="219"/>
      <c r="OOM69" s="219"/>
      <c r="OON69" s="219"/>
      <c r="OOO69" s="219"/>
      <c r="OOP69" s="219"/>
      <c r="OOQ69" s="219"/>
      <c r="OOR69" s="219"/>
      <c r="OOS69" s="219"/>
      <c r="OOT69" s="219"/>
      <c r="OOU69" s="219"/>
      <c r="OOV69" s="219"/>
      <c r="OOW69" s="219"/>
      <c r="OOX69" s="219"/>
      <c r="OOY69" s="219"/>
      <c r="OOZ69" s="219"/>
      <c r="OPA69" s="219"/>
      <c r="OPB69" s="219"/>
      <c r="OPC69" s="219"/>
      <c r="OPD69" s="219"/>
      <c r="OPE69" s="219"/>
      <c r="OPF69" s="219"/>
      <c r="OPG69" s="219"/>
      <c r="OPH69" s="219"/>
      <c r="OPI69" s="219"/>
      <c r="OPJ69" s="219"/>
      <c r="OPK69" s="219"/>
      <c r="OPL69" s="219"/>
      <c r="OPM69" s="219"/>
      <c r="OPN69" s="219"/>
      <c r="OPO69" s="219"/>
      <c r="OPP69" s="219"/>
      <c r="OPQ69" s="219"/>
      <c r="OPR69" s="219"/>
      <c r="OPS69" s="219"/>
      <c r="OPT69" s="219"/>
      <c r="OPU69" s="219"/>
      <c r="OPV69" s="219"/>
      <c r="OPW69" s="219"/>
      <c r="OPX69" s="219"/>
      <c r="OPY69" s="219"/>
      <c r="OPZ69" s="219"/>
      <c r="OQA69" s="219"/>
      <c r="OQB69" s="219"/>
      <c r="OQC69" s="219"/>
      <c r="OQD69" s="219"/>
      <c r="OQE69" s="219"/>
      <c r="OQF69" s="219"/>
      <c r="OQG69" s="219"/>
      <c r="OQH69" s="219"/>
      <c r="OQI69" s="219"/>
      <c r="OQJ69" s="219"/>
      <c r="OQK69" s="219"/>
      <c r="OQL69" s="219"/>
      <c r="OQM69" s="219"/>
      <c r="OQN69" s="219"/>
      <c r="OQO69" s="219"/>
      <c r="OQP69" s="219"/>
      <c r="OQQ69" s="219"/>
      <c r="OQR69" s="219"/>
      <c r="OQS69" s="219"/>
      <c r="OQT69" s="219"/>
      <c r="OQU69" s="219"/>
      <c r="OQV69" s="219"/>
      <c r="OQW69" s="219"/>
      <c r="OQX69" s="219"/>
      <c r="OQY69" s="219"/>
      <c r="OQZ69" s="219"/>
      <c r="ORA69" s="219"/>
      <c r="ORB69" s="219"/>
      <c r="ORC69" s="219"/>
      <c r="ORD69" s="219"/>
      <c r="ORE69" s="219"/>
      <c r="ORF69" s="219"/>
      <c r="ORG69" s="219"/>
      <c r="ORH69" s="219"/>
      <c r="ORI69" s="219"/>
      <c r="ORJ69" s="219"/>
      <c r="ORK69" s="219"/>
      <c r="ORL69" s="219"/>
      <c r="ORM69" s="219"/>
      <c r="ORN69" s="219"/>
      <c r="ORO69" s="219"/>
      <c r="ORP69" s="219"/>
      <c r="ORQ69" s="219"/>
      <c r="ORR69" s="219"/>
      <c r="ORS69" s="219"/>
      <c r="ORT69" s="219"/>
      <c r="ORU69" s="219"/>
      <c r="ORV69" s="219"/>
      <c r="ORW69" s="219"/>
      <c r="ORX69" s="219"/>
      <c r="ORY69" s="219"/>
      <c r="ORZ69" s="219"/>
      <c r="OSA69" s="219"/>
      <c r="OSB69" s="219"/>
      <c r="OSC69" s="219"/>
      <c r="OSD69" s="219"/>
      <c r="OSE69" s="219"/>
      <c r="OSF69" s="219"/>
      <c r="OSG69" s="219"/>
      <c r="OSH69" s="219"/>
      <c r="OSI69" s="219"/>
      <c r="OSJ69" s="219"/>
      <c r="OSK69" s="219"/>
      <c r="OSL69" s="219"/>
      <c r="OSM69" s="219"/>
      <c r="OSN69" s="219"/>
      <c r="OSO69" s="219"/>
      <c r="OSP69" s="219"/>
      <c r="OSQ69" s="219"/>
      <c r="OSR69" s="219"/>
      <c r="OSS69" s="219"/>
      <c r="OST69" s="219"/>
      <c r="OSU69" s="219"/>
      <c r="OSV69" s="219"/>
      <c r="OSW69" s="219"/>
      <c r="OSX69" s="219"/>
      <c r="OSY69" s="219"/>
      <c r="OSZ69" s="219"/>
      <c r="OTA69" s="219"/>
      <c r="OTB69" s="219"/>
      <c r="OTC69" s="219"/>
      <c r="OTD69" s="219"/>
      <c r="OTE69" s="219"/>
      <c r="OTF69" s="219"/>
      <c r="OTG69" s="219"/>
      <c r="OTH69" s="219"/>
      <c r="OTI69" s="219"/>
      <c r="OTJ69" s="219"/>
      <c r="OTK69" s="219"/>
      <c r="OTL69" s="219"/>
      <c r="OTM69" s="219"/>
      <c r="OTN69" s="219"/>
      <c r="OTO69" s="219"/>
      <c r="OTP69" s="219"/>
      <c r="OTQ69" s="219"/>
      <c r="OTR69" s="219"/>
      <c r="OTS69" s="219"/>
      <c r="OTT69" s="219"/>
      <c r="OTU69" s="219"/>
      <c r="OTV69" s="219"/>
      <c r="OTW69" s="219"/>
      <c r="OTX69" s="219"/>
      <c r="OTY69" s="219"/>
      <c r="OTZ69" s="219"/>
      <c r="OUA69" s="219"/>
      <c r="OUB69" s="219"/>
      <c r="OUC69" s="219"/>
      <c r="OUD69" s="219"/>
      <c r="OUE69" s="219"/>
      <c r="OUF69" s="219"/>
      <c r="OUG69" s="219"/>
      <c r="OUH69" s="219"/>
      <c r="OUI69" s="219"/>
      <c r="OUJ69" s="219"/>
      <c r="OUK69" s="219"/>
      <c r="OUL69" s="219"/>
      <c r="OUM69" s="219"/>
      <c r="OUN69" s="219"/>
      <c r="OUO69" s="219"/>
      <c r="OUP69" s="219"/>
      <c r="OUQ69" s="219"/>
      <c r="OUR69" s="219"/>
      <c r="OUS69" s="219"/>
      <c r="OUT69" s="219"/>
      <c r="OUU69" s="219"/>
      <c r="OUV69" s="219"/>
      <c r="OUW69" s="219"/>
      <c r="OUX69" s="219"/>
      <c r="OUY69" s="219"/>
      <c r="OUZ69" s="219"/>
      <c r="OVA69" s="219"/>
      <c r="OVB69" s="219"/>
      <c r="OVC69" s="219"/>
      <c r="OVD69" s="219"/>
      <c r="OVE69" s="219"/>
      <c r="OVF69" s="219"/>
      <c r="OVG69" s="219"/>
      <c r="OVH69" s="219"/>
      <c r="OVI69" s="219"/>
      <c r="OVJ69" s="219"/>
      <c r="OVK69" s="219"/>
      <c r="OVL69" s="219"/>
      <c r="OVM69" s="219"/>
      <c r="OVN69" s="219"/>
      <c r="OVO69" s="219"/>
      <c r="OVP69" s="219"/>
      <c r="OVQ69" s="219"/>
      <c r="OVR69" s="219"/>
      <c r="OVS69" s="219"/>
      <c r="OVT69" s="219"/>
      <c r="OVU69" s="219"/>
      <c r="OVV69" s="219"/>
      <c r="OVW69" s="219"/>
      <c r="OVX69" s="219"/>
      <c r="OVY69" s="219"/>
      <c r="OVZ69" s="219"/>
      <c r="OWA69" s="219"/>
      <c r="OWB69" s="219"/>
      <c r="OWC69" s="219"/>
      <c r="OWD69" s="219"/>
      <c r="OWE69" s="219"/>
      <c r="OWF69" s="219"/>
      <c r="OWG69" s="219"/>
      <c r="OWH69" s="219"/>
      <c r="OWI69" s="219"/>
      <c r="OWJ69" s="219"/>
      <c r="OWK69" s="219"/>
      <c r="OWL69" s="219"/>
      <c r="OWM69" s="219"/>
      <c r="OWN69" s="219"/>
      <c r="OWO69" s="219"/>
      <c r="OWP69" s="219"/>
      <c r="OWQ69" s="219"/>
      <c r="OWR69" s="219"/>
      <c r="OWS69" s="219"/>
      <c r="OWT69" s="219"/>
      <c r="OWU69" s="219"/>
      <c r="OWV69" s="219"/>
      <c r="OWW69" s="219"/>
      <c r="OWX69" s="219"/>
      <c r="OWY69" s="219"/>
      <c r="OWZ69" s="219"/>
      <c r="OXA69" s="219"/>
      <c r="OXB69" s="219"/>
      <c r="OXC69" s="219"/>
      <c r="OXD69" s="219"/>
      <c r="OXE69" s="219"/>
      <c r="OXF69" s="219"/>
      <c r="OXG69" s="219"/>
      <c r="OXH69" s="219"/>
      <c r="OXI69" s="219"/>
      <c r="OXJ69" s="219"/>
      <c r="OXK69" s="219"/>
      <c r="OXL69" s="219"/>
      <c r="OXM69" s="219"/>
      <c r="OXN69" s="219"/>
      <c r="OXO69" s="219"/>
      <c r="OXP69" s="219"/>
      <c r="OXQ69" s="219"/>
      <c r="OXR69" s="219"/>
      <c r="OXS69" s="219"/>
      <c r="OXT69" s="219"/>
      <c r="OXU69" s="219"/>
      <c r="OXV69" s="219"/>
      <c r="OXW69" s="219"/>
      <c r="OXX69" s="219"/>
      <c r="OXY69" s="219"/>
      <c r="OXZ69" s="219"/>
      <c r="OYA69" s="219"/>
      <c r="OYB69" s="219"/>
      <c r="OYC69" s="219"/>
      <c r="OYD69" s="219"/>
      <c r="OYE69" s="219"/>
      <c r="OYF69" s="219"/>
      <c r="OYG69" s="219"/>
      <c r="OYH69" s="219"/>
      <c r="OYI69" s="219"/>
      <c r="OYJ69" s="219"/>
      <c r="OYK69" s="219"/>
      <c r="OYL69" s="219"/>
      <c r="OYM69" s="219"/>
      <c r="OYN69" s="219"/>
      <c r="OYO69" s="219"/>
      <c r="OYP69" s="219"/>
      <c r="OYQ69" s="219"/>
      <c r="OYR69" s="219"/>
      <c r="OYS69" s="219"/>
      <c r="OYT69" s="219"/>
      <c r="OYU69" s="219"/>
      <c r="OYV69" s="219"/>
      <c r="OYW69" s="219"/>
      <c r="OYX69" s="219"/>
      <c r="OYY69" s="219"/>
      <c r="OYZ69" s="219"/>
      <c r="OZA69" s="219"/>
      <c r="OZB69" s="219"/>
      <c r="OZC69" s="219"/>
      <c r="OZD69" s="219"/>
      <c r="OZE69" s="219"/>
      <c r="OZF69" s="219"/>
      <c r="OZG69" s="219"/>
      <c r="OZH69" s="219"/>
      <c r="OZI69" s="219"/>
      <c r="OZJ69" s="219"/>
      <c r="OZK69" s="219"/>
      <c r="OZL69" s="219"/>
      <c r="OZM69" s="219"/>
      <c r="OZN69" s="219"/>
      <c r="OZO69" s="219"/>
      <c r="OZP69" s="219"/>
      <c r="OZQ69" s="219"/>
      <c r="OZR69" s="219"/>
      <c r="OZS69" s="219"/>
      <c r="OZT69" s="219"/>
      <c r="OZU69" s="219"/>
      <c r="OZV69" s="219"/>
      <c r="OZW69" s="219"/>
      <c r="OZX69" s="219"/>
      <c r="OZY69" s="219"/>
      <c r="OZZ69" s="219"/>
      <c r="PAA69" s="219"/>
      <c r="PAB69" s="219"/>
      <c r="PAC69" s="219"/>
      <c r="PAD69" s="219"/>
      <c r="PAE69" s="219"/>
      <c r="PAF69" s="219"/>
      <c r="PAG69" s="219"/>
      <c r="PAH69" s="219"/>
      <c r="PAI69" s="219"/>
      <c r="PAJ69" s="219"/>
      <c r="PAK69" s="219"/>
      <c r="PAL69" s="219"/>
      <c r="PAM69" s="219"/>
      <c r="PAN69" s="219"/>
      <c r="PAO69" s="219"/>
      <c r="PAP69" s="219"/>
      <c r="PAQ69" s="219"/>
      <c r="PAR69" s="219"/>
      <c r="PAS69" s="219"/>
      <c r="PAT69" s="219"/>
      <c r="PAU69" s="219"/>
      <c r="PAV69" s="219"/>
      <c r="PAW69" s="219"/>
      <c r="PAX69" s="219"/>
      <c r="PAY69" s="219"/>
      <c r="PAZ69" s="219"/>
      <c r="PBA69" s="219"/>
      <c r="PBB69" s="219"/>
      <c r="PBC69" s="219"/>
      <c r="PBD69" s="219"/>
      <c r="PBE69" s="219"/>
      <c r="PBF69" s="219"/>
      <c r="PBG69" s="219"/>
      <c r="PBH69" s="219"/>
      <c r="PBI69" s="219"/>
      <c r="PBJ69" s="219"/>
      <c r="PBK69" s="219"/>
      <c r="PBL69" s="219"/>
      <c r="PBM69" s="219"/>
      <c r="PBN69" s="219"/>
      <c r="PBO69" s="219"/>
      <c r="PBP69" s="219"/>
      <c r="PBQ69" s="219"/>
      <c r="PBR69" s="219"/>
      <c r="PBS69" s="219"/>
      <c r="PBT69" s="219"/>
      <c r="PBU69" s="219"/>
      <c r="PBV69" s="219"/>
      <c r="PBW69" s="219"/>
      <c r="PBX69" s="219"/>
      <c r="PBY69" s="219"/>
      <c r="PBZ69" s="219"/>
      <c r="PCA69" s="219"/>
      <c r="PCB69" s="219"/>
      <c r="PCC69" s="219"/>
      <c r="PCD69" s="219"/>
      <c r="PCE69" s="219"/>
      <c r="PCF69" s="219"/>
      <c r="PCG69" s="219"/>
      <c r="PCH69" s="219"/>
      <c r="PCI69" s="219"/>
      <c r="PCJ69" s="219"/>
      <c r="PCK69" s="219"/>
      <c r="PCL69" s="219"/>
      <c r="PCM69" s="219"/>
      <c r="PCN69" s="219"/>
      <c r="PCO69" s="219"/>
      <c r="PCP69" s="219"/>
      <c r="PCQ69" s="219"/>
      <c r="PCR69" s="219"/>
      <c r="PCS69" s="219"/>
      <c r="PCT69" s="219"/>
      <c r="PCU69" s="219"/>
      <c r="PCV69" s="219"/>
      <c r="PCW69" s="219"/>
      <c r="PCX69" s="219"/>
      <c r="PCY69" s="219"/>
      <c r="PCZ69" s="219"/>
      <c r="PDA69" s="219"/>
      <c r="PDB69" s="219"/>
      <c r="PDC69" s="219"/>
      <c r="PDD69" s="219"/>
      <c r="PDE69" s="219"/>
      <c r="PDF69" s="219"/>
      <c r="PDG69" s="219"/>
      <c r="PDH69" s="219"/>
      <c r="PDI69" s="219"/>
      <c r="PDJ69" s="219"/>
      <c r="PDK69" s="219"/>
      <c r="PDL69" s="219"/>
      <c r="PDM69" s="219"/>
      <c r="PDN69" s="219"/>
      <c r="PDO69" s="219"/>
      <c r="PDP69" s="219"/>
      <c r="PDQ69" s="219"/>
      <c r="PDR69" s="219"/>
      <c r="PDS69" s="219"/>
      <c r="PDT69" s="219"/>
      <c r="PDU69" s="219"/>
      <c r="PDV69" s="219"/>
      <c r="PDW69" s="219"/>
      <c r="PDX69" s="219"/>
      <c r="PDY69" s="219"/>
      <c r="PDZ69" s="219"/>
      <c r="PEA69" s="219"/>
      <c r="PEB69" s="219"/>
      <c r="PEC69" s="219"/>
      <c r="PED69" s="219"/>
      <c r="PEE69" s="219"/>
      <c r="PEF69" s="219"/>
      <c r="PEG69" s="219"/>
      <c r="PEH69" s="219"/>
      <c r="PEI69" s="219"/>
      <c r="PEJ69" s="219"/>
      <c r="PEK69" s="219"/>
      <c r="PEL69" s="219"/>
      <c r="PEM69" s="219"/>
      <c r="PEN69" s="219"/>
      <c r="PEO69" s="219"/>
      <c r="PEP69" s="219"/>
      <c r="PEQ69" s="219"/>
      <c r="PER69" s="219"/>
      <c r="PES69" s="219"/>
      <c r="PET69" s="219"/>
      <c r="PEU69" s="219"/>
      <c r="PEV69" s="219"/>
      <c r="PEW69" s="219"/>
      <c r="PEX69" s="219"/>
      <c r="PEY69" s="219"/>
      <c r="PEZ69" s="219"/>
      <c r="PFA69" s="219"/>
      <c r="PFB69" s="219"/>
      <c r="PFC69" s="219"/>
      <c r="PFD69" s="219"/>
      <c r="PFE69" s="219"/>
      <c r="PFF69" s="219"/>
      <c r="PFG69" s="219"/>
      <c r="PFH69" s="219"/>
      <c r="PFI69" s="219"/>
      <c r="PFJ69" s="219"/>
      <c r="PFK69" s="219"/>
      <c r="PFL69" s="219"/>
      <c r="PFM69" s="219"/>
      <c r="PFN69" s="219"/>
      <c r="PFO69" s="219"/>
      <c r="PFP69" s="219"/>
      <c r="PFQ69" s="219"/>
      <c r="PFR69" s="219"/>
      <c r="PFS69" s="219"/>
      <c r="PFT69" s="219"/>
      <c r="PFU69" s="219"/>
      <c r="PFV69" s="219"/>
      <c r="PFW69" s="219"/>
      <c r="PFX69" s="219"/>
      <c r="PFY69" s="219"/>
      <c r="PFZ69" s="219"/>
      <c r="PGA69" s="219"/>
      <c r="PGB69" s="219"/>
      <c r="PGC69" s="219"/>
      <c r="PGD69" s="219"/>
      <c r="PGE69" s="219"/>
      <c r="PGF69" s="219"/>
      <c r="PGG69" s="219"/>
      <c r="PGH69" s="219"/>
      <c r="PGI69" s="219"/>
      <c r="PGJ69" s="219"/>
      <c r="PGK69" s="219"/>
      <c r="PGL69" s="219"/>
      <c r="PGM69" s="219"/>
      <c r="PGN69" s="219"/>
      <c r="PGO69" s="219"/>
      <c r="PGP69" s="219"/>
      <c r="PGQ69" s="219"/>
      <c r="PGR69" s="219"/>
      <c r="PGS69" s="219"/>
      <c r="PGT69" s="219"/>
      <c r="PGU69" s="219"/>
      <c r="PGV69" s="219"/>
      <c r="PGW69" s="219"/>
      <c r="PGX69" s="219"/>
      <c r="PGY69" s="219"/>
      <c r="PGZ69" s="219"/>
      <c r="PHA69" s="219"/>
      <c r="PHB69" s="219"/>
      <c r="PHC69" s="219"/>
      <c r="PHD69" s="219"/>
      <c r="PHE69" s="219"/>
      <c r="PHF69" s="219"/>
      <c r="PHG69" s="219"/>
      <c r="PHH69" s="219"/>
      <c r="PHI69" s="219"/>
      <c r="PHJ69" s="219"/>
      <c r="PHK69" s="219"/>
      <c r="PHL69" s="219"/>
      <c r="PHM69" s="219"/>
      <c r="PHN69" s="219"/>
      <c r="PHO69" s="219"/>
      <c r="PHP69" s="219"/>
      <c r="PHQ69" s="219"/>
      <c r="PHR69" s="219"/>
      <c r="PHS69" s="219"/>
      <c r="PHT69" s="219"/>
      <c r="PHU69" s="219"/>
      <c r="PHV69" s="219"/>
      <c r="PHW69" s="219"/>
      <c r="PHX69" s="219"/>
      <c r="PHY69" s="219"/>
      <c r="PHZ69" s="219"/>
      <c r="PIA69" s="219"/>
      <c r="PIB69" s="219"/>
      <c r="PIC69" s="219"/>
      <c r="PID69" s="219"/>
      <c r="PIE69" s="219"/>
      <c r="PIF69" s="219"/>
      <c r="PIG69" s="219"/>
      <c r="PIH69" s="219"/>
      <c r="PII69" s="219"/>
      <c r="PIJ69" s="219"/>
      <c r="PIK69" s="219"/>
      <c r="PIL69" s="219"/>
      <c r="PIM69" s="219"/>
      <c r="PIN69" s="219"/>
      <c r="PIO69" s="219"/>
      <c r="PIP69" s="219"/>
      <c r="PIQ69" s="219"/>
      <c r="PIR69" s="219"/>
      <c r="PIS69" s="219"/>
      <c r="PIT69" s="219"/>
      <c r="PIU69" s="219"/>
      <c r="PIV69" s="219"/>
      <c r="PIW69" s="219"/>
      <c r="PIX69" s="219"/>
      <c r="PIY69" s="219"/>
      <c r="PIZ69" s="219"/>
      <c r="PJA69" s="219"/>
      <c r="PJB69" s="219"/>
      <c r="PJC69" s="219"/>
      <c r="PJD69" s="219"/>
      <c r="PJE69" s="219"/>
      <c r="PJF69" s="219"/>
      <c r="PJG69" s="219"/>
      <c r="PJH69" s="219"/>
      <c r="PJI69" s="219"/>
      <c r="PJJ69" s="219"/>
      <c r="PJK69" s="219"/>
      <c r="PJL69" s="219"/>
      <c r="PJM69" s="219"/>
      <c r="PJN69" s="219"/>
      <c r="PJO69" s="219"/>
      <c r="PJP69" s="219"/>
      <c r="PJQ69" s="219"/>
      <c r="PJR69" s="219"/>
      <c r="PJS69" s="219"/>
      <c r="PJT69" s="219"/>
      <c r="PJU69" s="219"/>
      <c r="PJV69" s="219"/>
      <c r="PJW69" s="219"/>
      <c r="PJX69" s="219"/>
      <c r="PJY69" s="219"/>
      <c r="PJZ69" s="219"/>
      <c r="PKA69" s="219"/>
      <c r="PKB69" s="219"/>
      <c r="PKC69" s="219"/>
      <c r="PKD69" s="219"/>
      <c r="PKE69" s="219"/>
      <c r="PKF69" s="219"/>
      <c r="PKG69" s="219"/>
      <c r="PKH69" s="219"/>
      <c r="PKI69" s="219"/>
      <c r="PKJ69" s="219"/>
      <c r="PKK69" s="219"/>
      <c r="PKL69" s="219"/>
      <c r="PKM69" s="219"/>
      <c r="PKN69" s="219"/>
      <c r="PKO69" s="219"/>
      <c r="PKP69" s="219"/>
      <c r="PKQ69" s="219"/>
      <c r="PKR69" s="219"/>
      <c r="PKS69" s="219"/>
      <c r="PKT69" s="219"/>
      <c r="PKU69" s="219"/>
      <c r="PKV69" s="219"/>
      <c r="PKW69" s="219"/>
      <c r="PKX69" s="219"/>
      <c r="PKY69" s="219"/>
      <c r="PKZ69" s="219"/>
      <c r="PLA69" s="219"/>
      <c r="PLB69" s="219"/>
      <c r="PLC69" s="219"/>
      <c r="PLD69" s="219"/>
      <c r="PLE69" s="219"/>
      <c r="PLF69" s="219"/>
      <c r="PLG69" s="219"/>
      <c r="PLH69" s="219"/>
      <c r="PLI69" s="219"/>
      <c r="PLJ69" s="219"/>
      <c r="PLK69" s="219"/>
      <c r="PLL69" s="219"/>
      <c r="PLM69" s="219"/>
      <c r="PLN69" s="219"/>
      <c r="PLO69" s="219"/>
      <c r="PLP69" s="219"/>
      <c r="PLQ69" s="219"/>
      <c r="PLR69" s="219"/>
      <c r="PLS69" s="219"/>
      <c r="PLT69" s="219"/>
      <c r="PLU69" s="219"/>
      <c r="PLV69" s="219"/>
      <c r="PLW69" s="219"/>
      <c r="PLX69" s="219"/>
      <c r="PLY69" s="219"/>
      <c r="PLZ69" s="219"/>
      <c r="PMA69" s="219"/>
      <c r="PMB69" s="219"/>
      <c r="PMC69" s="219"/>
      <c r="PMD69" s="219"/>
      <c r="PME69" s="219"/>
      <c r="PMF69" s="219"/>
      <c r="PMG69" s="219"/>
      <c r="PMH69" s="219"/>
      <c r="PMI69" s="219"/>
      <c r="PMJ69" s="219"/>
      <c r="PMK69" s="219"/>
      <c r="PML69" s="219"/>
      <c r="PMM69" s="219"/>
      <c r="PMN69" s="219"/>
      <c r="PMO69" s="219"/>
      <c r="PMP69" s="219"/>
      <c r="PMQ69" s="219"/>
      <c r="PMR69" s="219"/>
      <c r="PMS69" s="219"/>
      <c r="PMT69" s="219"/>
      <c r="PMU69" s="219"/>
      <c r="PMV69" s="219"/>
      <c r="PMW69" s="219"/>
      <c r="PMX69" s="219"/>
      <c r="PMY69" s="219"/>
      <c r="PMZ69" s="219"/>
      <c r="PNA69" s="219"/>
      <c r="PNB69" s="219"/>
      <c r="PNC69" s="219"/>
      <c r="PND69" s="219"/>
      <c r="PNE69" s="219"/>
      <c r="PNF69" s="219"/>
      <c r="PNG69" s="219"/>
      <c r="PNH69" s="219"/>
      <c r="PNI69" s="219"/>
      <c r="PNJ69" s="219"/>
      <c r="PNK69" s="219"/>
      <c r="PNL69" s="219"/>
      <c r="PNM69" s="219"/>
      <c r="PNN69" s="219"/>
      <c r="PNO69" s="219"/>
      <c r="PNP69" s="219"/>
      <c r="PNQ69" s="219"/>
      <c r="PNR69" s="219"/>
      <c r="PNS69" s="219"/>
      <c r="PNT69" s="219"/>
      <c r="PNU69" s="219"/>
      <c r="PNV69" s="219"/>
      <c r="PNW69" s="219"/>
      <c r="PNX69" s="219"/>
      <c r="PNY69" s="219"/>
      <c r="PNZ69" s="219"/>
      <c r="POA69" s="219"/>
      <c r="POB69" s="219"/>
      <c r="POC69" s="219"/>
      <c r="POD69" s="219"/>
      <c r="POE69" s="219"/>
      <c r="POF69" s="219"/>
      <c r="POG69" s="219"/>
      <c r="POH69" s="219"/>
      <c r="POI69" s="219"/>
      <c r="POJ69" s="219"/>
      <c r="POK69" s="219"/>
      <c r="POL69" s="219"/>
      <c r="POM69" s="219"/>
      <c r="PON69" s="219"/>
      <c r="POO69" s="219"/>
      <c r="POP69" s="219"/>
      <c r="POQ69" s="219"/>
      <c r="POR69" s="219"/>
      <c r="POS69" s="219"/>
      <c r="POT69" s="219"/>
      <c r="POU69" s="219"/>
      <c r="POV69" s="219"/>
      <c r="POW69" s="219"/>
      <c r="POX69" s="219"/>
      <c r="POY69" s="219"/>
      <c r="POZ69" s="219"/>
      <c r="PPA69" s="219"/>
      <c r="PPB69" s="219"/>
      <c r="PPC69" s="219"/>
      <c r="PPD69" s="219"/>
      <c r="PPE69" s="219"/>
      <c r="PPF69" s="219"/>
      <c r="PPG69" s="219"/>
      <c r="PPH69" s="219"/>
      <c r="PPI69" s="219"/>
      <c r="PPJ69" s="219"/>
      <c r="PPK69" s="219"/>
      <c r="PPL69" s="219"/>
      <c r="PPM69" s="219"/>
      <c r="PPN69" s="219"/>
      <c r="PPO69" s="219"/>
      <c r="PPP69" s="219"/>
      <c r="PPQ69" s="219"/>
      <c r="PPR69" s="219"/>
      <c r="PPS69" s="219"/>
      <c r="PPT69" s="219"/>
      <c r="PPU69" s="219"/>
      <c r="PPV69" s="219"/>
      <c r="PPW69" s="219"/>
      <c r="PPX69" s="219"/>
      <c r="PPY69" s="219"/>
      <c r="PPZ69" s="219"/>
      <c r="PQA69" s="219"/>
      <c r="PQB69" s="219"/>
      <c r="PQC69" s="219"/>
      <c r="PQD69" s="219"/>
      <c r="PQE69" s="219"/>
      <c r="PQF69" s="219"/>
      <c r="PQG69" s="219"/>
      <c r="PQH69" s="219"/>
      <c r="PQI69" s="219"/>
      <c r="PQJ69" s="219"/>
      <c r="PQK69" s="219"/>
      <c r="PQL69" s="219"/>
      <c r="PQM69" s="219"/>
      <c r="PQN69" s="219"/>
      <c r="PQO69" s="219"/>
      <c r="PQP69" s="219"/>
      <c r="PQQ69" s="219"/>
      <c r="PQR69" s="219"/>
      <c r="PQS69" s="219"/>
      <c r="PQT69" s="219"/>
      <c r="PQU69" s="219"/>
      <c r="PQV69" s="219"/>
      <c r="PQW69" s="219"/>
      <c r="PQX69" s="219"/>
      <c r="PQY69" s="219"/>
      <c r="PQZ69" s="219"/>
      <c r="PRA69" s="219"/>
      <c r="PRB69" s="219"/>
      <c r="PRC69" s="219"/>
      <c r="PRD69" s="219"/>
      <c r="PRE69" s="219"/>
      <c r="PRF69" s="219"/>
      <c r="PRG69" s="219"/>
      <c r="PRH69" s="219"/>
      <c r="PRI69" s="219"/>
      <c r="PRJ69" s="219"/>
      <c r="PRK69" s="219"/>
      <c r="PRL69" s="219"/>
      <c r="PRM69" s="219"/>
      <c r="PRN69" s="219"/>
      <c r="PRO69" s="219"/>
      <c r="PRP69" s="219"/>
      <c r="PRQ69" s="219"/>
      <c r="PRR69" s="219"/>
      <c r="PRS69" s="219"/>
      <c r="PRT69" s="219"/>
      <c r="PRU69" s="219"/>
      <c r="PRV69" s="219"/>
      <c r="PRW69" s="219"/>
      <c r="PRX69" s="219"/>
      <c r="PRY69" s="219"/>
      <c r="PRZ69" s="219"/>
      <c r="PSA69" s="219"/>
      <c r="PSB69" s="219"/>
      <c r="PSC69" s="219"/>
      <c r="PSD69" s="219"/>
      <c r="PSE69" s="219"/>
      <c r="PSF69" s="219"/>
      <c r="PSG69" s="219"/>
      <c r="PSH69" s="219"/>
      <c r="PSI69" s="219"/>
      <c r="PSJ69" s="219"/>
      <c r="PSK69" s="219"/>
      <c r="PSL69" s="219"/>
      <c r="PSM69" s="219"/>
      <c r="PSN69" s="219"/>
      <c r="PSO69" s="219"/>
      <c r="PSP69" s="219"/>
      <c r="PSQ69" s="219"/>
      <c r="PSR69" s="219"/>
      <c r="PSS69" s="219"/>
      <c r="PST69" s="219"/>
      <c r="PSU69" s="219"/>
      <c r="PSV69" s="219"/>
      <c r="PSW69" s="219"/>
      <c r="PSX69" s="219"/>
      <c r="PSY69" s="219"/>
      <c r="PSZ69" s="219"/>
      <c r="PTA69" s="219"/>
      <c r="PTB69" s="219"/>
      <c r="PTC69" s="219"/>
      <c r="PTD69" s="219"/>
      <c r="PTE69" s="219"/>
      <c r="PTF69" s="219"/>
      <c r="PTG69" s="219"/>
      <c r="PTH69" s="219"/>
      <c r="PTI69" s="219"/>
      <c r="PTJ69" s="219"/>
      <c r="PTK69" s="219"/>
      <c r="PTL69" s="219"/>
      <c r="PTM69" s="219"/>
      <c r="PTN69" s="219"/>
      <c r="PTO69" s="219"/>
      <c r="PTP69" s="219"/>
      <c r="PTQ69" s="219"/>
      <c r="PTR69" s="219"/>
      <c r="PTS69" s="219"/>
      <c r="PTT69" s="219"/>
      <c r="PTU69" s="219"/>
      <c r="PTV69" s="219"/>
      <c r="PTW69" s="219"/>
      <c r="PTX69" s="219"/>
      <c r="PTY69" s="219"/>
      <c r="PTZ69" s="219"/>
      <c r="PUA69" s="219"/>
      <c r="PUB69" s="219"/>
      <c r="PUC69" s="219"/>
      <c r="PUD69" s="219"/>
      <c r="PUE69" s="219"/>
      <c r="PUF69" s="219"/>
      <c r="PUG69" s="219"/>
      <c r="PUH69" s="219"/>
      <c r="PUI69" s="219"/>
      <c r="PUJ69" s="219"/>
      <c r="PUK69" s="219"/>
      <c r="PUL69" s="219"/>
      <c r="PUM69" s="219"/>
      <c r="PUN69" s="219"/>
      <c r="PUO69" s="219"/>
      <c r="PUP69" s="219"/>
      <c r="PUQ69" s="219"/>
      <c r="PUR69" s="219"/>
      <c r="PUS69" s="219"/>
      <c r="PUT69" s="219"/>
      <c r="PUU69" s="219"/>
      <c r="PUV69" s="219"/>
      <c r="PUW69" s="219"/>
      <c r="PUX69" s="219"/>
      <c r="PUY69" s="219"/>
      <c r="PUZ69" s="219"/>
      <c r="PVA69" s="219"/>
      <c r="PVB69" s="219"/>
      <c r="PVC69" s="219"/>
      <c r="PVD69" s="219"/>
      <c r="PVE69" s="219"/>
      <c r="PVF69" s="219"/>
      <c r="PVG69" s="219"/>
      <c r="PVH69" s="219"/>
      <c r="PVI69" s="219"/>
      <c r="PVJ69" s="219"/>
      <c r="PVK69" s="219"/>
      <c r="PVL69" s="219"/>
      <c r="PVM69" s="219"/>
      <c r="PVN69" s="219"/>
      <c r="PVO69" s="219"/>
      <c r="PVP69" s="219"/>
      <c r="PVQ69" s="219"/>
      <c r="PVR69" s="219"/>
      <c r="PVS69" s="219"/>
      <c r="PVT69" s="219"/>
      <c r="PVU69" s="219"/>
      <c r="PVV69" s="219"/>
      <c r="PVW69" s="219"/>
      <c r="PVX69" s="219"/>
      <c r="PVY69" s="219"/>
      <c r="PVZ69" s="219"/>
      <c r="PWA69" s="219"/>
      <c r="PWB69" s="219"/>
      <c r="PWC69" s="219"/>
      <c r="PWD69" s="219"/>
      <c r="PWE69" s="219"/>
      <c r="PWF69" s="219"/>
      <c r="PWG69" s="219"/>
      <c r="PWH69" s="219"/>
      <c r="PWI69" s="219"/>
      <c r="PWJ69" s="219"/>
      <c r="PWK69" s="219"/>
      <c r="PWL69" s="219"/>
      <c r="PWM69" s="219"/>
      <c r="PWN69" s="219"/>
      <c r="PWO69" s="219"/>
      <c r="PWP69" s="219"/>
      <c r="PWQ69" s="219"/>
      <c r="PWR69" s="219"/>
      <c r="PWS69" s="219"/>
      <c r="PWT69" s="219"/>
      <c r="PWU69" s="219"/>
      <c r="PWV69" s="219"/>
      <c r="PWW69" s="219"/>
      <c r="PWX69" s="219"/>
      <c r="PWY69" s="219"/>
      <c r="PWZ69" s="219"/>
      <c r="PXA69" s="219"/>
      <c r="PXB69" s="219"/>
      <c r="PXC69" s="219"/>
      <c r="PXD69" s="219"/>
      <c r="PXE69" s="219"/>
      <c r="PXF69" s="219"/>
      <c r="PXG69" s="219"/>
      <c r="PXH69" s="219"/>
      <c r="PXI69" s="219"/>
      <c r="PXJ69" s="219"/>
      <c r="PXK69" s="219"/>
      <c r="PXL69" s="219"/>
      <c r="PXM69" s="219"/>
      <c r="PXN69" s="219"/>
      <c r="PXO69" s="219"/>
      <c r="PXP69" s="219"/>
      <c r="PXQ69" s="219"/>
      <c r="PXR69" s="219"/>
      <c r="PXS69" s="219"/>
      <c r="PXT69" s="219"/>
      <c r="PXU69" s="219"/>
      <c r="PXV69" s="219"/>
      <c r="PXW69" s="219"/>
      <c r="PXX69" s="219"/>
      <c r="PXY69" s="219"/>
      <c r="PXZ69" s="219"/>
      <c r="PYA69" s="219"/>
      <c r="PYB69" s="219"/>
      <c r="PYC69" s="219"/>
      <c r="PYD69" s="219"/>
      <c r="PYE69" s="219"/>
      <c r="PYF69" s="219"/>
      <c r="PYG69" s="219"/>
      <c r="PYH69" s="219"/>
      <c r="PYI69" s="219"/>
      <c r="PYJ69" s="219"/>
      <c r="PYK69" s="219"/>
      <c r="PYL69" s="219"/>
      <c r="PYM69" s="219"/>
      <c r="PYN69" s="219"/>
      <c r="PYO69" s="219"/>
      <c r="PYP69" s="219"/>
      <c r="PYQ69" s="219"/>
      <c r="PYR69" s="219"/>
      <c r="PYS69" s="219"/>
      <c r="PYT69" s="219"/>
      <c r="PYU69" s="219"/>
      <c r="PYV69" s="219"/>
      <c r="PYW69" s="219"/>
      <c r="PYX69" s="219"/>
      <c r="PYY69" s="219"/>
      <c r="PYZ69" s="219"/>
      <c r="PZA69" s="219"/>
      <c r="PZB69" s="219"/>
      <c r="PZC69" s="219"/>
      <c r="PZD69" s="219"/>
      <c r="PZE69" s="219"/>
      <c r="PZF69" s="219"/>
      <c r="PZG69" s="219"/>
      <c r="PZH69" s="219"/>
      <c r="PZI69" s="219"/>
      <c r="PZJ69" s="219"/>
      <c r="PZK69" s="219"/>
      <c r="PZL69" s="219"/>
      <c r="PZM69" s="219"/>
      <c r="PZN69" s="219"/>
      <c r="PZO69" s="219"/>
      <c r="PZP69" s="219"/>
      <c r="PZQ69" s="219"/>
      <c r="PZR69" s="219"/>
      <c r="PZS69" s="219"/>
      <c r="PZT69" s="219"/>
      <c r="PZU69" s="219"/>
      <c r="PZV69" s="219"/>
      <c r="PZW69" s="219"/>
      <c r="PZX69" s="219"/>
      <c r="PZY69" s="219"/>
      <c r="PZZ69" s="219"/>
      <c r="QAA69" s="219"/>
      <c r="QAB69" s="219"/>
      <c r="QAC69" s="219"/>
      <c r="QAD69" s="219"/>
      <c r="QAE69" s="219"/>
      <c r="QAF69" s="219"/>
      <c r="QAG69" s="219"/>
      <c r="QAH69" s="219"/>
      <c r="QAI69" s="219"/>
      <c r="QAJ69" s="219"/>
      <c r="QAK69" s="219"/>
      <c r="QAL69" s="219"/>
      <c r="QAM69" s="219"/>
      <c r="QAN69" s="219"/>
      <c r="QAO69" s="219"/>
      <c r="QAP69" s="219"/>
      <c r="QAQ69" s="219"/>
      <c r="QAR69" s="219"/>
      <c r="QAS69" s="219"/>
      <c r="QAT69" s="219"/>
      <c r="QAU69" s="219"/>
      <c r="QAV69" s="219"/>
      <c r="QAW69" s="219"/>
      <c r="QAX69" s="219"/>
      <c r="QAY69" s="219"/>
      <c r="QAZ69" s="219"/>
      <c r="QBA69" s="219"/>
      <c r="QBB69" s="219"/>
      <c r="QBC69" s="219"/>
      <c r="QBD69" s="219"/>
      <c r="QBE69" s="219"/>
      <c r="QBF69" s="219"/>
      <c r="QBG69" s="219"/>
      <c r="QBH69" s="219"/>
      <c r="QBI69" s="219"/>
      <c r="QBJ69" s="219"/>
      <c r="QBK69" s="219"/>
      <c r="QBL69" s="219"/>
      <c r="QBM69" s="219"/>
      <c r="QBN69" s="219"/>
      <c r="QBO69" s="219"/>
      <c r="QBP69" s="219"/>
      <c r="QBQ69" s="219"/>
      <c r="QBR69" s="219"/>
      <c r="QBS69" s="219"/>
      <c r="QBT69" s="219"/>
      <c r="QBU69" s="219"/>
      <c r="QBV69" s="219"/>
      <c r="QBW69" s="219"/>
      <c r="QBX69" s="219"/>
      <c r="QBY69" s="219"/>
      <c r="QBZ69" s="219"/>
      <c r="QCA69" s="219"/>
      <c r="QCB69" s="219"/>
      <c r="QCC69" s="219"/>
      <c r="QCD69" s="219"/>
      <c r="QCE69" s="219"/>
      <c r="QCF69" s="219"/>
      <c r="QCG69" s="219"/>
      <c r="QCH69" s="219"/>
      <c r="QCI69" s="219"/>
      <c r="QCJ69" s="219"/>
      <c r="QCK69" s="219"/>
      <c r="QCL69" s="219"/>
      <c r="QCM69" s="219"/>
      <c r="QCN69" s="219"/>
      <c r="QCO69" s="219"/>
      <c r="QCP69" s="219"/>
      <c r="QCQ69" s="219"/>
      <c r="QCR69" s="219"/>
      <c r="QCS69" s="219"/>
      <c r="QCT69" s="219"/>
      <c r="QCU69" s="219"/>
      <c r="QCV69" s="219"/>
      <c r="QCW69" s="219"/>
      <c r="QCX69" s="219"/>
      <c r="QCY69" s="219"/>
      <c r="QCZ69" s="219"/>
      <c r="QDA69" s="219"/>
      <c r="QDB69" s="219"/>
      <c r="QDC69" s="219"/>
      <c r="QDD69" s="219"/>
      <c r="QDE69" s="219"/>
      <c r="QDF69" s="219"/>
      <c r="QDG69" s="219"/>
      <c r="QDH69" s="219"/>
      <c r="QDI69" s="219"/>
      <c r="QDJ69" s="219"/>
      <c r="QDK69" s="219"/>
      <c r="QDL69" s="219"/>
      <c r="QDM69" s="219"/>
      <c r="QDN69" s="219"/>
      <c r="QDO69" s="219"/>
      <c r="QDP69" s="219"/>
      <c r="QDQ69" s="219"/>
      <c r="QDR69" s="219"/>
      <c r="QDS69" s="219"/>
      <c r="QDT69" s="219"/>
      <c r="QDU69" s="219"/>
      <c r="QDV69" s="219"/>
      <c r="QDW69" s="219"/>
      <c r="QDX69" s="219"/>
      <c r="QDY69" s="219"/>
      <c r="QDZ69" s="219"/>
      <c r="QEA69" s="219"/>
      <c r="QEB69" s="219"/>
      <c r="QEC69" s="219"/>
      <c r="QED69" s="219"/>
      <c r="QEE69" s="219"/>
      <c r="QEF69" s="219"/>
      <c r="QEG69" s="219"/>
      <c r="QEH69" s="219"/>
      <c r="QEI69" s="219"/>
      <c r="QEJ69" s="219"/>
      <c r="QEK69" s="219"/>
      <c r="QEL69" s="219"/>
      <c r="QEM69" s="219"/>
      <c r="QEN69" s="219"/>
      <c r="QEO69" s="219"/>
      <c r="QEP69" s="219"/>
      <c r="QEQ69" s="219"/>
      <c r="QER69" s="219"/>
      <c r="QES69" s="219"/>
      <c r="QET69" s="219"/>
      <c r="QEU69" s="219"/>
      <c r="QEV69" s="219"/>
      <c r="QEW69" s="219"/>
      <c r="QEX69" s="219"/>
      <c r="QEY69" s="219"/>
      <c r="QEZ69" s="219"/>
      <c r="QFA69" s="219"/>
      <c r="QFB69" s="219"/>
      <c r="QFC69" s="219"/>
      <c r="QFD69" s="219"/>
      <c r="QFE69" s="219"/>
      <c r="QFF69" s="219"/>
      <c r="QFG69" s="219"/>
      <c r="QFH69" s="219"/>
      <c r="QFI69" s="219"/>
      <c r="QFJ69" s="219"/>
      <c r="QFK69" s="219"/>
      <c r="QFL69" s="219"/>
      <c r="QFM69" s="219"/>
      <c r="QFN69" s="219"/>
      <c r="QFO69" s="219"/>
      <c r="QFP69" s="219"/>
      <c r="QFQ69" s="219"/>
      <c r="QFR69" s="219"/>
      <c r="QFS69" s="219"/>
      <c r="QFT69" s="219"/>
      <c r="QFU69" s="219"/>
      <c r="QFV69" s="219"/>
      <c r="QFW69" s="219"/>
      <c r="QFX69" s="219"/>
      <c r="QFY69" s="219"/>
      <c r="QFZ69" s="219"/>
      <c r="QGA69" s="219"/>
      <c r="QGB69" s="219"/>
      <c r="QGC69" s="219"/>
      <c r="QGD69" s="219"/>
      <c r="QGE69" s="219"/>
      <c r="QGF69" s="219"/>
      <c r="QGG69" s="219"/>
      <c r="QGH69" s="219"/>
      <c r="QGI69" s="219"/>
      <c r="QGJ69" s="219"/>
      <c r="QGK69" s="219"/>
      <c r="QGL69" s="219"/>
      <c r="QGM69" s="219"/>
      <c r="QGN69" s="219"/>
      <c r="QGO69" s="219"/>
      <c r="QGP69" s="219"/>
      <c r="QGQ69" s="219"/>
      <c r="QGR69" s="219"/>
      <c r="QGS69" s="219"/>
      <c r="QGT69" s="219"/>
      <c r="QGU69" s="219"/>
      <c r="QGV69" s="219"/>
      <c r="QGW69" s="219"/>
      <c r="QGX69" s="219"/>
      <c r="QGY69" s="219"/>
      <c r="QGZ69" s="219"/>
      <c r="QHA69" s="219"/>
      <c r="QHB69" s="219"/>
      <c r="QHC69" s="219"/>
      <c r="QHD69" s="219"/>
      <c r="QHE69" s="219"/>
      <c r="QHF69" s="219"/>
      <c r="QHG69" s="219"/>
      <c r="QHH69" s="219"/>
      <c r="QHI69" s="219"/>
      <c r="QHJ69" s="219"/>
      <c r="QHK69" s="219"/>
      <c r="QHL69" s="219"/>
      <c r="QHM69" s="219"/>
      <c r="QHN69" s="219"/>
      <c r="QHO69" s="219"/>
      <c r="QHP69" s="219"/>
      <c r="QHQ69" s="219"/>
      <c r="QHR69" s="219"/>
      <c r="QHS69" s="219"/>
      <c r="QHT69" s="219"/>
      <c r="QHU69" s="219"/>
      <c r="QHV69" s="219"/>
      <c r="QHW69" s="219"/>
      <c r="QHX69" s="219"/>
      <c r="QHY69" s="219"/>
      <c r="QHZ69" s="219"/>
      <c r="QIA69" s="219"/>
      <c r="QIB69" s="219"/>
      <c r="QIC69" s="219"/>
      <c r="QID69" s="219"/>
      <c r="QIE69" s="219"/>
      <c r="QIF69" s="219"/>
      <c r="QIG69" s="219"/>
      <c r="QIH69" s="219"/>
      <c r="QII69" s="219"/>
      <c r="QIJ69" s="219"/>
      <c r="QIK69" s="219"/>
      <c r="QIL69" s="219"/>
      <c r="QIM69" s="219"/>
      <c r="QIN69" s="219"/>
      <c r="QIO69" s="219"/>
      <c r="QIP69" s="219"/>
      <c r="QIQ69" s="219"/>
      <c r="QIR69" s="219"/>
      <c r="QIS69" s="219"/>
      <c r="QIT69" s="219"/>
      <c r="QIU69" s="219"/>
      <c r="QIV69" s="219"/>
      <c r="QIW69" s="219"/>
      <c r="QIX69" s="219"/>
      <c r="QIY69" s="219"/>
      <c r="QIZ69" s="219"/>
      <c r="QJA69" s="219"/>
      <c r="QJB69" s="219"/>
      <c r="QJC69" s="219"/>
      <c r="QJD69" s="219"/>
      <c r="QJE69" s="219"/>
      <c r="QJF69" s="219"/>
      <c r="QJG69" s="219"/>
      <c r="QJH69" s="219"/>
      <c r="QJI69" s="219"/>
      <c r="QJJ69" s="219"/>
      <c r="QJK69" s="219"/>
      <c r="QJL69" s="219"/>
      <c r="QJM69" s="219"/>
      <c r="QJN69" s="219"/>
      <c r="QJO69" s="219"/>
      <c r="QJP69" s="219"/>
      <c r="QJQ69" s="219"/>
      <c r="QJR69" s="219"/>
      <c r="QJS69" s="219"/>
      <c r="QJT69" s="219"/>
      <c r="QJU69" s="219"/>
      <c r="QJV69" s="219"/>
      <c r="QJW69" s="219"/>
      <c r="QJX69" s="219"/>
      <c r="QJY69" s="219"/>
      <c r="QJZ69" s="219"/>
      <c r="QKA69" s="219"/>
      <c r="QKB69" s="219"/>
      <c r="QKC69" s="219"/>
      <c r="QKD69" s="219"/>
      <c r="QKE69" s="219"/>
      <c r="QKF69" s="219"/>
      <c r="QKG69" s="219"/>
      <c r="QKH69" s="219"/>
      <c r="QKI69" s="219"/>
      <c r="QKJ69" s="219"/>
      <c r="QKK69" s="219"/>
      <c r="QKL69" s="219"/>
      <c r="QKM69" s="219"/>
      <c r="QKN69" s="219"/>
      <c r="QKO69" s="219"/>
      <c r="QKP69" s="219"/>
      <c r="QKQ69" s="219"/>
      <c r="QKR69" s="219"/>
      <c r="QKS69" s="219"/>
      <c r="QKT69" s="219"/>
      <c r="QKU69" s="219"/>
      <c r="QKV69" s="219"/>
      <c r="QKW69" s="219"/>
      <c r="QKX69" s="219"/>
      <c r="QKY69" s="219"/>
      <c r="QKZ69" s="219"/>
      <c r="QLA69" s="219"/>
      <c r="QLB69" s="219"/>
      <c r="QLC69" s="219"/>
      <c r="QLD69" s="219"/>
      <c r="QLE69" s="219"/>
      <c r="QLF69" s="219"/>
      <c r="QLG69" s="219"/>
      <c r="QLH69" s="219"/>
      <c r="QLI69" s="219"/>
      <c r="QLJ69" s="219"/>
      <c r="QLK69" s="219"/>
      <c r="QLL69" s="219"/>
      <c r="QLM69" s="219"/>
      <c r="QLN69" s="219"/>
      <c r="QLO69" s="219"/>
      <c r="QLP69" s="219"/>
      <c r="QLQ69" s="219"/>
      <c r="QLR69" s="219"/>
      <c r="QLS69" s="219"/>
      <c r="QLT69" s="219"/>
      <c r="QLU69" s="219"/>
      <c r="QLV69" s="219"/>
      <c r="QLW69" s="219"/>
      <c r="QLX69" s="219"/>
      <c r="QLY69" s="219"/>
      <c r="QLZ69" s="219"/>
      <c r="QMA69" s="219"/>
      <c r="QMB69" s="219"/>
      <c r="QMC69" s="219"/>
      <c r="QMD69" s="219"/>
      <c r="QME69" s="219"/>
      <c r="QMF69" s="219"/>
      <c r="QMG69" s="219"/>
      <c r="QMH69" s="219"/>
      <c r="QMI69" s="219"/>
      <c r="QMJ69" s="219"/>
      <c r="QMK69" s="219"/>
      <c r="QML69" s="219"/>
      <c r="QMM69" s="219"/>
      <c r="QMN69" s="219"/>
      <c r="QMO69" s="219"/>
      <c r="QMP69" s="219"/>
      <c r="QMQ69" s="219"/>
      <c r="QMR69" s="219"/>
      <c r="QMS69" s="219"/>
      <c r="QMT69" s="219"/>
      <c r="QMU69" s="219"/>
      <c r="QMV69" s="219"/>
      <c r="QMW69" s="219"/>
      <c r="QMX69" s="219"/>
      <c r="QMY69" s="219"/>
      <c r="QMZ69" s="219"/>
      <c r="QNA69" s="219"/>
      <c r="QNB69" s="219"/>
      <c r="QNC69" s="219"/>
      <c r="QND69" s="219"/>
      <c r="QNE69" s="219"/>
      <c r="QNF69" s="219"/>
      <c r="QNG69" s="219"/>
      <c r="QNH69" s="219"/>
      <c r="QNI69" s="219"/>
      <c r="QNJ69" s="219"/>
      <c r="QNK69" s="219"/>
      <c r="QNL69" s="219"/>
      <c r="QNM69" s="219"/>
      <c r="QNN69" s="219"/>
      <c r="QNO69" s="219"/>
      <c r="QNP69" s="219"/>
      <c r="QNQ69" s="219"/>
      <c r="QNR69" s="219"/>
      <c r="QNS69" s="219"/>
      <c r="QNT69" s="219"/>
      <c r="QNU69" s="219"/>
      <c r="QNV69" s="219"/>
      <c r="QNW69" s="219"/>
      <c r="QNX69" s="219"/>
      <c r="QNY69" s="219"/>
      <c r="QNZ69" s="219"/>
      <c r="QOA69" s="219"/>
      <c r="QOB69" s="219"/>
      <c r="QOC69" s="219"/>
      <c r="QOD69" s="219"/>
      <c r="QOE69" s="219"/>
      <c r="QOF69" s="219"/>
      <c r="QOG69" s="219"/>
      <c r="QOH69" s="219"/>
      <c r="QOI69" s="219"/>
      <c r="QOJ69" s="219"/>
      <c r="QOK69" s="219"/>
      <c r="QOL69" s="219"/>
      <c r="QOM69" s="219"/>
      <c r="QON69" s="219"/>
      <c r="QOO69" s="219"/>
      <c r="QOP69" s="219"/>
      <c r="QOQ69" s="219"/>
      <c r="QOR69" s="219"/>
      <c r="QOS69" s="219"/>
      <c r="QOT69" s="219"/>
      <c r="QOU69" s="219"/>
      <c r="QOV69" s="219"/>
      <c r="QOW69" s="219"/>
      <c r="QOX69" s="219"/>
      <c r="QOY69" s="219"/>
      <c r="QOZ69" s="219"/>
      <c r="QPA69" s="219"/>
      <c r="QPB69" s="219"/>
      <c r="QPC69" s="219"/>
      <c r="QPD69" s="219"/>
      <c r="QPE69" s="219"/>
      <c r="QPF69" s="219"/>
      <c r="QPG69" s="219"/>
      <c r="QPH69" s="219"/>
      <c r="QPI69" s="219"/>
      <c r="QPJ69" s="219"/>
      <c r="QPK69" s="219"/>
      <c r="QPL69" s="219"/>
      <c r="QPM69" s="219"/>
      <c r="QPN69" s="219"/>
      <c r="QPO69" s="219"/>
      <c r="QPP69" s="219"/>
      <c r="QPQ69" s="219"/>
      <c r="QPR69" s="219"/>
      <c r="QPS69" s="219"/>
      <c r="QPT69" s="219"/>
      <c r="QPU69" s="219"/>
      <c r="QPV69" s="219"/>
      <c r="QPW69" s="219"/>
      <c r="QPX69" s="219"/>
      <c r="QPY69" s="219"/>
      <c r="QPZ69" s="219"/>
      <c r="QQA69" s="219"/>
      <c r="QQB69" s="219"/>
      <c r="QQC69" s="219"/>
      <c r="QQD69" s="219"/>
      <c r="QQE69" s="219"/>
      <c r="QQF69" s="219"/>
      <c r="QQG69" s="219"/>
      <c r="QQH69" s="219"/>
      <c r="QQI69" s="219"/>
      <c r="QQJ69" s="219"/>
      <c r="QQK69" s="219"/>
      <c r="QQL69" s="219"/>
      <c r="QQM69" s="219"/>
      <c r="QQN69" s="219"/>
      <c r="QQO69" s="219"/>
      <c r="QQP69" s="219"/>
      <c r="QQQ69" s="219"/>
      <c r="QQR69" s="219"/>
      <c r="QQS69" s="219"/>
      <c r="QQT69" s="219"/>
      <c r="QQU69" s="219"/>
      <c r="QQV69" s="219"/>
      <c r="QQW69" s="219"/>
      <c r="QQX69" s="219"/>
      <c r="QQY69" s="219"/>
      <c r="QQZ69" s="219"/>
      <c r="QRA69" s="219"/>
      <c r="QRB69" s="219"/>
      <c r="QRC69" s="219"/>
      <c r="QRD69" s="219"/>
      <c r="QRE69" s="219"/>
      <c r="QRF69" s="219"/>
      <c r="QRG69" s="219"/>
      <c r="QRH69" s="219"/>
      <c r="QRI69" s="219"/>
      <c r="QRJ69" s="219"/>
      <c r="QRK69" s="219"/>
      <c r="QRL69" s="219"/>
      <c r="QRM69" s="219"/>
      <c r="QRN69" s="219"/>
      <c r="QRO69" s="219"/>
      <c r="QRP69" s="219"/>
      <c r="QRQ69" s="219"/>
      <c r="QRR69" s="219"/>
      <c r="QRS69" s="219"/>
      <c r="QRT69" s="219"/>
      <c r="QRU69" s="219"/>
      <c r="QRV69" s="219"/>
      <c r="QRW69" s="219"/>
      <c r="QRX69" s="219"/>
      <c r="QRY69" s="219"/>
      <c r="QRZ69" s="219"/>
      <c r="QSA69" s="219"/>
      <c r="QSB69" s="219"/>
      <c r="QSC69" s="219"/>
      <c r="QSD69" s="219"/>
      <c r="QSE69" s="219"/>
      <c r="QSF69" s="219"/>
      <c r="QSG69" s="219"/>
      <c r="QSH69" s="219"/>
      <c r="QSI69" s="219"/>
      <c r="QSJ69" s="219"/>
      <c r="QSK69" s="219"/>
      <c r="QSL69" s="219"/>
      <c r="QSM69" s="219"/>
      <c r="QSN69" s="219"/>
      <c r="QSO69" s="219"/>
      <c r="QSP69" s="219"/>
      <c r="QSQ69" s="219"/>
      <c r="QSR69" s="219"/>
      <c r="QSS69" s="219"/>
      <c r="QST69" s="219"/>
      <c r="QSU69" s="219"/>
      <c r="QSV69" s="219"/>
      <c r="QSW69" s="219"/>
      <c r="QSX69" s="219"/>
      <c r="QSY69" s="219"/>
      <c r="QSZ69" s="219"/>
      <c r="QTA69" s="219"/>
      <c r="QTB69" s="219"/>
      <c r="QTC69" s="219"/>
      <c r="QTD69" s="219"/>
      <c r="QTE69" s="219"/>
      <c r="QTF69" s="219"/>
      <c r="QTG69" s="219"/>
      <c r="QTH69" s="219"/>
      <c r="QTI69" s="219"/>
      <c r="QTJ69" s="219"/>
      <c r="QTK69" s="219"/>
      <c r="QTL69" s="219"/>
      <c r="QTM69" s="219"/>
      <c r="QTN69" s="219"/>
      <c r="QTO69" s="219"/>
      <c r="QTP69" s="219"/>
      <c r="QTQ69" s="219"/>
      <c r="QTR69" s="219"/>
      <c r="QTS69" s="219"/>
      <c r="QTT69" s="219"/>
      <c r="QTU69" s="219"/>
      <c r="QTV69" s="219"/>
      <c r="QTW69" s="219"/>
      <c r="QTX69" s="219"/>
      <c r="QTY69" s="219"/>
      <c r="QTZ69" s="219"/>
      <c r="QUA69" s="219"/>
      <c r="QUB69" s="219"/>
      <c r="QUC69" s="219"/>
      <c r="QUD69" s="219"/>
      <c r="QUE69" s="219"/>
      <c r="QUF69" s="219"/>
      <c r="QUG69" s="219"/>
      <c r="QUH69" s="219"/>
      <c r="QUI69" s="219"/>
      <c r="QUJ69" s="219"/>
      <c r="QUK69" s="219"/>
      <c r="QUL69" s="219"/>
      <c r="QUM69" s="219"/>
      <c r="QUN69" s="219"/>
      <c r="QUO69" s="219"/>
      <c r="QUP69" s="219"/>
      <c r="QUQ69" s="219"/>
      <c r="QUR69" s="219"/>
      <c r="QUS69" s="219"/>
      <c r="QUT69" s="219"/>
      <c r="QUU69" s="219"/>
      <c r="QUV69" s="219"/>
      <c r="QUW69" s="219"/>
      <c r="QUX69" s="219"/>
      <c r="QUY69" s="219"/>
      <c r="QUZ69" s="219"/>
      <c r="QVA69" s="219"/>
      <c r="QVB69" s="219"/>
      <c r="QVC69" s="219"/>
      <c r="QVD69" s="219"/>
      <c r="QVE69" s="219"/>
      <c r="QVF69" s="219"/>
      <c r="QVG69" s="219"/>
      <c r="QVH69" s="219"/>
      <c r="QVI69" s="219"/>
      <c r="QVJ69" s="219"/>
      <c r="QVK69" s="219"/>
      <c r="QVL69" s="219"/>
      <c r="QVM69" s="219"/>
      <c r="QVN69" s="219"/>
      <c r="QVO69" s="219"/>
      <c r="QVP69" s="219"/>
      <c r="QVQ69" s="219"/>
      <c r="QVR69" s="219"/>
      <c r="QVS69" s="219"/>
      <c r="QVT69" s="219"/>
      <c r="QVU69" s="219"/>
      <c r="QVV69" s="219"/>
      <c r="QVW69" s="219"/>
      <c r="QVX69" s="219"/>
      <c r="QVY69" s="219"/>
      <c r="QVZ69" s="219"/>
      <c r="QWA69" s="219"/>
      <c r="QWB69" s="219"/>
      <c r="QWC69" s="219"/>
      <c r="QWD69" s="219"/>
      <c r="QWE69" s="219"/>
      <c r="QWF69" s="219"/>
      <c r="QWG69" s="219"/>
      <c r="QWH69" s="219"/>
      <c r="QWI69" s="219"/>
      <c r="QWJ69" s="219"/>
      <c r="QWK69" s="219"/>
      <c r="QWL69" s="219"/>
      <c r="QWM69" s="219"/>
      <c r="QWN69" s="219"/>
      <c r="QWO69" s="219"/>
      <c r="QWP69" s="219"/>
      <c r="QWQ69" s="219"/>
      <c r="QWR69" s="219"/>
      <c r="QWS69" s="219"/>
      <c r="QWT69" s="219"/>
      <c r="QWU69" s="219"/>
      <c r="QWV69" s="219"/>
      <c r="QWW69" s="219"/>
      <c r="QWX69" s="219"/>
      <c r="QWY69" s="219"/>
      <c r="QWZ69" s="219"/>
      <c r="QXA69" s="219"/>
      <c r="QXB69" s="219"/>
      <c r="QXC69" s="219"/>
      <c r="QXD69" s="219"/>
      <c r="QXE69" s="219"/>
      <c r="QXF69" s="219"/>
      <c r="QXG69" s="219"/>
      <c r="QXH69" s="219"/>
      <c r="QXI69" s="219"/>
      <c r="QXJ69" s="219"/>
      <c r="QXK69" s="219"/>
      <c r="QXL69" s="219"/>
      <c r="QXM69" s="219"/>
      <c r="QXN69" s="219"/>
      <c r="QXO69" s="219"/>
      <c r="QXP69" s="219"/>
      <c r="QXQ69" s="219"/>
      <c r="QXR69" s="219"/>
      <c r="QXS69" s="219"/>
      <c r="QXT69" s="219"/>
      <c r="QXU69" s="219"/>
      <c r="QXV69" s="219"/>
      <c r="QXW69" s="219"/>
      <c r="QXX69" s="219"/>
      <c r="QXY69" s="219"/>
      <c r="QXZ69" s="219"/>
      <c r="QYA69" s="219"/>
      <c r="QYB69" s="219"/>
      <c r="QYC69" s="219"/>
      <c r="QYD69" s="219"/>
      <c r="QYE69" s="219"/>
      <c r="QYF69" s="219"/>
      <c r="QYG69" s="219"/>
      <c r="QYH69" s="219"/>
      <c r="QYI69" s="219"/>
      <c r="QYJ69" s="219"/>
      <c r="QYK69" s="219"/>
      <c r="QYL69" s="219"/>
      <c r="QYM69" s="219"/>
      <c r="QYN69" s="219"/>
      <c r="QYO69" s="219"/>
      <c r="QYP69" s="219"/>
      <c r="QYQ69" s="219"/>
      <c r="QYR69" s="219"/>
      <c r="QYS69" s="219"/>
      <c r="QYT69" s="219"/>
      <c r="QYU69" s="219"/>
      <c r="QYV69" s="219"/>
      <c r="QYW69" s="219"/>
      <c r="QYX69" s="219"/>
      <c r="QYY69" s="219"/>
      <c r="QYZ69" s="219"/>
      <c r="QZA69" s="219"/>
      <c r="QZB69" s="219"/>
      <c r="QZC69" s="219"/>
      <c r="QZD69" s="219"/>
      <c r="QZE69" s="219"/>
      <c r="QZF69" s="219"/>
      <c r="QZG69" s="219"/>
      <c r="QZH69" s="219"/>
      <c r="QZI69" s="219"/>
      <c r="QZJ69" s="219"/>
      <c r="QZK69" s="219"/>
      <c r="QZL69" s="219"/>
      <c r="QZM69" s="219"/>
      <c r="QZN69" s="219"/>
      <c r="QZO69" s="219"/>
      <c r="QZP69" s="219"/>
      <c r="QZQ69" s="219"/>
      <c r="QZR69" s="219"/>
      <c r="QZS69" s="219"/>
      <c r="QZT69" s="219"/>
      <c r="QZU69" s="219"/>
      <c r="QZV69" s="219"/>
      <c r="QZW69" s="219"/>
      <c r="QZX69" s="219"/>
      <c r="QZY69" s="219"/>
      <c r="QZZ69" s="219"/>
      <c r="RAA69" s="219"/>
      <c r="RAB69" s="219"/>
      <c r="RAC69" s="219"/>
      <c r="RAD69" s="219"/>
      <c r="RAE69" s="219"/>
      <c r="RAF69" s="219"/>
      <c r="RAG69" s="219"/>
      <c r="RAH69" s="219"/>
      <c r="RAI69" s="219"/>
      <c r="RAJ69" s="219"/>
      <c r="RAK69" s="219"/>
      <c r="RAL69" s="219"/>
      <c r="RAM69" s="219"/>
      <c r="RAN69" s="219"/>
      <c r="RAO69" s="219"/>
      <c r="RAP69" s="219"/>
      <c r="RAQ69" s="219"/>
      <c r="RAR69" s="219"/>
      <c r="RAS69" s="219"/>
      <c r="RAT69" s="219"/>
      <c r="RAU69" s="219"/>
      <c r="RAV69" s="219"/>
      <c r="RAW69" s="219"/>
      <c r="RAX69" s="219"/>
      <c r="RAY69" s="219"/>
      <c r="RAZ69" s="219"/>
      <c r="RBA69" s="219"/>
      <c r="RBB69" s="219"/>
      <c r="RBC69" s="219"/>
      <c r="RBD69" s="219"/>
      <c r="RBE69" s="219"/>
      <c r="RBF69" s="219"/>
      <c r="RBG69" s="219"/>
      <c r="RBH69" s="219"/>
      <c r="RBI69" s="219"/>
      <c r="RBJ69" s="219"/>
      <c r="RBK69" s="219"/>
      <c r="RBL69" s="219"/>
      <c r="RBM69" s="219"/>
      <c r="RBN69" s="219"/>
      <c r="RBO69" s="219"/>
      <c r="RBP69" s="219"/>
      <c r="RBQ69" s="219"/>
      <c r="RBR69" s="219"/>
      <c r="RBS69" s="219"/>
      <c r="RBT69" s="219"/>
      <c r="RBU69" s="219"/>
      <c r="RBV69" s="219"/>
      <c r="RBW69" s="219"/>
      <c r="RBX69" s="219"/>
      <c r="RBY69" s="219"/>
      <c r="RBZ69" s="219"/>
      <c r="RCA69" s="219"/>
      <c r="RCB69" s="219"/>
      <c r="RCC69" s="219"/>
      <c r="RCD69" s="219"/>
      <c r="RCE69" s="219"/>
      <c r="RCF69" s="219"/>
      <c r="RCG69" s="219"/>
      <c r="RCH69" s="219"/>
      <c r="RCI69" s="219"/>
      <c r="RCJ69" s="219"/>
      <c r="RCK69" s="219"/>
      <c r="RCL69" s="219"/>
      <c r="RCM69" s="219"/>
      <c r="RCN69" s="219"/>
      <c r="RCO69" s="219"/>
      <c r="RCP69" s="219"/>
      <c r="RCQ69" s="219"/>
      <c r="RCR69" s="219"/>
      <c r="RCS69" s="219"/>
      <c r="RCT69" s="219"/>
      <c r="RCU69" s="219"/>
      <c r="RCV69" s="219"/>
      <c r="RCW69" s="219"/>
      <c r="RCX69" s="219"/>
      <c r="RCY69" s="219"/>
      <c r="RCZ69" s="219"/>
      <c r="RDA69" s="219"/>
      <c r="RDB69" s="219"/>
      <c r="RDC69" s="219"/>
      <c r="RDD69" s="219"/>
      <c r="RDE69" s="219"/>
      <c r="RDF69" s="219"/>
      <c r="RDG69" s="219"/>
      <c r="RDH69" s="219"/>
      <c r="RDI69" s="219"/>
      <c r="RDJ69" s="219"/>
      <c r="RDK69" s="219"/>
      <c r="RDL69" s="219"/>
      <c r="RDM69" s="219"/>
      <c r="RDN69" s="219"/>
      <c r="RDO69" s="219"/>
      <c r="RDP69" s="219"/>
      <c r="RDQ69" s="219"/>
      <c r="RDR69" s="219"/>
      <c r="RDS69" s="219"/>
      <c r="RDT69" s="219"/>
      <c r="RDU69" s="219"/>
      <c r="RDV69" s="219"/>
      <c r="RDW69" s="219"/>
      <c r="RDX69" s="219"/>
      <c r="RDY69" s="219"/>
      <c r="RDZ69" s="219"/>
      <c r="REA69" s="219"/>
      <c r="REB69" s="219"/>
      <c r="REC69" s="219"/>
      <c r="RED69" s="219"/>
      <c r="REE69" s="219"/>
      <c r="REF69" s="219"/>
      <c r="REG69" s="219"/>
      <c r="REH69" s="219"/>
      <c r="REI69" s="219"/>
      <c r="REJ69" s="219"/>
      <c r="REK69" s="219"/>
      <c r="REL69" s="219"/>
      <c r="REM69" s="219"/>
      <c r="REN69" s="219"/>
      <c r="REO69" s="219"/>
      <c r="REP69" s="219"/>
      <c r="REQ69" s="219"/>
      <c r="RER69" s="219"/>
      <c r="RES69" s="219"/>
      <c r="RET69" s="219"/>
      <c r="REU69" s="219"/>
      <c r="REV69" s="219"/>
      <c r="REW69" s="219"/>
      <c r="REX69" s="219"/>
      <c r="REY69" s="219"/>
      <c r="REZ69" s="219"/>
      <c r="RFA69" s="219"/>
      <c r="RFB69" s="219"/>
      <c r="RFC69" s="219"/>
      <c r="RFD69" s="219"/>
      <c r="RFE69" s="219"/>
      <c r="RFF69" s="219"/>
      <c r="RFG69" s="219"/>
      <c r="RFH69" s="219"/>
      <c r="RFI69" s="219"/>
      <c r="RFJ69" s="219"/>
      <c r="RFK69" s="219"/>
      <c r="RFL69" s="219"/>
      <c r="RFM69" s="219"/>
      <c r="RFN69" s="219"/>
      <c r="RFO69" s="219"/>
      <c r="RFP69" s="219"/>
      <c r="RFQ69" s="219"/>
      <c r="RFR69" s="219"/>
      <c r="RFS69" s="219"/>
      <c r="RFT69" s="219"/>
      <c r="RFU69" s="219"/>
      <c r="RFV69" s="219"/>
      <c r="RFW69" s="219"/>
      <c r="RFX69" s="219"/>
      <c r="RFY69" s="219"/>
      <c r="RFZ69" s="219"/>
      <c r="RGA69" s="219"/>
      <c r="RGB69" s="219"/>
      <c r="RGC69" s="219"/>
      <c r="RGD69" s="219"/>
      <c r="RGE69" s="219"/>
      <c r="RGF69" s="219"/>
      <c r="RGG69" s="219"/>
      <c r="RGH69" s="219"/>
      <c r="RGI69" s="219"/>
      <c r="RGJ69" s="219"/>
      <c r="RGK69" s="219"/>
      <c r="RGL69" s="219"/>
      <c r="RGM69" s="219"/>
      <c r="RGN69" s="219"/>
      <c r="RGO69" s="219"/>
      <c r="RGP69" s="219"/>
      <c r="RGQ69" s="219"/>
      <c r="RGR69" s="219"/>
      <c r="RGS69" s="219"/>
      <c r="RGT69" s="219"/>
      <c r="RGU69" s="219"/>
      <c r="RGV69" s="219"/>
      <c r="RGW69" s="219"/>
      <c r="RGX69" s="219"/>
      <c r="RGY69" s="219"/>
      <c r="RGZ69" s="219"/>
      <c r="RHA69" s="219"/>
      <c r="RHB69" s="219"/>
      <c r="RHC69" s="219"/>
      <c r="RHD69" s="219"/>
      <c r="RHE69" s="219"/>
      <c r="RHF69" s="219"/>
      <c r="RHG69" s="219"/>
      <c r="RHH69" s="219"/>
      <c r="RHI69" s="219"/>
      <c r="RHJ69" s="219"/>
      <c r="RHK69" s="219"/>
      <c r="RHL69" s="219"/>
      <c r="RHM69" s="219"/>
      <c r="RHN69" s="219"/>
      <c r="RHO69" s="219"/>
      <c r="RHP69" s="219"/>
      <c r="RHQ69" s="219"/>
      <c r="RHR69" s="219"/>
      <c r="RHS69" s="219"/>
      <c r="RHT69" s="219"/>
      <c r="RHU69" s="219"/>
      <c r="RHV69" s="219"/>
      <c r="RHW69" s="219"/>
      <c r="RHX69" s="219"/>
      <c r="RHY69" s="219"/>
      <c r="RHZ69" s="219"/>
      <c r="RIA69" s="219"/>
      <c r="RIB69" s="219"/>
      <c r="RIC69" s="219"/>
      <c r="RID69" s="219"/>
      <c r="RIE69" s="219"/>
      <c r="RIF69" s="219"/>
      <c r="RIG69" s="219"/>
      <c r="RIH69" s="219"/>
      <c r="RII69" s="219"/>
      <c r="RIJ69" s="219"/>
      <c r="RIK69" s="219"/>
      <c r="RIL69" s="219"/>
      <c r="RIM69" s="219"/>
      <c r="RIN69" s="219"/>
      <c r="RIO69" s="219"/>
      <c r="RIP69" s="219"/>
      <c r="RIQ69" s="219"/>
      <c r="RIR69" s="219"/>
      <c r="RIS69" s="219"/>
      <c r="RIT69" s="219"/>
      <c r="RIU69" s="219"/>
      <c r="RIV69" s="219"/>
      <c r="RIW69" s="219"/>
      <c r="RIX69" s="219"/>
      <c r="RIY69" s="219"/>
      <c r="RIZ69" s="219"/>
      <c r="RJA69" s="219"/>
      <c r="RJB69" s="219"/>
      <c r="RJC69" s="219"/>
      <c r="RJD69" s="219"/>
      <c r="RJE69" s="219"/>
      <c r="RJF69" s="219"/>
      <c r="RJG69" s="219"/>
      <c r="RJH69" s="219"/>
      <c r="RJI69" s="219"/>
      <c r="RJJ69" s="219"/>
      <c r="RJK69" s="219"/>
      <c r="RJL69" s="219"/>
      <c r="RJM69" s="219"/>
      <c r="RJN69" s="219"/>
      <c r="RJO69" s="219"/>
      <c r="RJP69" s="219"/>
      <c r="RJQ69" s="219"/>
      <c r="RJR69" s="219"/>
      <c r="RJS69" s="219"/>
      <c r="RJT69" s="219"/>
      <c r="RJU69" s="219"/>
      <c r="RJV69" s="219"/>
      <c r="RJW69" s="219"/>
      <c r="RJX69" s="219"/>
      <c r="RJY69" s="219"/>
      <c r="RJZ69" s="219"/>
      <c r="RKA69" s="219"/>
      <c r="RKB69" s="219"/>
      <c r="RKC69" s="219"/>
      <c r="RKD69" s="219"/>
      <c r="RKE69" s="219"/>
      <c r="RKF69" s="219"/>
      <c r="RKG69" s="219"/>
      <c r="RKH69" s="219"/>
      <c r="RKI69" s="219"/>
      <c r="RKJ69" s="219"/>
      <c r="RKK69" s="219"/>
      <c r="RKL69" s="219"/>
      <c r="RKM69" s="219"/>
      <c r="RKN69" s="219"/>
      <c r="RKO69" s="219"/>
      <c r="RKP69" s="219"/>
      <c r="RKQ69" s="219"/>
      <c r="RKR69" s="219"/>
      <c r="RKS69" s="219"/>
      <c r="RKT69" s="219"/>
      <c r="RKU69" s="219"/>
      <c r="RKV69" s="219"/>
      <c r="RKW69" s="219"/>
      <c r="RKX69" s="219"/>
      <c r="RKY69" s="219"/>
      <c r="RKZ69" s="219"/>
      <c r="RLA69" s="219"/>
      <c r="RLB69" s="219"/>
      <c r="RLC69" s="219"/>
      <c r="RLD69" s="219"/>
      <c r="RLE69" s="219"/>
      <c r="RLF69" s="219"/>
      <c r="RLG69" s="219"/>
      <c r="RLH69" s="219"/>
      <c r="RLI69" s="219"/>
      <c r="RLJ69" s="219"/>
      <c r="RLK69" s="219"/>
      <c r="RLL69" s="219"/>
      <c r="RLM69" s="219"/>
      <c r="RLN69" s="219"/>
      <c r="RLO69" s="219"/>
      <c r="RLP69" s="219"/>
      <c r="RLQ69" s="219"/>
      <c r="RLR69" s="219"/>
      <c r="RLS69" s="219"/>
      <c r="RLT69" s="219"/>
      <c r="RLU69" s="219"/>
      <c r="RLV69" s="219"/>
      <c r="RLW69" s="219"/>
      <c r="RLX69" s="219"/>
      <c r="RLY69" s="219"/>
      <c r="RLZ69" s="219"/>
      <c r="RMA69" s="219"/>
      <c r="RMB69" s="219"/>
      <c r="RMC69" s="219"/>
      <c r="RMD69" s="219"/>
      <c r="RME69" s="219"/>
      <c r="RMF69" s="219"/>
      <c r="RMG69" s="219"/>
      <c r="RMH69" s="219"/>
      <c r="RMI69" s="219"/>
      <c r="RMJ69" s="219"/>
      <c r="RMK69" s="219"/>
      <c r="RML69" s="219"/>
      <c r="RMM69" s="219"/>
      <c r="RMN69" s="219"/>
      <c r="RMO69" s="219"/>
      <c r="RMP69" s="219"/>
      <c r="RMQ69" s="219"/>
      <c r="RMR69" s="219"/>
      <c r="RMS69" s="219"/>
      <c r="RMT69" s="219"/>
      <c r="RMU69" s="219"/>
      <c r="RMV69" s="219"/>
      <c r="RMW69" s="219"/>
      <c r="RMX69" s="219"/>
      <c r="RMY69" s="219"/>
      <c r="RMZ69" s="219"/>
      <c r="RNA69" s="219"/>
      <c r="RNB69" s="219"/>
      <c r="RNC69" s="219"/>
      <c r="RND69" s="219"/>
      <c r="RNE69" s="219"/>
      <c r="RNF69" s="219"/>
      <c r="RNG69" s="219"/>
      <c r="RNH69" s="219"/>
      <c r="RNI69" s="219"/>
      <c r="RNJ69" s="219"/>
      <c r="RNK69" s="219"/>
      <c r="RNL69" s="219"/>
      <c r="RNM69" s="219"/>
      <c r="RNN69" s="219"/>
      <c r="RNO69" s="219"/>
      <c r="RNP69" s="219"/>
      <c r="RNQ69" s="219"/>
      <c r="RNR69" s="219"/>
      <c r="RNS69" s="219"/>
      <c r="RNT69" s="219"/>
      <c r="RNU69" s="219"/>
      <c r="RNV69" s="219"/>
      <c r="RNW69" s="219"/>
      <c r="RNX69" s="219"/>
      <c r="RNY69" s="219"/>
      <c r="RNZ69" s="219"/>
      <c r="ROA69" s="219"/>
      <c r="ROB69" s="219"/>
      <c r="ROC69" s="219"/>
      <c r="ROD69" s="219"/>
      <c r="ROE69" s="219"/>
      <c r="ROF69" s="219"/>
      <c r="ROG69" s="219"/>
      <c r="ROH69" s="219"/>
      <c r="ROI69" s="219"/>
      <c r="ROJ69" s="219"/>
      <c r="ROK69" s="219"/>
      <c r="ROL69" s="219"/>
      <c r="ROM69" s="219"/>
      <c r="RON69" s="219"/>
      <c r="ROO69" s="219"/>
      <c r="ROP69" s="219"/>
      <c r="ROQ69" s="219"/>
      <c r="ROR69" s="219"/>
      <c r="ROS69" s="219"/>
      <c r="ROT69" s="219"/>
      <c r="ROU69" s="219"/>
      <c r="ROV69" s="219"/>
      <c r="ROW69" s="219"/>
      <c r="ROX69" s="219"/>
      <c r="ROY69" s="219"/>
      <c r="ROZ69" s="219"/>
      <c r="RPA69" s="219"/>
      <c r="RPB69" s="219"/>
      <c r="RPC69" s="219"/>
      <c r="RPD69" s="219"/>
      <c r="RPE69" s="219"/>
      <c r="RPF69" s="219"/>
      <c r="RPG69" s="219"/>
      <c r="RPH69" s="219"/>
      <c r="RPI69" s="219"/>
      <c r="RPJ69" s="219"/>
      <c r="RPK69" s="219"/>
      <c r="RPL69" s="219"/>
      <c r="RPM69" s="219"/>
      <c r="RPN69" s="219"/>
      <c r="RPO69" s="219"/>
      <c r="RPP69" s="219"/>
      <c r="RPQ69" s="219"/>
      <c r="RPR69" s="219"/>
      <c r="RPS69" s="219"/>
      <c r="RPT69" s="219"/>
      <c r="RPU69" s="219"/>
      <c r="RPV69" s="219"/>
      <c r="RPW69" s="219"/>
      <c r="RPX69" s="219"/>
      <c r="RPY69" s="219"/>
      <c r="RPZ69" s="219"/>
      <c r="RQA69" s="219"/>
      <c r="RQB69" s="219"/>
      <c r="RQC69" s="219"/>
      <c r="RQD69" s="219"/>
      <c r="RQE69" s="219"/>
      <c r="RQF69" s="219"/>
      <c r="RQG69" s="219"/>
      <c r="RQH69" s="219"/>
      <c r="RQI69" s="219"/>
      <c r="RQJ69" s="219"/>
      <c r="RQK69" s="219"/>
      <c r="RQL69" s="219"/>
      <c r="RQM69" s="219"/>
      <c r="RQN69" s="219"/>
      <c r="RQO69" s="219"/>
      <c r="RQP69" s="219"/>
      <c r="RQQ69" s="219"/>
      <c r="RQR69" s="219"/>
      <c r="RQS69" s="219"/>
      <c r="RQT69" s="219"/>
      <c r="RQU69" s="219"/>
      <c r="RQV69" s="219"/>
      <c r="RQW69" s="219"/>
      <c r="RQX69" s="219"/>
      <c r="RQY69" s="219"/>
      <c r="RQZ69" s="219"/>
      <c r="RRA69" s="219"/>
      <c r="RRB69" s="219"/>
      <c r="RRC69" s="219"/>
      <c r="RRD69" s="219"/>
      <c r="RRE69" s="219"/>
      <c r="RRF69" s="219"/>
      <c r="RRG69" s="219"/>
      <c r="RRH69" s="219"/>
      <c r="RRI69" s="219"/>
      <c r="RRJ69" s="219"/>
      <c r="RRK69" s="219"/>
      <c r="RRL69" s="219"/>
      <c r="RRM69" s="219"/>
      <c r="RRN69" s="219"/>
      <c r="RRO69" s="219"/>
      <c r="RRP69" s="219"/>
      <c r="RRQ69" s="219"/>
      <c r="RRR69" s="219"/>
      <c r="RRS69" s="219"/>
      <c r="RRT69" s="219"/>
      <c r="RRU69" s="219"/>
      <c r="RRV69" s="219"/>
      <c r="RRW69" s="219"/>
      <c r="RRX69" s="219"/>
      <c r="RRY69" s="219"/>
      <c r="RRZ69" s="219"/>
      <c r="RSA69" s="219"/>
      <c r="RSB69" s="219"/>
      <c r="RSC69" s="219"/>
      <c r="RSD69" s="219"/>
      <c r="RSE69" s="219"/>
      <c r="RSF69" s="219"/>
      <c r="RSG69" s="219"/>
      <c r="RSH69" s="219"/>
      <c r="RSI69" s="219"/>
      <c r="RSJ69" s="219"/>
      <c r="RSK69" s="219"/>
      <c r="RSL69" s="219"/>
      <c r="RSM69" s="219"/>
      <c r="RSN69" s="219"/>
      <c r="RSO69" s="219"/>
      <c r="RSP69" s="219"/>
      <c r="RSQ69" s="219"/>
      <c r="RSR69" s="219"/>
      <c r="RSS69" s="219"/>
      <c r="RST69" s="219"/>
      <c r="RSU69" s="219"/>
      <c r="RSV69" s="219"/>
      <c r="RSW69" s="219"/>
      <c r="RSX69" s="219"/>
      <c r="RSY69" s="219"/>
      <c r="RSZ69" s="219"/>
      <c r="RTA69" s="219"/>
      <c r="RTB69" s="219"/>
      <c r="RTC69" s="219"/>
      <c r="RTD69" s="219"/>
      <c r="RTE69" s="219"/>
      <c r="RTF69" s="219"/>
      <c r="RTG69" s="219"/>
      <c r="RTH69" s="219"/>
      <c r="RTI69" s="219"/>
      <c r="RTJ69" s="219"/>
      <c r="RTK69" s="219"/>
      <c r="RTL69" s="219"/>
      <c r="RTM69" s="219"/>
      <c r="RTN69" s="219"/>
      <c r="RTO69" s="219"/>
      <c r="RTP69" s="219"/>
      <c r="RTQ69" s="219"/>
      <c r="RTR69" s="219"/>
      <c r="RTS69" s="219"/>
      <c r="RTT69" s="219"/>
      <c r="RTU69" s="219"/>
      <c r="RTV69" s="219"/>
      <c r="RTW69" s="219"/>
      <c r="RTX69" s="219"/>
      <c r="RTY69" s="219"/>
      <c r="RTZ69" s="219"/>
      <c r="RUA69" s="219"/>
      <c r="RUB69" s="219"/>
      <c r="RUC69" s="219"/>
      <c r="RUD69" s="219"/>
      <c r="RUE69" s="219"/>
      <c r="RUF69" s="219"/>
      <c r="RUG69" s="219"/>
      <c r="RUH69" s="219"/>
      <c r="RUI69" s="219"/>
      <c r="RUJ69" s="219"/>
      <c r="RUK69" s="219"/>
      <c r="RUL69" s="219"/>
      <c r="RUM69" s="219"/>
      <c r="RUN69" s="219"/>
      <c r="RUO69" s="219"/>
      <c r="RUP69" s="219"/>
      <c r="RUQ69" s="219"/>
      <c r="RUR69" s="219"/>
      <c r="RUS69" s="219"/>
      <c r="RUT69" s="219"/>
      <c r="RUU69" s="219"/>
      <c r="RUV69" s="219"/>
      <c r="RUW69" s="219"/>
      <c r="RUX69" s="219"/>
      <c r="RUY69" s="219"/>
      <c r="RUZ69" s="219"/>
      <c r="RVA69" s="219"/>
      <c r="RVB69" s="219"/>
      <c r="RVC69" s="219"/>
      <c r="RVD69" s="219"/>
      <c r="RVE69" s="219"/>
      <c r="RVF69" s="219"/>
      <c r="RVG69" s="219"/>
      <c r="RVH69" s="219"/>
      <c r="RVI69" s="219"/>
      <c r="RVJ69" s="219"/>
      <c r="RVK69" s="219"/>
      <c r="RVL69" s="219"/>
      <c r="RVM69" s="219"/>
      <c r="RVN69" s="219"/>
      <c r="RVO69" s="219"/>
      <c r="RVP69" s="219"/>
      <c r="RVQ69" s="219"/>
      <c r="RVR69" s="219"/>
      <c r="RVS69" s="219"/>
      <c r="RVT69" s="219"/>
      <c r="RVU69" s="219"/>
      <c r="RVV69" s="219"/>
      <c r="RVW69" s="219"/>
      <c r="RVX69" s="219"/>
      <c r="RVY69" s="219"/>
      <c r="RVZ69" s="219"/>
      <c r="RWA69" s="219"/>
      <c r="RWB69" s="219"/>
      <c r="RWC69" s="219"/>
      <c r="RWD69" s="219"/>
      <c r="RWE69" s="219"/>
      <c r="RWF69" s="219"/>
      <c r="RWG69" s="219"/>
      <c r="RWH69" s="219"/>
      <c r="RWI69" s="219"/>
      <c r="RWJ69" s="219"/>
      <c r="RWK69" s="219"/>
      <c r="RWL69" s="219"/>
      <c r="RWM69" s="219"/>
      <c r="RWN69" s="219"/>
      <c r="RWO69" s="219"/>
      <c r="RWP69" s="219"/>
      <c r="RWQ69" s="219"/>
      <c r="RWR69" s="219"/>
      <c r="RWS69" s="219"/>
      <c r="RWT69" s="219"/>
      <c r="RWU69" s="219"/>
      <c r="RWV69" s="219"/>
      <c r="RWW69" s="219"/>
      <c r="RWX69" s="219"/>
      <c r="RWY69" s="219"/>
      <c r="RWZ69" s="219"/>
      <c r="RXA69" s="219"/>
      <c r="RXB69" s="219"/>
      <c r="RXC69" s="219"/>
      <c r="RXD69" s="219"/>
      <c r="RXE69" s="219"/>
      <c r="RXF69" s="219"/>
      <c r="RXG69" s="219"/>
      <c r="RXH69" s="219"/>
      <c r="RXI69" s="219"/>
      <c r="RXJ69" s="219"/>
      <c r="RXK69" s="219"/>
      <c r="RXL69" s="219"/>
      <c r="RXM69" s="219"/>
      <c r="RXN69" s="219"/>
      <c r="RXO69" s="219"/>
      <c r="RXP69" s="219"/>
      <c r="RXQ69" s="219"/>
      <c r="RXR69" s="219"/>
      <c r="RXS69" s="219"/>
      <c r="RXT69" s="219"/>
      <c r="RXU69" s="219"/>
      <c r="RXV69" s="219"/>
      <c r="RXW69" s="219"/>
      <c r="RXX69" s="219"/>
      <c r="RXY69" s="219"/>
      <c r="RXZ69" s="219"/>
      <c r="RYA69" s="219"/>
      <c r="RYB69" s="219"/>
      <c r="RYC69" s="219"/>
      <c r="RYD69" s="219"/>
      <c r="RYE69" s="219"/>
      <c r="RYF69" s="219"/>
      <c r="RYG69" s="219"/>
      <c r="RYH69" s="219"/>
      <c r="RYI69" s="219"/>
      <c r="RYJ69" s="219"/>
      <c r="RYK69" s="219"/>
      <c r="RYL69" s="219"/>
      <c r="RYM69" s="219"/>
      <c r="RYN69" s="219"/>
      <c r="RYO69" s="219"/>
      <c r="RYP69" s="219"/>
      <c r="RYQ69" s="219"/>
      <c r="RYR69" s="219"/>
      <c r="RYS69" s="219"/>
      <c r="RYT69" s="219"/>
      <c r="RYU69" s="219"/>
      <c r="RYV69" s="219"/>
      <c r="RYW69" s="219"/>
      <c r="RYX69" s="219"/>
      <c r="RYY69" s="219"/>
      <c r="RYZ69" s="219"/>
      <c r="RZA69" s="219"/>
      <c r="RZB69" s="219"/>
      <c r="RZC69" s="219"/>
      <c r="RZD69" s="219"/>
      <c r="RZE69" s="219"/>
      <c r="RZF69" s="219"/>
      <c r="RZG69" s="219"/>
      <c r="RZH69" s="219"/>
      <c r="RZI69" s="219"/>
      <c r="RZJ69" s="219"/>
      <c r="RZK69" s="219"/>
      <c r="RZL69" s="219"/>
      <c r="RZM69" s="219"/>
      <c r="RZN69" s="219"/>
      <c r="RZO69" s="219"/>
      <c r="RZP69" s="219"/>
      <c r="RZQ69" s="219"/>
      <c r="RZR69" s="219"/>
      <c r="RZS69" s="219"/>
      <c r="RZT69" s="219"/>
      <c r="RZU69" s="219"/>
      <c r="RZV69" s="219"/>
      <c r="RZW69" s="219"/>
      <c r="RZX69" s="219"/>
      <c r="RZY69" s="219"/>
      <c r="RZZ69" s="219"/>
      <c r="SAA69" s="219"/>
      <c r="SAB69" s="219"/>
      <c r="SAC69" s="219"/>
      <c r="SAD69" s="219"/>
      <c r="SAE69" s="219"/>
      <c r="SAF69" s="219"/>
      <c r="SAG69" s="219"/>
      <c r="SAH69" s="219"/>
      <c r="SAI69" s="219"/>
      <c r="SAJ69" s="219"/>
      <c r="SAK69" s="219"/>
      <c r="SAL69" s="219"/>
      <c r="SAM69" s="219"/>
      <c r="SAN69" s="219"/>
      <c r="SAO69" s="219"/>
      <c r="SAP69" s="219"/>
      <c r="SAQ69" s="219"/>
      <c r="SAR69" s="219"/>
      <c r="SAS69" s="219"/>
      <c r="SAT69" s="219"/>
      <c r="SAU69" s="219"/>
      <c r="SAV69" s="219"/>
      <c r="SAW69" s="219"/>
      <c r="SAX69" s="219"/>
      <c r="SAY69" s="219"/>
      <c r="SAZ69" s="219"/>
      <c r="SBA69" s="219"/>
      <c r="SBB69" s="219"/>
      <c r="SBC69" s="219"/>
      <c r="SBD69" s="219"/>
      <c r="SBE69" s="219"/>
      <c r="SBF69" s="219"/>
      <c r="SBG69" s="219"/>
      <c r="SBH69" s="219"/>
      <c r="SBI69" s="219"/>
      <c r="SBJ69" s="219"/>
      <c r="SBK69" s="219"/>
      <c r="SBL69" s="219"/>
      <c r="SBM69" s="219"/>
      <c r="SBN69" s="219"/>
      <c r="SBO69" s="219"/>
      <c r="SBP69" s="219"/>
      <c r="SBQ69" s="219"/>
      <c r="SBR69" s="219"/>
      <c r="SBS69" s="219"/>
      <c r="SBT69" s="219"/>
      <c r="SBU69" s="219"/>
      <c r="SBV69" s="219"/>
      <c r="SBW69" s="219"/>
      <c r="SBX69" s="219"/>
      <c r="SBY69" s="219"/>
      <c r="SBZ69" s="219"/>
      <c r="SCA69" s="219"/>
      <c r="SCB69" s="219"/>
      <c r="SCC69" s="219"/>
      <c r="SCD69" s="219"/>
      <c r="SCE69" s="219"/>
      <c r="SCF69" s="219"/>
      <c r="SCG69" s="219"/>
      <c r="SCH69" s="219"/>
      <c r="SCI69" s="219"/>
      <c r="SCJ69" s="219"/>
      <c r="SCK69" s="219"/>
      <c r="SCL69" s="219"/>
      <c r="SCM69" s="219"/>
      <c r="SCN69" s="219"/>
      <c r="SCO69" s="219"/>
      <c r="SCP69" s="219"/>
      <c r="SCQ69" s="219"/>
      <c r="SCR69" s="219"/>
      <c r="SCS69" s="219"/>
      <c r="SCT69" s="219"/>
      <c r="SCU69" s="219"/>
      <c r="SCV69" s="219"/>
      <c r="SCW69" s="219"/>
      <c r="SCX69" s="219"/>
      <c r="SCY69" s="219"/>
      <c r="SCZ69" s="219"/>
      <c r="SDA69" s="219"/>
      <c r="SDB69" s="219"/>
      <c r="SDC69" s="219"/>
      <c r="SDD69" s="219"/>
      <c r="SDE69" s="219"/>
      <c r="SDF69" s="219"/>
      <c r="SDG69" s="219"/>
      <c r="SDH69" s="219"/>
      <c r="SDI69" s="219"/>
      <c r="SDJ69" s="219"/>
      <c r="SDK69" s="219"/>
      <c r="SDL69" s="219"/>
      <c r="SDM69" s="219"/>
      <c r="SDN69" s="219"/>
      <c r="SDO69" s="219"/>
      <c r="SDP69" s="219"/>
      <c r="SDQ69" s="219"/>
      <c r="SDR69" s="219"/>
      <c r="SDS69" s="219"/>
      <c r="SDT69" s="219"/>
      <c r="SDU69" s="219"/>
      <c r="SDV69" s="219"/>
      <c r="SDW69" s="219"/>
      <c r="SDX69" s="219"/>
      <c r="SDY69" s="219"/>
      <c r="SDZ69" s="219"/>
      <c r="SEA69" s="219"/>
      <c r="SEB69" s="219"/>
      <c r="SEC69" s="219"/>
      <c r="SED69" s="219"/>
      <c r="SEE69" s="219"/>
      <c r="SEF69" s="219"/>
      <c r="SEG69" s="219"/>
      <c r="SEH69" s="219"/>
      <c r="SEI69" s="219"/>
      <c r="SEJ69" s="219"/>
      <c r="SEK69" s="219"/>
      <c r="SEL69" s="219"/>
      <c r="SEM69" s="219"/>
      <c r="SEN69" s="219"/>
      <c r="SEO69" s="219"/>
      <c r="SEP69" s="219"/>
      <c r="SEQ69" s="219"/>
      <c r="SER69" s="219"/>
      <c r="SES69" s="219"/>
      <c r="SET69" s="219"/>
      <c r="SEU69" s="219"/>
      <c r="SEV69" s="219"/>
      <c r="SEW69" s="219"/>
      <c r="SEX69" s="219"/>
      <c r="SEY69" s="219"/>
      <c r="SEZ69" s="219"/>
      <c r="SFA69" s="219"/>
      <c r="SFB69" s="219"/>
      <c r="SFC69" s="219"/>
      <c r="SFD69" s="219"/>
      <c r="SFE69" s="219"/>
      <c r="SFF69" s="219"/>
      <c r="SFG69" s="219"/>
      <c r="SFH69" s="219"/>
      <c r="SFI69" s="219"/>
      <c r="SFJ69" s="219"/>
      <c r="SFK69" s="219"/>
      <c r="SFL69" s="219"/>
      <c r="SFM69" s="219"/>
      <c r="SFN69" s="219"/>
      <c r="SFO69" s="219"/>
      <c r="SFP69" s="219"/>
      <c r="SFQ69" s="219"/>
      <c r="SFR69" s="219"/>
      <c r="SFS69" s="219"/>
      <c r="SFT69" s="219"/>
      <c r="SFU69" s="219"/>
      <c r="SFV69" s="219"/>
      <c r="SFW69" s="219"/>
      <c r="SFX69" s="219"/>
      <c r="SFY69" s="219"/>
      <c r="SFZ69" s="219"/>
      <c r="SGA69" s="219"/>
      <c r="SGB69" s="219"/>
      <c r="SGC69" s="219"/>
      <c r="SGD69" s="219"/>
      <c r="SGE69" s="219"/>
      <c r="SGF69" s="219"/>
      <c r="SGG69" s="219"/>
      <c r="SGH69" s="219"/>
      <c r="SGI69" s="219"/>
      <c r="SGJ69" s="219"/>
      <c r="SGK69" s="219"/>
      <c r="SGL69" s="219"/>
      <c r="SGM69" s="219"/>
      <c r="SGN69" s="219"/>
      <c r="SGO69" s="219"/>
      <c r="SGP69" s="219"/>
      <c r="SGQ69" s="219"/>
      <c r="SGR69" s="219"/>
      <c r="SGS69" s="219"/>
      <c r="SGT69" s="219"/>
      <c r="SGU69" s="219"/>
      <c r="SGV69" s="219"/>
      <c r="SGW69" s="219"/>
      <c r="SGX69" s="219"/>
      <c r="SGY69" s="219"/>
      <c r="SGZ69" s="219"/>
      <c r="SHA69" s="219"/>
      <c r="SHB69" s="219"/>
      <c r="SHC69" s="219"/>
      <c r="SHD69" s="219"/>
      <c r="SHE69" s="219"/>
      <c r="SHF69" s="219"/>
      <c r="SHG69" s="219"/>
      <c r="SHH69" s="219"/>
      <c r="SHI69" s="219"/>
      <c r="SHJ69" s="219"/>
      <c r="SHK69" s="219"/>
      <c r="SHL69" s="219"/>
      <c r="SHM69" s="219"/>
      <c r="SHN69" s="219"/>
      <c r="SHO69" s="219"/>
      <c r="SHP69" s="219"/>
      <c r="SHQ69" s="219"/>
      <c r="SHR69" s="219"/>
      <c r="SHS69" s="219"/>
      <c r="SHT69" s="219"/>
      <c r="SHU69" s="219"/>
      <c r="SHV69" s="219"/>
      <c r="SHW69" s="219"/>
      <c r="SHX69" s="219"/>
      <c r="SHY69" s="219"/>
      <c r="SHZ69" s="219"/>
      <c r="SIA69" s="219"/>
      <c r="SIB69" s="219"/>
      <c r="SIC69" s="219"/>
      <c r="SID69" s="219"/>
      <c r="SIE69" s="219"/>
      <c r="SIF69" s="219"/>
      <c r="SIG69" s="219"/>
      <c r="SIH69" s="219"/>
      <c r="SII69" s="219"/>
      <c r="SIJ69" s="219"/>
      <c r="SIK69" s="219"/>
      <c r="SIL69" s="219"/>
      <c r="SIM69" s="219"/>
      <c r="SIN69" s="219"/>
      <c r="SIO69" s="219"/>
      <c r="SIP69" s="219"/>
      <c r="SIQ69" s="219"/>
      <c r="SIR69" s="219"/>
      <c r="SIS69" s="219"/>
      <c r="SIT69" s="219"/>
      <c r="SIU69" s="219"/>
      <c r="SIV69" s="219"/>
      <c r="SIW69" s="219"/>
      <c r="SIX69" s="219"/>
      <c r="SIY69" s="219"/>
      <c r="SIZ69" s="219"/>
      <c r="SJA69" s="219"/>
      <c r="SJB69" s="219"/>
      <c r="SJC69" s="219"/>
      <c r="SJD69" s="219"/>
      <c r="SJE69" s="219"/>
      <c r="SJF69" s="219"/>
      <c r="SJG69" s="219"/>
      <c r="SJH69" s="219"/>
      <c r="SJI69" s="219"/>
      <c r="SJJ69" s="219"/>
      <c r="SJK69" s="219"/>
      <c r="SJL69" s="219"/>
      <c r="SJM69" s="219"/>
      <c r="SJN69" s="219"/>
      <c r="SJO69" s="219"/>
      <c r="SJP69" s="219"/>
      <c r="SJQ69" s="219"/>
      <c r="SJR69" s="219"/>
      <c r="SJS69" s="219"/>
      <c r="SJT69" s="219"/>
      <c r="SJU69" s="219"/>
      <c r="SJV69" s="219"/>
      <c r="SJW69" s="219"/>
      <c r="SJX69" s="219"/>
      <c r="SJY69" s="219"/>
      <c r="SJZ69" s="219"/>
      <c r="SKA69" s="219"/>
      <c r="SKB69" s="219"/>
      <c r="SKC69" s="219"/>
      <c r="SKD69" s="219"/>
      <c r="SKE69" s="219"/>
      <c r="SKF69" s="219"/>
      <c r="SKG69" s="219"/>
      <c r="SKH69" s="219"/>
      <c r="SKI69" s="219"/>
      <c r="SKJ69" s="219"/>
      <c r="SKK69" s="219"/>
      <c r="SKL69" s="219"/>
      <c r="SKM69" s="219"/>
      <c r="SKN69" s="219"/>
      <c r="SKO69" s="219"/>
      <c r="SKP69" s="219"/>
      <c r="SKQ69" s="219"/>
      <c r="SKR69" s="219"/>
      <c r="SKS69" s="219"/>
      <c r="SKT69" s="219"/>
      <c r="SKU69" s="219"/>
      <c r="SKV69" s="219"/>
      <c r="SKW69" s="219"/>
      <c r="SKX69" s="219"/>
      <c r="SKY69" s="219"/>
      <c r="SKZ69" s="219"/>
      <c r="SLA69" s="219"/>
      <c r="SLB69" s="219"/>
      <c r="SLC69" s="219"/>
      <c r="SLD69" s="219"/>
      <c r="SLE69" s="219"/>
      <c r="SLF69" s="219"/>
      <c r="SLG69" s="219"/>
      <c r="SLH69" s="219"/>
      <c r="SLI69" s="219"/>
      <c r="SLJ69" s="219"/>
      <c r="SLK69" s="219"/>
      <c r="SLL69" s="219"/>
      <c r="SLM69" s="219"/>
      <c r="SLN69" s="219"/>
      <c r="SLO69" s="219"/>
      <c r="SLP69" s="219"/>
      <c r="SLQ69" s="219"/>
      <c r="SLR69" s="219"/>
      <c r="SLS69" s="219"/>
      <c r="SLT69" s="219"/>
      <c r="SLU69" s="219"/>
      <c r="SLV69" s="219"/>
      <c r="SLW69" s="219"/>
      <c r="SLX69" s="219"/>
      <c r="SLY69" s="219"/>
      <c r="SLZ69" s="219"/>
      <c r="SMA69" s="219"/>
      <c r="SMB69" s="219"/>
      <c r="SMC69" s="219"/>
      <c r="SMD69" s="219"/>
      <c r="SME69" s="219"/>
      <c r="SMF69" s="219"/>
      <c r="SMG69" s="219"/>
      <c r="SMH69" s="219"/>
      <c r="SMI69" s="219"/>
      <c r="SMJ69" s="219"/>
      <c r="SMK69" s="219"/>
      <c r="SML69" s="219"/>
      <c r="SMM69" s="219"/>
      <c r="SMN69" s="219"/>
      <c r="SMO69" s="219"/>
      <c r="SMP69" s="219"/>
      <c r="SMQ69" s="219"/>
      <c r="SMR69" s="219"/>
      <c r="SMS69" s="219"/>
      <c r="SMT69" s="219"/>
      <c r="SMU69" s="219"/>
      <c r="SMV69" s="219"/>
      <c r="SMW69" s="219"/>
      <c r="SMX69" s="219"/>
      <c r="SMY69" s="219"/>
      <c r="SMZ69" s="219"/>
      <c r="SNA69" s="219"/>
      <c r="SNB69" s="219"/>
      <c r="SNC69" s="219"/>
      <c r="SND69" s="219"/>
      <c r="SNE69" s="219"/>
      <c r="SNF69" s="219"/>
      <c r="SNG69" s="219"/>
      <c r="SNH69" s="219"/>
      <c r="SNI69" s="219"/>
      <c r="SNJ69" s="219"/>
      <c r="SNK69" s="219"/>
      <c r="SNL69" s="219"/>
      <c r="SNM69" s="219"/>
      <c r="SNN69" s="219"/>
      <c r="SNO69" s="219"/>
      <c r="SNP69" s="219"/>
      <c r="SNQ69" s="219"/>
      <c r="SNR69" s="219"/>
      <c r="SNS69" s="219"/>
      <c r="SNT69" s="219"/>
      <c r="SNU69" s="219"/>
      <c r="SNV69" s="219"/>
      <c r="SNW69" s="219"/>
      <c r="SNX69" s="219"/>
      <c r="SNY69" s="219"/>
      <c r="SNZ69" s="219"/>
      <c r="SOA69" s="219"/>
      <c r="SOB69" s="219"/>
      <c r="SOC69" s="219"/>
      <c r="SOD69" s="219"/>
      <c r="SOE69" s="219"/>
      <c r="SOF69" s="219"/>
      <c r="SOG69" s="219"/>
      <c r="SOH69" s="219"/>
      <c r="SOI69" s="219"/>
      <c r="SOJ69" s="219"/>
      <c r="SOK69" s="219"/>
      <c r="SOL69" s="219"/>
      <c r="SOM69" s="219"/>
      <c r="SON69" s="219"/>
      <c r="SOO69" s="219"/>
      <c r="SOP69" s="219"/>
      <c r="SOQ69" s="219"/>
      <c r="SOR69" s="219"/>
      <c r="SOS69" s="219"/>
      <c r="SOT69" s="219"/>
      <c r="SOU69" s="219"/>
      <c r="SOV69" s="219"/>
      <c r="SOW69" s="219"/>
      <c r="SOX69" s="219"/>
      <c r="SOY69" s="219"/>
      <c r="SOZ69" s="219"/>
      <c r="SPA69" s="219"/>
      <c r="SPB69" s="219"/>
      <c r="SPC69" s="219"/>
      <c r="SPD69" s="219"/>
      <c r="SPE69" s="219"/>
      <c r="SPF69" s="219"/>
      <c r="SPG69" s="219"/>
      <c r="SPH69" s="219"/>
      <c r="SPI69" s="219"/>
      <c r="SPJ69" s="219"/>
      <c r="SPK69" s="219"/>
      <c r="SPL69" s="219"/>
      <c r="SPM69" s="219"/>
      <c r="SPN69" s="219"/>
      <c r="SPO69" s="219"/>
      <c r="SPP69" s="219"/>
      <c r="SPQ69" s="219"/>
      <c r="SPR69" s="219"/>
      <c r="SPS69" s="219"/>
      <c r="SPT69" s="219"/>
      <c r="SPU69" s="219"/>
      <c r="SPV69" s="219"/>
      <c r="SPW69" s="219"/>
      <c r="SPX69" s="219"/>
      <c r="SPY69" s="219"/>
      <c r="SPZ69" s="219"/>
      <c r="SQA69" s="219"/>
      <c r="SQB69" s="219"/>
      <c r="SQC69" s="219"/>
      <c r="SQD69" s="219"/>
      <c r="SQE69" s="219"/>
      <c r="SQF69" s="219"/>
      <c r="SQG69" s="219"/>
      <c r="SQH69" s="219"/>
      <c r="SQI69" s="219"/>
      <c r="SQJ69" s="219"/>
      <c r="SQK69" s="219"/>
      <c r="SQL69" s="219"/>
      <c r="SQM69" s="219"/>
      <c r="SQN69" s="219"/>
      <c r="SQO69" s="219"/>
      <c r="SQP69" s="219"/>
      <c r="SQQ69" s="219"/>
      <c r="SQR69" s="219"/>
      <c r="SQS69" s="219"/>
      <c r="SQT69" s="219"/>
      <c r="SQU69" s="219"/>
      <c r="SQV69" s="219"/>
      <c r="SQW69" s="219"/>
      <c r="SQX69" s="219"/>
      <c r="SQY69" s="219"/>
      <c r="SQZ69" s="219"/>
      <c r="SRA69" s="219"/>
      <c r="SRB69" s="219"/>
      <c r="SRC69" s="219"/>
      <c r="SRD69" s="219"/>
      <c r="SRE69" s="219"/>
      <c r="SRF69" s="219"/>
      <c r="SRG69" s="219"/>
      <c r="SRH69" s="219"/>
      <c r="SRI69" s="219"/>
      <c r="SRJ69" s="219"/>
      <c r="SRK69" s="219"/>
      <c r="SRL69" s="219"/>
      <c r="SRM69" s="219"/>
      <c r="SRN69" s="219"/>
      <c r="SRO69" s="219"/>
      <c r="SRP69" s="219"/>
      <c r="SRQ69" s="219"/>
      <c r="SRR69" s="219"/>
      <c r="SRS69" s="219"/>
      <c r="SRT69" s="219"/>
      <c r="SRU69" s="219"/>
      <c r="SRV69" s="219"/>
      <c r="SRW69" s="219"/>
      <c r="SRX69" s="219"/>
      <c r="SRY69" s="219"/>
      <c r="SRZ69" s="219"/>
      <c r="SSA69" s="219"/>
      <c r="SSB69" s="219"/>
      <c r="SSC69" s="219"/>
      <c r="SSD69" s="219"/>
      <c r="SSE69" s="219"/>
      <c r="SSF69" s="219"/>
      <c r="SSG69" s="219"/>
      <c r="SSH69" s="219"/>
      <c r="SSI69" s="219"/>
      <c r="SSJ69" s="219"/>
      <c r="SSK69" s="219"/>
      <c r="SSL69" s="219"/>
      <c r="SSM69" s="219"/>
      <c r="SSN69" s="219"/>
      <c r="SSO69" s="219"/>
      <c r="SSP69" s="219"/>
      <c r="SSQ69" s="219"/>
      <c r="SSR69" s="219"/>
      <c r="SSS69" s="219"/>
      <c r="SST69" s="219"/>
      <c r="SSU69" s="219"/>
      <c r="SSV69" s="219"/>
      <c r="SSW69" s="219"/>
      <c r="SSX69" s="219"/>
      <c r="SSY69" s="219"/>
      <c r="SSZ69" s="219"/>
      <c r="STA69" s="219"/>
      <c r="STB69" s="219"/>
      <c r="STC69" s="219"/>
      <c r="STD69" s="219"/>
      <c r="STE69" s="219"/>
      <c r="STF69" s="219"/>
      <c r="STG69" s="219"/>
      <c r="STH69" s="219"/>
      <c r="STI69" s="219"/>
      <c r="STJ69" s="219"/>
      <c r="STK69" s="219"/>
      <c r="STL69" s="219"/>
      <c r="STM69" s="219"/>
      <c r="STN69" s="219"/>
      <c r="STO69" s="219"/>
      <c r="STP69" s="219"/>
      <c r="STQ69" s="219"/>
      <c r="STR69" s="219"/>
      <c r="STS69" s="219"/>
      <c r="STT69" s="219"/>
      <c r="STU69" s="219"/>
      <c r="STV69" s="219"/>
      <c r="STW69" s="219"/>
      <c r="STX69" s="219"/>
      <c r="STY69" s="219"/>
      <c r="STZ69" s="219"/>
      <c r="SUA69" s="219"/>
      <c r="SUB69" s="219"/>
      <c r="SUC69" s="219"/>
      <c r="SUD69" s="219"/>
      <c r="SUE69" s="219"/>
      <c r="SUF69" s="219"/>
      <c r="SUG69" s="219"/>
      <c r="SUH69" s="219"/>
      <c r="SUI69" s="219"/>
      <c r="SUJ69" s="219"/>
      <c r="SUK69" s="219"/>
      <c r="SUL69" s="219"/>
      <c r="SUM69" s="219"/>
      <c r="SUN69" s="219"/>
      <c r="SUO69" s="219"/>
      <c r="SUP69" s="219"/>
      <c r="SUQ69" s="219"/>
      <c r="SUR69" s="219"/>
      <c r="SUS69" s="219"/>
      <c r="SUT69" s="219"/>
      <c r="SUU69" s="219"/>
      <c r="SUV69" s="219"/>
      <c r="SUW69" s="219"/>
      <c r="SUX69" s="219"/>
      <c r="SUY69" s="219"/>
      <c r="SUZ69" s="219"/>
      <c r="SVA69" s="219"/>
      <c r="SVB69" s="219"/>
      <c r="SVC69" s="219"/>
      <c r="SVD69" s="219"/>
      <c r="SVE69" s="219"/>
      <c r="SVF69" s="219"/>
      <c r="SVG69" s="219"/>
      <c r="SVH69" s="219"/>
      <c r="SVI69" s="219"/>
      <c r="SVJ69" s="219"/>
      <c r="SVK69" s="219"/>
      <c r="SVL69" s="219"/>
      <c r="SVM69" s="219"/>
      <c r="SVN69" s="219"/>
      <c r="SVO69" s="219"/>
      <c r="SVP69" s="219"/>
      <c r="SVQ69" s="219"/>
      <c r="SVR69" s="219"/>
      <c r="SVS69" s="219"/>
      <c r="SVT69" s="219"/>
      <c r="SVU69" s="219"/>
      <c r="SVV69" s="219"/>
      <c r="SVW69" s="219"/>
      <c r="SVX69" s="219"/>
      <c r="SVY69" s="219"/>
      <c r="SVZ69" s="219"/>
      <c r="SWA69" s="219"/>
      <c r="SWB69" s="219"/>
      <c r="SWC69" s="219"/>
      <c r="SWD69" s="219"/>
      <c r="SWE69" s="219"/>
      <c r="SWF69" s="219"/>
      <c r="SWG69" s="219"/>
      <c r="SWH69" s="219"/>
      <c r="SWI69" s="219"/>
      <c r="SWJ69" s="219"/>
      <c r="SWK69" s="219"/>
      <c r="SWL69" s="219"/>
      <c r="SWM69" s="219"/>
      <c r="SWN69" s="219"/>
      <c r="SWO69" s="219"/>
      <c r="SWP69" s="219"/>
      <c r="SWQ69" s="219"/>
      <c r="SWR69" s="219"/>
      <c r="SWS69" s="219"/>
      <c r="SWT69" s="219"/>
      <c r="SWU69" s="219"/>
      <c r="SWV69" s="219"/>
      <c r="SWW69" s="219"/>
      <c r="SWX69" s="219"/>
      <c r="SWY69" s="219"/>
      <c r="SWZ69" s="219"/>
      <c r="SXA69" s="219"/>
      <c r="SXB69" s="219"/>
      <c r="SXC69" s="219"/>
      <c r="SXD69" s="219"/>
      <c r="SXE69" s="219"/>
      <c r="SXF69" s="219"/>
      <c r="SXG69" s="219"/>
      <c r="SXH69" s="219"/>
      <c r="SXI69" s="219"/>
      <c r="SXJ69" s="219"/>
      <c r="SXK69" s="219"/>
      <c r="SXL69" s="219"/>
      <c r="SXM69" s="219"/>
      <c r="SXN69" s="219"/>
      <c r="SXO69" s="219"/>
      <c r="SXP69" s="219"/>
      <c r="SXQ69" s="219"/>
      <c r="SXR69" s="219"/>
      <c r="SXS69" s="219"/>
      <c r="SXT69" s="219"/>
      <c r="SXU69" s="219"/>
      <c r="SXV69" s="219"/>
      <c r="SXW69" s="219"/>
      <c r="SXX69" s="219"/>
      <c r="SXY69" s="219"/>
      <c r="SXZ69" s="219"/>
      <c r="SYA69" s="219"/>
      <c r="SYB69" s="219"/>
      <c r="SYC69" s="219"/>
      <c r="SYD69" s="219"/>
      <c r="SYE69" s="219"/>
      <c r="SYF69" s="219"/>
      <c r="SYG69" s="219"/>
      <c r="SYH69" s="219"/>
      <c r="SYI69" s="219"/>
      <c r="SYJ69" s="219"/>
      <c r="SYK69" s="219"/>
      <c r="SYL69" s="219"/>
      <c r="SYM69" s="219"/>
      <c r="SYN69" s="219"/>
      <c r="SYO69" s="219"/>
      <c r="SYP69" s="219"/>
      <c r="SYQ69" s="219"/>
      <c r="SYR69" s="219"/>
      <c r="SYS69" s="219"/>
      <c r="SYT69" s="219"/>
      <c r="SYU69" s="219"/>
      <c r="SYV69" s="219"/>
      <c r="SYW69" s="219"/>
      <c r="SYX69" s="219"/>
      <c r="SYY69" s="219"/>
      <c r="SYZ69" s="219"/>
      <c r="SZA69" s="219"/>
      <c r="SZB69" s="219"/>
      <c r="SZC69" s="219"/>
      <c r="SZD69" s="219"/>
      <c r="SZE69" s="219"/>
      <c r="SZF69" s="219"/>
      <c r="SZG69" s="219"/>
      <c r="SZH69" s="219"/>
      <c r="SZI69" s="219"/>
      <c r="SZJ69" s="219"/>
      <c r="SZK69" s="219"/>
      <c r="SZL69" s="219"/>
      <c r="SZM69" s="219"/>
      <c r="SZN69" s="219"/>
      <c r="SZO69" s="219"/>
      <c r="SZP69" s="219"/>
      <c r="SZQ69" s="219"/>
      <c r="SZR69" s="219"/>
      <c r="SZS69" s="219"/>
      <c r="SZT69" s="219"/>
      <c r="SZU69" s="219"/>
      <c r="SZV69" s="219"/>
      <c r="SZW69" s="219"/>
      <c r="SZX69" s="219"/>
      <c r="SZY69" s="219"/>
      <c r="SZZ69" s="219"/>
      <c r="TAA69" s="219"/>
      <c r="TAB69" s="219"/>
      <c r="TAC69" s="219"/>
      <c r="TAD69" s="219"/>
      <c r="TAE69" s="219"/>
      <c r="TAF69" s="219"/>
      <c r="TAG69" s="219"/>
      <c r="TAH69" s="219"/>
      <c r="TAI69" s="219"/>
      <c r="TAJ69" s="219"/>
      <c r="TAK69" s="219"/>
      <c r="TAL69" s="219"/>
      <c r="TAM69" s="219"/>
      <c r="TAN69" s="219"/>
      <c r="TAO69" s="219"/>
      <c r="TAP69" s="219"/>
      <c r="TAQ69" s="219"/>
      <c r="TAR69" s="219"/>
      <c r="TAS69" s="219"/>
      <c r="TAT69" s="219"/>
      <c r="TAU69" s="219"/>
      <c r="TAV69" s="219"/>
      <c r="TAW69" s="219"/>
      <c r="TAX69" s="219"/>
      <c r="TAY69" s="219"/>
      <c r="TAZ69" s="219"/>
      <c r="TBA69" s="219"/>
      <c r="TBB69" s="219"/>
      <c r="TBC69" s="219"/>
      <c r="TBD69" s="219"/>
      <c r="TBE69" s="219"/>
      <c r="TBF69" s="219"/>
      <c r="TBG69" s="219"/>
      <c r="TBH69" s="219"/>
      <c r="TBI69" s="219"/>
      <c r="TBJ69" s="219"/>
      <c r="TBK69" s="219"/>
      <c r="TBL69" s="219"/>
      <c r="TBM69" s="219"/>
      <c r="TBN69" s="219"/>
      <c r="TBO69" s="219"/>
      <c r="TBP69" s="219"/>
      <c r="TBQ69" s="219"/>
      <c r="TBR69" s="219"/>
      <c r="TBS69" s="219"/>
      <c r="TBT69" s="219"/>
      <c r="TBU69" s="219"/>
      <c r="TBV69" s="219"/>
      <c r="TBW69" s="219"/>
      <c r="TBX69" s="219"/>
      <c r="TBY69" s="219"/>
      <c r="TBZ69" s="219"/>
      <c r="TCA69" s="219"/>
      <c r="TCB69" s="219"/>
      <c r="TCC69" s="219"/>
      <c r="TCD69" s="219"/>
      <c r="TCE69" s="219"/>
      <c r="TCF69" s="219"/>
      <c r="TCG69" s="219"/>
      <c r="TCH69" s="219"/>
      <c r="TCI69" s="219"/>
      <c r="TCJ69" s="219"/>
      <c r="TCK69" s="219"/>
      <c r="TCL69" s="219"/>
      <c r="TCM69" s="219"/>
      <c r="TCN69" s="219"/>
      <c r="TCO69" s="219"/>
      <c r="TCP69" s="219"/>
      <c r="TCQ69" s="219"/>
      <c r="TCR69" s="219"/>
      <c r="TCS69" s="219"/>
      <c r="TCT69" s="219"/>
      <c r="TCU69" s="219"/>
      <c r="TCV69" s="219"/>
      <c r="TCW69" s="219"/>
      <c r="TCX69" s="219"/>
      <c r="TCY69" s="219"/>
      <c r="TCZ69" s="219"/>
      <c r="TDA69" s="219"/>
      <c r="TDB69" s="219"/>
      <c r="TDC69" s="219"/>
      <c r="TDD69" s="219"/>
      <c r="TDE69" s="219"/>
      <c r="TDF69" s="219"/>
      <c r="TDG69" s="219"/>
      <c r="TDH69" s="219"/>
      <c r="TDI69" s="219"/>
      <c r="TDJ69" s="219"/>
      <c r="TDK69" s="219"/>
      <c r="TDL69" s="219"/>
      <c r="TDM69" s="219"/>
      <c r="TDN69" s="219"/>
      <c r="TDO69" s="219"/>
      <c r="TDP69" s="219"/>
      <c r="TDQ69" s="219"/>
      <c r="TDR69" s="219"/>
      <c r="TDS69" s="219"/>
      <c r="TDT69" s="219"/>
      <c r="TDU69" s="219"/>
      <c r="TDV69" s="219"/>
      <c r="TDW69" s="219"/>
      <c r="TDX69" s="219"/>
      <c r="TDY69" s="219"/>
      <c r="TDZ69" s="219"/>
      <c r="TEA69" s="219"/>
      <c r="TEB69" s="219"/>
      <c r="TEC69" s="219"/>
      <c r="TED69" s="219"/>
      <c r="TEE69" s="219"/>
      <c r="TEF69" s="219"/>
      <c r="TEG69" s="219"/>
      <c r="TEH69" s="219"/>
      <c r="TEI69" s="219"/>
      <c r="TEJ69" s="219"/>
      <c r="TEK69" s="219"/>
      <c r="TEL69" s="219"/>
      <c r="TEM69" s="219"/>
      <c r="TEN69" s="219"/>
      <c r="TEO69" s="219"/>
      <c r="TEP69" s="219"/>
      <c r="TEQ69" s="219"/>
      <c r="TER69" s="219"/>
      <c r="TES69" s="219"/>
      <c r="TET69" s="219"/>
      <c r="TEU69" s="219"/>
      <c r="TEV69" s="219"/>
      <c r="TEW69" s="219"/>
      <c r="TEX69" s="219"/>
      <c r="TEY69" s="219"/>
      <c r="TEZ69" s="219"/>
      <c r="TFA69" s="219"/>
      <c r="TFB69" s="219"/>
      <c r="TFC69" s="219"/>
      <c r="TFD69" s="219"/>
      <c r="TFE69" s="219"/>
      <c r="TFF69" s="219"/>
      <c r="TFG69" s="219"/>
      <c r="TFH69" s="219"/>
      <c r="TFI69" s="219"/>
      <c r="TFJ69" s="219"/>
      <c r="TFK69" s="219"/>
      <c r="TFL69" s="219"/>
      <c r="TFM69" s="219"/>
      <c r="TFN69" s="219"/>
      <c r="TFO69" s="219"/>
      <c r="TFP69" s="219"/>
      <c r="TFQ69" s="219"/>
      <c r="TFR69" s="219"/>
      <c r="TFS69" s="219"/>
      <c r="TFT69" s="219"/>
      <c r="TFU69" s="219"/>
      <c r="TFV69" s="219"/>
      <c r="TFW69" s="219"/>
      <c r="TFX69" s="219"/>
      <c r="TFY69" s="219"/>
      <c r="TFZ69" s="219"/>
      <c r="TGA69" s="219"/>
      <c r="TGB69" s="219"/>
      <c r="TGC69" s="219"/>
      <c r="TGD69" s="219"/>
      <c r="TGE69" s="219"/>
      <c r="TGF69" s="219"/>
      <c r="TGG69" s="219"/>
      <c r="TGH69" s="219"/>
      <c r="TGI69" s="219"/>
      <c r="TGJ69" s="219"/>
      <c r="TGK69" s="219"/>
      <c r="TGL69" s="219"/>
      <c r="TGM69" s="219"/>
      <c r="TGN69" s="219"/>
      <c r="TGO69" s="219"/>
      <c r="TGP69" s="219"/>
      <c r="TGQ69" s="219"/>
      <c r="TGR69" s="219"/>
      <c r="TGS69" s="219"/>
      <c r="TGT69" s="219"/>
      <c r="TGU69" s="219"/>
      <c r="TGV69" s="219"/>
      <c r="TGW69" s="219"/>
      <c r="TGX69" s="219"/>
      <c r="TGY69" s="219"/>
      <c r="TGZ69" s="219"/>
      <c r="THA69" s="219"/>
      <c r="THB69" s="219"/>
      <c r="THC69" s="219"/>
      <c r="THD69" s="219"/>
      <c r="THE69" s="219"/>
      <c r="THF69" s="219"/>
      <c r="THG69" s="219"/>
      <c r="THH69" s="219"/>
      <c r="THI69" s="219"/>
      <c r="THJ69" s="219"/>
      <c r="THK69" s="219"/>
      <c r="THL69" s="219"/>
      <c r="THM69" s="219"/>
      <c r="THN69" s="219"/>
      <c r="THO69" s="219"/>
      <c r="THP69" s="219"/>
      <c r="THQ69" s="219"/>
      <c r="THR69" s="219"/>
      <c r="THS69" s="219"/>
      <c r="THT69" s="219"/>
      <c r="THU69" s="219"/>
      <c r="THV69" s="219"/>
      <c r="THW69" s="219"/>
      <c r="THX69" s="219"/>
      <c r="THY69" s="219"/>
      <c r="THZ69" s="219"/>
      <c r="TIA69" s="219"/>
      <c r="TIB69" s="219"/>
      <c r="TIC69" s="219"/>
      <c r="TID69" s="219"/>
      <c r="TIE69" s="219"/>
      <c r="TIF69" s="219"/>
      <c r="TIG69" s="219"/>
      <c r="TIH69" s="219"/>
      <c r="TII69" s="219"/>
      <c r="TIJ69" s="219"/>
      <c r="TIK69" s="219"/>
      <c r="TIL69" s="219"/>
      <c r="TIM69" s="219"/>
      <c r="TIN69" s="219"/>
      <c r="TIO69" s="219"/>
      <c r="TIP69" s="219"/>
      <c r="TIQ69" s="219"/>
      <c r="TIR69" s="219"/>
      <c r="TIS69" s="219"/>
      <c r="TIT69" s="219"/>
      <c r="TIU69" s="219"/>
      <c r="TIV69" s="219"/>
      <c r="TIW69" s="219"/>
      <c r="TIX69" s="219"/>
      <c r="TIY69" s="219"/>
      <c r="TIZ69" s="219"/>
      <c r="TJA69" s="219"/>
      <c r="TJB69" s="219"/>
      <c r="TJC69" s="219"/>
      <c r="TJD69" s="219"/>
      <c r="TJE69" s="219"/>
      <c r="TJF69" s="219"/>
      <c r="TJG69" s="219"/>
      <c r="TJH69" s="219"/>
      <c r="TJI69" s="219"/>
      <c r="TJJ69" s="219"/>
      <c r="TJK69" s="219"/>
      <c r="TJL69" s="219"/>
      <c r="TJM69" s="219"/>
      <c r="TJN69" s="219"/>
      <c r="TJO69" s="219"/>
      <c r="TJP69" s="219"/>
      <c r="TJQ69" s="219"/>
      <c r="TJR69" s="219"/>
      <c r="TJS69" s="219"/>
      <c r="TJT69" s="219"/>
      <c r="TJU69" s="219"/>
      <c r="TJV69" s="219"/>
      <c r="TJW69" s="219"/>
      <c r="TJX69" s="219"/>
      <c r="TJY69" s="219"/>
      <c r="TJZ69" s="219"/>
      <c r="TKA69" s="219"/>
      <c r="TKB69" s="219"/>
      <c r="TKC69" s="219"/>
      <c r="TKD69" s="219"/>
      <c r="TKE69" s="219"/>
      <c r="TKF69" s="219"/>
      <c r="TKG69" s="219"/>
      <c r="TKH69" s="219"/>
      <c r="TKI69" s="219"/>
      <c r="TKJ69" s="219"/>
      <c r="TKK69" s="219"/>
      <c r="TKL69" s="219"/>
      <c r="TKM69" s="219"/>
      <c r="TKN69" s="219"/>
      <c r="TKO69" s="219"/>
      <c r="TKP69" s="219"/>
      <c r="TKQ69" s="219"/>
      <c r="TKR69" s="219"/>
      <c r="TKS69" s="219"/>
      <c r="TKT69" s="219"/>
      <c r="TKU69" s="219"/>
      <c r="TKV69" s="219"/>
      <c r="TKW69" s="219"/>
      <c r="TKX69" s="219"/>
      <c r="TKY69" s="219"/>
      <c r="TKZ69" s="219"/>
      <c r="TLA69" s="219"/>
      <c r="TLB69" s="219"/>
      <c r="TLC69" s="219"/>
      <c r="TLD69" s="219"/>
      <c r="TLE69" s="219"/>
      <c r="TLF69" s="219"/>
      <c r="TLG69" s="219"/>
      <c r="TLH69" s="219"/>
      <c r="TLI69" s="219"/>
      <c r="TLJ69" s="219"/>
      <c r="TLK69" s="219"/>
      <c r="TLL69" s="219"/>
      <c r="TLM69" s="219"/>
      <c r="TLN69" s="219"/>
      <c r="TLO69" s="219"/>
      <c r="TLP69" s="219"/>
      <c r="TLQ69" s="219"/>
      <c r="TLR69" s="219"/>
      <c r="TLS69" s="219"/>
      <c r="TLT69" s="219"/>
      <c r="TLU69" s="219"/>
      <c r="TLV69" s="219"/>
      <c r="TLW69" s="219"/>
      <c r="TLX69" s="219"/>
      <c r="TLY69" s="219"/>
      <c r="TLZ69" s="219"/>
      <c r="TMA69" s="219"/>
      <c r="TMB69" s="219"/>
      <c r="TMC69" s="219"/>
      <c r="TMD69" s="219"/>
      <c r="TME69" s="219"/>
      <c r="TMF69" s="219"/>
      <c r="TMG69" s="219"/>
      <c r="TMH69" s="219"/>
      <c r="TMI69" s="219"/>
      <c r="TMJ69" s="219"/>
      <c r="TMK69" s="219"/>
      <c r="TML69" s="219"/>
      <c r="TMM69" s="219"/>
      <c r="TMN69" s="219"/>
      <c r="TMO69" s="219"/>
      <c r="TMP69" s="219"/>
      <c r="TMQ69" s="219"/>
      <c r="TMR69" s="219"/>
      <c r="TMS69" s="219"/>
      <c r="TMT69" s="219"/>
      <c r="TMU69" s="219"/>
      <c r="TMV69" s="219"/>
      <c r="TMW69" s="219"/>
      <c r="TMX69" s="219"/>
      <c r="TMY69" s="219"/>
      <c r="TMZ69" s="219"/>
      <c r="TNA69" s="219"/>
      <c r="TNB69" s="219"/>
      <c r="TNC69" s="219"/>
      <c r="TND69" s="219"/>
      <c r="TNE69" s="219"/>
      <c r="TNF69" s="219"/>
      <c r="TNG69" s="219"/>
      <c r="TNH69" s="219"/>
      <c r="TNI69" s="219"/>
      <c r="TNJ69" s="219"/>
      <c r="TNK69" s="219"/>
      <c r="TNL69" s="219"/>
      <c r="TNM69" s="219"/>
      <c r="TNN69" s="219"/>
      <c r="TNO69" s="219"/>
      <c r="TNP69" s="219"/>
      <c r="TNQ69" s="219"/>
      <c r="TNR69" s="219"/>
      <c r="TNS69" s="219"/>
      <c r="TNT69" s="219"/>
      <c r="TNU69" s="219"/>
      <c r="TNV69" s="219"/>
      <c r="TNW69" s="219"/>
      <c r="TNX69" s="219"/>
      <c r="TNY69" s="219"/>
      <c r="TNZ69" s="219"/>
      <c r="TOA69" s="219"/>
      <c r="TOB69" s="219"/>
      <c r="TOC69" s="219"/>
      <c r="TOD69" s="219"/>
      <c r="TOE69" s="219"/>
      <c r="TOF69" s="219"/>
      <c r="TOG69" s="219"/>
      <c r="TOH69" s="219"/>
      <c r="TOI69" s="219"/>
      <c r="TOJ69" s="219"/>
      <c r="TOK69" s="219"/>
      <c r="TOL69" s="219"/>
      <c r="TOM69" s="219"/>
      <c r="TON69" s="219"/>
      <c r="TOO69" s="219"/>
      <c r="TOP69" s="219"/>
      <c r="TOQ69" s="219"/>
      <c r="TOR69" s="219"/>
      <c r="TOS69" s="219"/>
      <c r="TOT69" s="219"/>
      <c r="TOU69" s="219"/>
      <c r="TOV69" s="219"/>
      <c r="TOW69" s="219"/>
      <c r="TOX69" s="219"/>
      <c r="TOY69" s="219"/>
      <c r="TOZ69" s="219"/>
      <c r="TPA69" s="219"/>
      <c r="TPB69" s="219"/>
      <c r="TPC69" s="219"/>
      <c r="TPD69" s="219"/>
      <c r="TPE69" s="219"/>
      <c r="TPF69" s="219"/>
      <c r="TPG69" s="219"/>
      <c r="TPH69" s="219"/>
      <c r="TPI69" s="219"/>
      <c r="TPJ69" s="219"/>
      <c r="TPK69" s="219"/>
      <c r="TPL69" s="219"/>
      <c r="TPM69" s="219"/>
      <c r="TPN69" s="219"/>
      <c r="TPO69" s="219"/>
      <c r="TPP69" s="219"/>
      <c r="TPQ69" s="219"/>
      <c r="TPR69" s="219"/>
      <c r="TPS69" s="219"/>
      <c r="TPT69" s="219"/>
      <c r="TPU69" s="219"/>
      <c r="TPV69" s="219"/>
      <c r="TPW69" s="219"/>
      <c r="TPX69" s="219"/>
      <c r="TPY69" s="219"/>
      <c r="TPZ69" s="219"/>
      <c r="TQA69" s="219"/>
      <c r="TQB69" s="219"/>
      <c r="TQC69" s="219"/>
      <c r="TQD69" s="219"/>
      <c r="TQE69" s="219"/>
      <c r="TQF69" s="219"/>
      <c r="TQG69" s="219"/>
      <c r="TQH69" s="219"/>
      <c r="TQI69" s="219"/>
      <c r="TQJ69" s="219"/>
      <c r="TQK69" s="219"/>
      <c r="TQL69" s="219"/>
      <c r="TQM69" s="219"/>
      <c r="TQN69" s="219"/>
      <c r="TQO69" s="219"/>
      <c r="TQP69" s="219"/>
      <c r="TQQ69" s="219"/>
      <c r="TQR69" s="219"/>
      <c r="TQS69" s="219"/>
      <c r="TQT69" s="219"/>
      <c r="TQU69" s="219"/>
      <c r="TQV69" s="219"/>
      <c r="TQW69" s="219"/>
      <c r="TQX69" s="219"/>
      <c r="TQY69" s="219"/>
      <c r="TQZ69" s="219"/>
      <c r="TRA69" s="219"/>
      <c r="TRB69" s="219"/>
      <c r="TRC69" s="219"/>
      <c r="TRD69" s="219"/>
      <c r="TRE69" s="219"/>
      <c r="TRF69" s="219"/>
      <c r="TRG69" s="219"/>
      <c r="TRH69" s="219"/>
      <c r="TRI69" s="219"/>
      <c r="TRJ69" s="219"/>
      <c r="TRK69" s="219"/>
      <c r="TRL69" s="219"/>
      <c r="TRM69" s="219"/>
      <c r="TRN69" s="219"/>
      <c r="TRO69" s="219"/>
      <c r="TRP69" s="219"/>
      <c r="TRQ69" s="219"/>
      <c r="TRR69" s="219"/>
      <c r="TRS69" s="219"/>
      <c r="TRT69" s="219"/>
      <c r="TRU69" s="219"/>
      <c r="TRV69" s="219"/>
      <c r="TRW69" s="219"/>
      <c r="TRX69" s="219"/>
      <c r="TRY69" s="219"/>
      <c r="TRZ69" s="219"/>
      <c r="TSA69" s="219"/>
      <c r="TSB69" s="219"/>
      <c r="TSC69" s="219"/>
      <c r="TSD69" s="219"/>
      <c r="TSE69" s="219"/>
      <c r="TSF69" s="219"/>
      <c r="TSG69" s="219"/>
      <c r="TSH69" s="219"/>
      <c r="TSI69" s="219"/>
      <c r="TSJ69" s="219"/>
      <c r="TSK69" s="219"/>
      <c r="TSL69" s="219"/>
      <c r="TSM69" s="219"/>
      <c r="TSN69" s="219"/>
      <c r="TSO69" s="219"/>
      <c r="TSP69" s="219"/>
      <c r="TSQ69" s="219"/>
      <c r="TSR69" s="219"/>
      <c r="TSS69" s="219"/>
      <c r="TST69" s="219"/>
      <c r="TSU69" s="219"/>
      <c r="TSV69" s="219"/>
      <c r="TSW69" s="219"/>
      <c r="TSX69" s="219"/>
      <c r="TSY69" s="219"/>
      <c r="TSZ69" s="219"/>
      <c r="TTA69" s="219"/>
      <c r="TTB69" s="219"/>
      <c r="TTC69" s="219"/>
      <c r="TTD69" s="219"/>
      <c r="TTE69" s="219"/>
      <c r="TTF69" s="219"/>
      <c r="TTG69" s="219"/>
      <c r="TTH69" s="219"/>
      <c r="TTI69" s="219"/>
      <c r="TTJ69" s="219"/>
      <c r="TTK69" s="219"/>
      <c r="TTL69" s="219"/>
      <c r="TTM69" s="219"/>
      <c r="TTN69" s="219"/>
      <c r="TTO69" s="219"/>
      <c r="TTP69" s="219"/>
      <c r="TTQ69" s="219"/>
      <c r="TTR69" s="219"/>
      <c r="TTS69" s="219"/>
      <c r="TTT69" s="219"/>
      <c r="TTU69" s="219"/>
      <c r="TTV69" s="219"/>
      <c r="TTW69" s="219"/>
      <c r="TTX69" s="219"/>
      <c r="TTY69" s="219"/>
      <c r="TTZ69" s="219"/>
      <c r="TUA69" s="219"/>
      <c r="TUB69" s="219"/>
      <c r="TUC69" s="219"/>
      <c r="TUD69" s="219"/>
      <c r="TUE69" s="219"/>
      <c r="TUF69" s="219"/>
      <c r="TUG69" s="219"/>
      <c r="TUH69" s="219"/>
      <c r="TUI69" s="219"/>
      <c r="TUJ69" s="219"/>
      <c r="TUK69" s="219"/>
      <c r="TUL69" s="219"/>
      <c r="TUM69" s="219"/>
      <c r="TUN69" s="219"/>
      <c r="TUO69" s="219"/>
      <c r="TUP69" s="219"/>
      <c r="TUQ69" s="219"/>
      <c r="TUR69" s="219"/>
      <c r="TUS69" s="219"/>
      <c r="TUT69" s="219"/>
      <c r="TUU69" s="219"/>
      <c r="TUV69" s="219"/>
      <c r="TUW69" s="219"/>
      <c r="TUX69" s="219"/>
      <c r="TUY69" s="219"/>
      <c r="TUZ69" s="219"/>
      <c r="TVA69" s="219"/>
      <c r="TVB69" s="219"/>
      <c r="TVC69" s="219"/>
      <c r="TVD69" s="219"/>
      <c r="TVE69" s="219"/>
      <c r="TVF69" s="219"/>
      <c r="TVG69" s="219"/>
      <c r="TVH69" s="219"/>
      <c r="TVI69" s="219"/>
      <c r="TVJ69" s="219"/>
      <c r="TVK69" s="219"/>
      <c r="TVL69" s="219"/>
      <c r="TVM69" s="219"/>
      <c r="TVN69" s="219"/>
      <c r="TVO69" s="219"/>
      <c r="TVP69" s="219"/>
      <c r="TVQ69" s="219"/>
      <c r="TVR69" s="219"/>
      <c r="TVS69" s="219"/>
      <c r="TVT69" s="219"/>
      <c r="TVU69" s="219"/>
      <c r="TVV69" s="219"/>
      <c r="TVW69" s="219"/>
      <c r="TVX69" s="219"/>
      <c r="TVY69" s="219"/>
      <c r="TVZ69" s="219"/>
      <c r="TWA69" s="219"/>
      <c r="TWB69" s="219"/>
      <c r="TWC69" s="219"/>
      <c r="TWD69" s="219"/>
      <c r="TWE69" s="219"/>
      <c r="TWF69" s="219"/>
      <c r="TWG69" s="219"/>
      <c r="TWH69" s="219"/>
      <c r="TWI69" s="219"/>
      <c r="TWJ69" s="219"/>
      <c r="TWK69" s="219"/>
      <c r="TWL69" s="219"/>
      <c r="TWM69" s="219"/>
      <c r="TWN69" s="219"/>
      <c r="TWO69" s="219"/>
      <c r="TWP69" s="219"/>
      <c r="TWQ69" s="219"/>
      <c r="TWR69" s="219"/>
      <c r="TWS69" s="219"/>
      <c r="TWT69" s="219"/>
      <c r="TWU69" s="219"/>
      <c r="TWV69" s="219"/>
      <c r="TWW69" s="219"/>
      <c r="TWX69" s="219"/>
      <c r="TWY69" s="219"/>
      <c r="TWZ69" s="219"/>
      <c r="TXA69" s="219"/>
      <c r="TXB69" s="219"/>
      <c r="TXC69" s="219"/>
      <c r="TXD69" s="219"/>
      <c r="TXE69" s="219"/>
      <c r="TXF69" s="219"/>
      <c r="TXG69" s="219"/>
      <c r="TXH69" s="219"/>
      <c r="TXI69" s="219"/>
      <c r="TXJ69" s="219"/>
      <c r="TXK69" s="219"/>
      <c r="TXL69" s="219"/>
      <c r="TXM69" s="219"/>
      <c r="TXN69" s="219"/>
      <c r="TXO69" s="219"/>
      <c r="TXP69" s="219"/>
      <c r="TXQ69" s="219"/>
      <c r="TXR69" s="219"/>
      <c r="TXS69" s="219"/>
      <c r="TXT69" s="219"/>
      <c r="TXU69" s="219"/>
      <c r="TXV69" s="219"/>
      <c r="TXW69" s="219"/>
      <c r="TXX69" s="219"/>
      <c r="TXY69" s="219"/>
      <c r="TXZ69" s="219"/>
      <c r="TYA69" s="219"/>
      <c r="TYB69" s="219"/>
      <c r="TYC69" s="219"/>
      <c r="TYD69" s="219"/>
      <c r="TYE69" s="219"/>
      <c r="TYF69" s="219"/>
      <c r="TYG69" s="219"/>
      <c r="TYH69" s="219"/>
      <c r="TYI69" s="219"/>
      <c r="TYJ69" s="219"/>
      <c r="TYK69" s="219"/>
      <c r="TYL69" s="219"/>
      <c r="TYM69" s="219"/>
      <c r="TYN69" s="219"/>
      <c r="TYO69" s="219"/>
      <c r="TYP69" s="219"/>
      <c r="TYQ69" s="219"/>
      <c r="TYR69" s="219"/>
      <c r="TYS69" s="219"/>
      <c r="TYT69" s="219"/>
      <c r="TYU69" s="219"/>
      <c r="TYV69" s="219"/>
      <c r="TYW69" s="219"/>
      <c r="TYX69" s="219"/>
      <c r="TYY69" s="219"/>
      <c r="TYZ69" s="219"/>
      <c r="TZA69" s="219"/>
      <c r="TZB69" s="219"/>
      <c r="TZC69" s="219"/>
      <c r="TZD69" s="219"/>
      <c r="TZE69" s="219"/>
      <c r="TZF69" s="219"/>
      <c r="TZG69" s="219"/>
      <c r="TZH69" s="219"/>
      <c r="TZI69" s="219"/>
      <c r="TZJ69" s="219"/>
      <c r="TZK69" s="219"/>
      <c r="TZL69" s="219"/>
      <c r="TZM69" s="219"/>
      <c r="TZN69" s="219"/>
      <c r="TZO69" s="219"/>
      <c r="TZP69" s="219"/>
      <c r="TZQ69" s="219"/>
      <c r="TZR69" s="219"/>
      <c r="TZS69" s="219"/>
      <c r="TZT69" s="219"/>
      <c r="TZU69" s="219"/>
      <c r="TZV69" s="219"/>
      <c r="TZW69" s="219"/>
      <c r="TZX69" s="219"/>
      <c r="TZY69" s="219"/>
      <c r="TZZ69" s="219"/>
      <c r="UAA69" s="219"/>
      <c r="UAB69" s="219"/>
      <c r="UAC69" s="219"/>
      <c r="UAD69" s="219"/>
      <c r="UAE69" s="219"/>
      <c r="UAF69" s="219"/>
      <c r="UAG69" s="219"/>
      <c r="UAH69" s="219"/>
      <c r="UAI69" s="219"/>
      <c r="UAJ69" s="219"/>
      <c r="UAK69" s="219"/>
      <c r="UAL69" s="219"/>
      <c r="UAM69" s="219"/>
      <c r="UAN69" s="219"/>
      <c r="UAO69" s="219"/>
      <c r="UAP69" s="219"/>
      <c r="UAQ69" s="219"/>
      <c r="UAR69" s="219"/>
      <c r="UAS69" s="219"/>
      <c r="UAT69" s="219"/>
      <c r="UAU69" s="219"/>
      <c r="UAV69" s="219"/>
      <c r="UAW69" s="219"/>
      <c r="UAX69" s="219"/>
      <c r="UAY69" s="219"/>
      <c r="UAZ69" s="219"/>
      <c r="UBA69" s="219"/>
      <c r="UBB69" s="219"/>
      <c r="UBC69" s="219"/>
      <c r="UBD69" s="219"/>
      <c r="UBE69" s="219"/>
      <c r="UBF69" s="219"/>
      <c r="UBG69" s="219"/>
      <c r="UBH69" s="219"/>
      <c r="UBI69" s="219"/>
      <c r="UBJ69" s="219"/>
      <c r="UBK69" s="219"/>
      <c r="UBL69" s="219"/>
      <c r="UBM69" s="219"/>
      <c r="UBN69" s="219"/>
      <c r="UBO69" s="219"/>
      <c r="UBP69" s="219"/>
      <c r="UBQ69" s="219"/>
      <c r="UBR69" s="219"/>
      <c r="UBS69" s="219"/>
      <c r="UBT69" s="219"/>
      <c r="UBU69" s="219"/>
      <c r="UBV69" s="219"/>
      <c r="UBW69" s="219"/>
      <c r="UBX69" s="219"/>
      <c r="UBY69" s="219"/>
      <c r="UBZ69" s="219"/>
      <c r="UCA69" s="219"/>
      <c r="UCB69" s="219"/>
      <c r="UCC69" s="219"/>
      <c r="UCD69" s="219"/>
      <c r="UCE69" s="219"/>
      <c r="UCF69" s="219"/>
      <c r="UCG69" s="219"/>
      <c r="UCH69" s="219"/>
      <c r="UCI69" s="219"/>
      <c r="UCJ69" s="219"/>
      <c r="UCK69" s="219"/>
      <c r="UCL69" s="219"/>
      <c r="UCM69" s="219"/>
      <c r="UCN69" s="219"/>
      <c r="UCO69" s="219"/>
      <c r="UCP69" s="219"/>
      <c r="UCQ69" s="219"/>
      <c r="UCR69" s="219"/>
      <c r="UCS69" s="219"/>
      <c r="UCT69" s="219"/>
      <c r="UCU69" s="219"/>
      <c r="UCV69" s="219"/>
      <c r="UCW69" s="219"/>
      <c r="UCX69" s="219"/>
      <c r="UCY69" s="219"/>
      <c r="UCZ69" s="219"/>
      <c r="UDA69" s="219"/>
      <c r="UDB69" s="219"/>
      <c r="UDC69" s="219"/>
      <c r="UDD69" s="219"/>
      <c r="UDE69" s="219"/>
      <c r="UDF69" s="219"/>
      <c r="UDG69" s="219"/>
      <c r="UDH69" s="219"/>
      <c r="UDI69" s="219"/>
      <c r="UDJ69" s="219"/>
      <c r="UDK69" s="219"/>
      <c r="UDL69" s="219"/>
      <c r="UDM69" s="219"/>
      <c r="UDN69" s="219"/>
      <c r="UDO69" s="219"/>
      <c r="UDP69" s="219"/>
      <c r="UDQ69" s="219"/>
      <c r="UDR69" s="219"/>
      <c r="UDS69" s="219"/>
      <c r="UDT69" s="219"/>
      <c r="UDU69" s="219"/>
      <c r="UDV69" s="219"/>
      <c r="UDW69" s="219"/>
      <c r="UDX69" s="219"/>
      <c r="UDY69" s="219"/>
      <c r="UDZ69" s="219"/>
      <c r="UEA69" s="219"/>
      <c r="UEB69" s="219"/>
      <c r="UEC69" s="219"/>
      <c r="UED69" s="219"/>
      <c r="UEE69" s="219"/>
      <c r="UEF69" s="219"/>
      <c r="UEG69" s="219"/>
      <c r="UEH69" s="219"/>
      <c r="UEI69" s="219"/>
      <c r="UEJ69" s="219"/>
      <c r="UEK69" s="219"/>
      <c r="UEL69" s="219"/>
      <c r="UEM69" s="219"/>
      <c r="UEN69" s="219"/>
      <c r="UEO69" s="219"/>
      <c r="UEP69" s="219"/>
      <c r="UEQ69" s="219"/>
      <c r="UER69" s="219"/>
      <c r="UES69" s="219"/>
      <c r="UET69" s="219"/>
      <c r="UEU69" s="219"/>
      <c r="UEV69" s="219"/>
      <c r="UEW69" s="219"/>
      <c r="UEX69" s="219"/>
      <c r="UEY69" s="219"/>
      <c r="UEZ69" s="219"/>
      <c r="UFA69" s="219"/>
      <c r="UFB69" s="219"/>
      <c r="UFC69" s="219"/>
      <c r="UFD69" s="219"/>
      <c r="UFE69" s="219"/>
      <c r="UFF69" s="219"/>
      <c r="UFG69" s="219"/>
      <c r="UFH69" s="219"/>
      <c r="UFI69" s="219"/>
      <c r="UFJ69" s="219"/>
      <c r="UFK69" s="219"/>
      <c r="UFL69" s="219"/>
      <c r="UFM69" s="219"/>
      <c r="UFN69" s="219"/>
      <c r="UFO69" s="219"/>
      <c r="UFP69" s="219"/>
      <c r="UFQ69" s="219"/>
      <c r="UFR69" s="219"/>
      <c r="UFS69" s="219"/>
      <c r="UFT69" s="219"/>
      <c r="UFU69" s="219"/>
      <c r="UFV69" s="219"/>
      <c r="UFW69" s="219"/>
      <c r="UFX69" s="219"/>
      <c r="UFY69" s="219"/>
      <c r="UFZ69" s="219"/>
      <c r="UGA69" s="219"/>
      <c r="UGB69" s="219"/>
      <c r="UGC69" s="219"/>
      <c r="UGD69" s="219"/>
      <c r="UGE69" s="219"/>
      <c r="UGF69" s="219"/>
      <c r="UGG69" s="219"/>
      <c r="UGH69" s="219"/>
      <c r="UGI69" s="219"/>
      <c r="UGJ69" s="219"/>
      <c r="UGK69" s="219"/>
      <c r="UGL69" s="219"/>
      <c r="UGM69" s="219"/>
      <c r="UGN69" s="219"/>
      <c r="UGO69" s="219"/>
      <c r="UGP69" s="219"/>
      <c r="UGQ69" s="219"/>
      <c r="UGR69" s="219"/>
      <c r="UGS69" s="219"/>
      <c r="UGT69" s="219"/>
      <c r="UGU69" s="219"/>
      <c r="UGV69" s="219"/>
      <c r="UGW69" s="219"/>
      <c r="UGX69" s="219"/>
      <c r="UGY69" s="219"/>
      <c r="UGZ69" s="219"/>
      <c r="UHA69" s="219"/>
      <c r="UHB69" s="219"/>
      <c r="UHC69" s="219"/>
      <c r="UHD69" s="219"/>
      <c r="UHE69" s="219"/>
      <c r="UHF69" s="219"/>
      <c r="UHG69" s="219"/>
      <c r="UHH69" s="219"/>
      <c r="UHI69" s="219"/>
      <c r="UHJ69" s="219"/>
      <c r="UHK69" s="219"/>
      <c r="UHL69" s="219"/>
      <c r="UHM69" s="219"/>
      <c r="UHN69" s="219"/>
      <c r="UHO69" s="219"/>
      <c r="UHP69" s="219"/>
      <c r="UHQ69" s="219"/>
      <c r="UHR69" s="219"/>
      <c r="UHS69" s="219"/>
      <c r="UHT69" s="219"/>
      <c r="UHU69" s="219"/>
      <c r="UHV69" s="219"/>
      <c r="UHW69" s="219"/>
      <c r="UHX69" s="219"/>
      <c r="UHY69" s="219"/>
      <c r="UHZ69" s="219"/>
      <c r="UIA69" s="219"/>
      <c r="UIB69" s="219"/>
      <c r="UIC69" s="219"/>
      <c r="UID69" s="219"/>
      <c r="UIE69" s="219"/>
      <c r="UIF69" s="219"/>
      <c r="UIG69" s="219"/>
      <c r="UIH69" s="219"/>
      <c r="UII69" s="219"/>
      <c r="UIJ69" s="219"/>
      <c r="UIK69" s="219"/>
      <c r="UIL69" s="219"/>
      <c r="UIM69" s="219"/>
      <c r="UIN69" s="219"/>
      <c r="UIO69" s="219"/>
      <c r="UIP69" s="219"/>
      <c r="UIQ69" s="219"/>
      <c r="UIR69" s="219"/>
      <c r="UIS69" s="219"/>
      <c r="UIT69" s="219"/>
      <c r="UIU69" s="219"/>
      <c r="UIV69" s="219"/>
      <c r="UIW69" s="219"/>
      <c r="UIX69" s="219"/>
      <c r="UIY69" s="219"/>
      <c r="UIZ69" s="219"/>
      <c r="UJA69" s="219"/>
      <c r="UJB69" s="219"/>
      <c r="UJC69" s="219"/>
      <c r="UJD69" s="219"/>
      <c r="UJE69" s="219"/>
      <c r="UJF69" s="219"/>
      <c r="UJG69" s="219"/>
      <c r="UJH69" s="219"/>
      <c r="UJI69" s="219"/>
      <c r="UJJ69" s="219"/>
      <c r="UJK69" s="219"/>
      <c r="UJL69" s="219"/>
      <c r="UJM69" s="219"/>
      <c r="UJN69" s="219"/>
      <c r="UJO69" s="219"/>
      <c r="UJP69" s="219"/>
      <c r="UJQ69" s="219"/>
      <c r="UJR69" s="219"/>
      <c r="UJS69" s="219"/>
      <c r="UJT69" s="219"/>
      <c r="UJU69" s="219"/>
      <c r="UJV69" s="219"/>
      <c r="UJW69" s="219"/>
      <c r="UJX69" s="219"/>
      <c r="UJY69" s="219"/>
      <c r="UJZ69" s="219"/>
      <c r="UKA69" s="219"/>
      <c r="UKB69" s="219"/>
      <c r="UKC69" s="219"/>
      <c r="UKD69" s="219"/>
      <c r="UKE69" s="219"/>
      <c r="UKF69" s="219"/>
      <c r="UKG69" s="219"/>
      <c r="UKH69" s="219"/>
      <c r="UKI69" s="219"/>
      <c r="UKJ69" s="219"/>
      <c r="UKK69" s="219"/>
      <c r="UKL69" s="219"/>
      <c r="UKM69" s="219"/>
      <c r="UKN69" s="219"/>
      <c r="UKO69" s="219"/>
      <c r="UKP69" s="219"/>
      <c r="UKQ69" s="219"/>
      <c r="UKR69" s="219"/>
      <c r="UKS69" s="219"/>
      <c r="UKT69" s="219"/>
      <c r="UKU69" s="219"/>
      <c r="UKV69" s="219"/>
      <c r="UKW69" s="219"/>
      <c r="UKX69" s="219"/>
      <c r="UKY69" s="219"/>
      <c r="UKZ69" s="219"/>
      <c r="ULA69" s="219"/>
      <c r="ULB69" s="219"/>
      <c r="ULC69" s="219"/>
      <c r="ULD69" s="219"/>
      <c r="ULE69" s="219"/>
      <c r="ULF69" s="219"/>
      <c r="ULG69" s="219"/>
      <c r="ULH69" s="219"/>
      <c r="ULI69" s="219"/>
      <c r="ULJ69" s="219"/>
      <c r="ULK69" s="219"/>
      <c r="ULL69" s="219"/>
      <c r="ULM69" s="219"/>
      <c r="ULN69" s="219"/>
      <c r="ULO69" s="219"/>
      <c r="ULP69" s="219"/>
      <c r="ULQ69" s="219"/>
      <c r="ULR69" s="219"/>
      <c r="ULS69" s="219"/>
      <c r="ULT69" s="219"/>
      <c r="ULU69" s="219"/>
      <c r="ULV69" s="219"/>
      <c r="ULW69" s="219"/>
      <c r="ULX69" s="219"/>
      <c r="ULY69" s="219"/>
      <c r="ULZ69" s="219"/>
      <c r="UMA69" s="219"/>
      <c r="UMB69" s="219"/>
      <c r="UMC69" s="219"/>
      <c r="UMD69" s="219"/>
      <c r="UME69" s="219"/>
      <c r="UMF69" s="219"/>
      <c r="UMG69" s="219"/>
      <c r="UMH69" s="219"/>
      <c r="UMI69" s="219"/>
      <c r="UMJ69" s="219"/>
      <c r="UMK69" s="219"/>
      <c r="UML69" s="219"/>
      <c r="UMM69" s="219"/>
      <c r="UMN69" s="219"/>
      <c r="UMO69" s="219"/>
      <c r="UMP69" s="219"/>
      <c r="UMQ69" s="219"/>
      <c r="UMR69" s="219"/>
      <c r="UMS69" s="219"/>
      <c r="UMT69" s="219"/>
      <c r="UMU69" s="219"/>
      <c r="UMV69" s="219"/>
      <c r="UMW69" s="219"/>
      <c r="UMX69" s="219"/>
      <c r="UMY69" s="219"/>
      <c r="UMZ69" s="219"/>
      <c r="UNA69" s="219"/>
      <c r="UNB69" s="219"/>
      <c r="UNC69" s="219"/>
      <c r="UND69" s="219"/>
      <c r="UNE69" s="219"/>
      <c r="UNF69" s="219"/>
      <c r="UNG69" s="219"/>
      <c r="UNH69" s="219"/>
      <c r="UNI69" s="219"/>
      <c r="UNJ69" s="219"/>
      <c r="UNK69" s="219"/>
      <c r="UNL69" s="219"/>
      <c r="UNM69" s="219"/>
      <c r="UNN69" s="219"/>
      <c r="UNO69" s="219"/>
      <c r="UNP69" s="219"/>
      <c r="UNQ69" s="219"/>
      <c r="UNR69" s="219"/>
      <c r="UNS69" s="219"/>
      <c r="UNT69" s="219"/>
      <c r="UNU69" s="219"/>
      <c r="UNV69" s="219"/>
      <c r="UNW69" s="219"/>
      <c r="UNX69" s="219"/>
      <c r="UNY69" s="219"/>
      <c r="UNZ69" s="219"/>
      <c r="UOA69" s="219"/>
      <c r="UOB69" s="219"/>
      <c r="UOC69" s="219"/>
      <c r="UOD69" s="219"/>
      <c r="UOE69" s="219"/>
      <c r="UOF69" s="219"/>
      <c r="UOG69" s="219"/>
      <c r="UOH69" s="219"/>
      <c r="UOI69" s="219"/>
      <c r="UOJ69" s="219"/>
      <c r="UOK69" s="219"/>
      <c r="UOL69" s="219"/>
      <c r="UOM69" s="219"/>
      <c r="UON69" s="219"/>
      <c r="UOO69" s="219"/>
      <c r="UOP69" s="219"/>
      <c r="UOQ69" s="219"/>
      <c r="UOR69" s="219"/>
      <c r="UOS69" s="219"/>
      <c r="UOT69" s="219"/>
      <c r="UOU69" s="219"/>
      <c r="UOV69" s="219"/>
      <c r="UOW69" s="219"/>
      <c r="UOX69" s="219"/>
      <c r="UOY69" s="219"/>
      <c r="UOZ69" s="219"/>
      <c r="UPA69" s="219"/>
      <c r="UPB69" s="219"/>
      <c r="UPC69" s="219"/>
      <c r="UPD69" s="219"/>
      <c r="UPE69" s="219"/>
      <c r="UPF69" s="219"/>
      <c r="UPG69" s="219"/>
      <c r="UPH69" s="219"/>
      <c r="UPI69" s="219"/>
      <c r="UPJ69" s="219"/>
      <c r="UPK69" s="219"/>
      <c r="UPL69" s="219"/>
      <c r="UPM69" s="219"/>
      <c r="UPN69" s="219"/>
      <c r="UPO69" s="219"/>
      <c r="UPP69" s="219"/>
      <c r="UPQ69" s="219"/>
      <c r="UPR69" s="219"/>
      <c r="UPS69" s="219"/>
      <c r="UPT69" s="219"/>
      <c r="UPU69" s="219"/>
      <c r="UPV69" s="219"/>
      <c r="UPW69" s="219"/>
      <c r="UPX69" s="219"/>
      <c r="UPY69" s="219"/>
      <c r="UPZ69" s="219"/>
      <c r="UQA69" s="219"/>
      <c r="UQB69" s="219"/>
      <c r="UQC69" s="219"/>
      <c r="UQD69" s="219"/>
      <c r="UQE69" s="219"/>
      <c r="UQF69" s="219"/>
      <c r="UQG69" s="219"/>
      <c r="UQH69" s="219"/>
      <c r="UQI69" s="219"/>
      <c r="UQJ69" s="219"/>
      <c r="UQK69" s="219"/>
      <c r="UQL69" s="219"/>
      <c r="UQM69" s="219"/>
      <c r="UQN69" s="219"/>
      <c r="UQO69" s="219"/>
      <c r="UQP69" s="219"/>
      <c r="UQQ69" s="219"/>
      <c r="UQR69" s="219"/>
      <c r="UQS69" s="219"/>
      <c r="UQT69" s="219"/>
      <c r="UQU69" s="219"/>
      <c r="UQV69" s="219"/>
      <c r="UQW69" s="219"/>
      <c r="UQX69" s="219"/>
      <c r="UQY69" s="219"/>
      <c r="UQZ69" s="219"/>
      <c r="URA69" s="219"/>
      <c r="URB69" s="219"/>
      <c r="URC69" s="219"/>
      <c r="URD69" s="219"/>
      <c r="URE69" s="219"/>
      <c r="URF69" s="219"/>
      <c r="URG69" s="219"/>
      <c r="URH69" s="219"/>
      <c r="URI69" s="219"/>
      <c r="URJ69" s="219"/>
      <c r="URK69" s="219"/>
      <c r="URL69" s="219"/>
      <c r="URM69" s="219"/>
      <c r="URN69" s="219"/>
      <c r="URO69" s="219"/>
      <c r="URP69" s="219"/>
      <c r="URQ69" s="219"/>
      <c r="URR69" s="219"/>
      <c r="URS69" s="219"/>
      <c r="URT69" s="219"/>
      <c r="URU69" s="219"/>
      <c r="URV69" s="219"/>
      <c r="URW69" s="219"/>
      <c r="URX69" s="219"/>
      <c r="URY69" s="219"/>
      <c r="URZ69" s="219"/>
      <c r="USA69" s="219"/>
      <c r="USB69" s="219"/>
      <c r="USC69" s="219"/>
      <c r="USD69" s="219"/>
      <c r="USE69" s="219"/>
      <c r="USF69" s="219"/>
      <c r="USG69" s="219"/>
      <c r="USH69" s="219"/>
      <c r="USI69" s="219"/>
      <c r="USJ69" s="219"/>
      <c r="USK69" s="219"/>
      <c r="USL69" s="219"/>
      <c r="USM69" s="219"/>
      <c r="USN69" s="219"/>
      <c r="USO69" s="219"/>
      <c r="USP69" s="219"/>
      <c r="USQ69" s="219"/>
      <c r="USR69" s="219"/>
      <c r="USS69" s="219"/>
      <c r="UST69" s="219"/>
      <c r="USU69" s="219"/>
      <c r="USV69" s="219"/>
      <c r="USW69" s="219"/>
      <c r="USX69" s="219"/>
      <c r="USY69" s="219"/>
      <c r="USZ69" s="219"/>
      <c r="UTA69" s="219"/>
      <c r="UTB69" s="219"/>
      <c r="UTC69" s="219"/>
      <c r="UTD69" s="219"/>
      <c r="UTE69" s="219"/>
      <c r="UTF69" s="219"/>
      <c r="UTG69" s="219"/>
      <c r="UTH69" s="219"/>
      <c r="UTI69" s="219"/>
      <c r="UTJ69" s="219"/>
      <c r="UTK69" s="219"/>
      <c r="UTL69" s="219"/>
      <c r="UTM69" s="219"/>
      <c r="UTN69" s="219"/>
      <c r="UTO69" s="219"/>
      <c r="UTP69" s="219"/>
      <c r="UTQ69" s="219"/>
      <c r="UTR69" s="219"/>
      <c r="UTS69" s="219"/>
      <c r="UTT69" s="219"/>
      <c r="UTU69" s="219"/>
      <c r="UTV69" s="219"/>
      <c r="UTW69" s="219"/>
      <c r="UTX69" s="219"/>
      <c r="UTY69" s="219"/>
      <c r="UTZ69" s="219"/>
      <c r="UUA69" s="219"/>
      <c r="UUB69" s="219"/>
      <c r="UUC69" s="219"/>
      <c r="UUD69" s="219"/>
      <c r="UUE69" s="219"/>
      <c r="UUF69" s="219"/>
      <c r="UUG69" s="219"/>
      <c r="UUH69" s="219"/>
      <c r="UUI69" s="219"/>
      <c r="UUJ69" s="219"/>
      <c r="UUK69" s="219"/>
      <c r="UUL69" s="219"/>
      <c r="UUM69" s="219"/>
      <c r="UUN69" s="219"/>
      <c r="UUO69" s="219"/>
      <c r="UUP69" s="219"/>
      <c r="UUQ69" s="219"/>
      <c r="UUR69" s="219"/>
      <c r="UUS69" s="219"/>
      <c r="UUT69" s="219"/>
      <c r="UUU69" s="219"/>
      <c r="UUV69" s="219"/>
      <c r="UUW69" s="219"/>
      <c r="UUX69" s="219"/>
      <c r="UUY69" s="219"/>
      <c r="UUZ69" s="219"/>
      <c r="UVA69" s="219"/>
      <c r="UVB69" s="219"/>
      <c r="UVC69" s="219"/>
      <c r="UVD69" s="219"/>
      <c r="UVE69" s="219"/>
      <c r="UVF69" s="219"/>
      <c r="UVG69" s="219"/>
      <c r="UVH69" s="219"/>
      <c r="UVI69" s="219"/>
      <c r="UVJ69" s="219"/>
      <c r="UVK69" s="219"/>
      <c r="UVL69" s="219"/>
      <c r="UVM69" s="219"/>
      <c r="UVN69" s="219"/>
      <c r="UVO69" s="219"/>
      <c r="UVP69" s="219"/>
      <c r="UVQ69" s="219"/>
      <c r="UVR69" s="219"/>
      <c r="UVS69" s="219"/>
      <c r="UVT69" s="219"/>
      <c r="UVU69" s="219"/>
      <c r="UVV69" s="219"/>
      <c r="UVW69" s="219"/>
      <c r="UVX69" s="219"/>
      <c r="UVY69" s="219"/>
      <c r="UVZ69" s="219"/>
      <c r="UWA69" s="219"/>
      <c r="UWB69" s="219"/>
      <c r="UWC69" s="219"/>
      <c r="UWD69" s="219"/>
      <c r="UWE69" s="219"/>
      <c r="UWF69" s="219"/>
      <c r="UWG69" s="219"/>
      <c r="UWH69" s="219"/>
      <c r="UWI69" s="219"/>
      <c r="UWJ69" s="219"/>
      <c r="UWK69" s="219"/>
      <c r="UWL69" s="219"/>
      <c r="UWM69" s="219"/>
      <c r="UWN69" s="219"/>
      <c r="UWO69" s="219"/>
      <c r="UWP69" s="219"/>
      <c r="UWQ69" s="219"/>
      <c r="UWR69" s="219"/>
      <c r="UWS69" s="219"/>
      <c r="UWT69" s="219"/>
      <c r="UWU69" s="219"/>
      <c r="UWV69" s="219"/>
      <c r="UWW69" s="219"/>
      <c r="UWX69" s="219"/>
      <c r="UWY69" s="219"/>
      <c r="UWZ69" s="219"/>
      <c r="UXA69" s="219"/>
      <c r="UXB69" s="219"/>
      <c r="UXC69" s="219"/>
      <c r="UXD69" s="219"/>
      <c r="UXE69" s="219"/>
      <c r="UXF69" s="219"/>
      <c r="UXG69" s="219"/>
      <c r="UXH69" s="219"/>
      <c r="UXI69" s="219"/>
      <c r="UXJ69" s="219"/>
      <c r="UXK69" s="219"/>
      <c r="UXL69" s="219"/>
      <c r="UXM69" s="219"/>
      <c r="UXN69" s="219"/>
      <c r="UXO69" s="219"/>
      <c r="UXP69" s="219"/>
      <c r="UXQ69" s="219"/>
      <c r="UXR69" s="219"/>
      <c r="UXS69" s="219"/>
      <c r="UXT69" s="219"/>
      <c r="UXU69" s="219"/>
      <c r="UXV69" s="219"/>
      <c r="UXW69" s="219"/>
      <c r="UXX69" s="219"/>
      <c r="UXY69" s="219"/>
      <c r="UXZ69" s="219"/>
      <c r="UYA69" s="219"/>
      <c r="UYB69" s="219"/>
      <c r="UYC69" s="219"/>
      <c r="UYD69" s="219"/>
      <c r="UYE69" s="219"/>
      <c r="UYF69" s="219"/>
      <c r="UYG69" s="219"/>
      <c r="UYH69" s="219"/>
      <c r="UYI69" s="219"/>
      <c r="UYJ69" s="219"/>
      <c r="UYK69" s="219"/>
      <c r="UYL69" s="219"/>
      <c r="UYM69" s="219"/>
      <c r="UYN69" s="219"/>
      <c r="UYO69" s="219"/>
      <c r="UYP69" s="219"/>
      <c r="UYQ69" s="219"/>
      <c r="UYR69" s="219"/>
      <c r="UYS69" s="219"/>
      <c r="UYT69" s="219"/>
      <c r="UYU69" s="219"/>
      <c r="UYV69" s="219"/>
      <c r="UYW69" s="219"/>
      <c r="UYX69" s="219"/>
      <c r="UYY69" s="219"/>
      <c r="UYZ69" s="219"/>
      <c r="UZA69" s="219"/>
      <c r="UZB69" s="219"/>
      <c r="UZC69" s="219"/>
      <c r="UZD69" s="219"/>
      <c r="UZE69" s="219"/>
      <c r="UZF69" s="219"/>
      <c r="UZG69" s="219"/>
      <c r="UZH69" s="219"/>
      <c r="UZI69" s="219"/>
      <c r="UZJ69" s="219"/>
      <c r="UZK69" s="219"/>
      <c r="UZL69" s="219"/>
      <c r="UZM69" s="219"/>
      <c r="UZN69" s="219"/>
      <c r="UZO69" s="219"/>
      <c r="UZP69" s="219"/>
      <c r="UZQ69" s="219"/>
      <c r="UZR69" s="219"/>
      <c r="UZS69" s="219"/>
      <c r="UZT69" s="219"/>
      <c r="UZU69" s="219"/>
      <c r="UZV69" s="219"/>
      <c r="UZW69" s="219"/>
      <c r="UZX69" s="219"/>
      <c r="UZY69" s="219"/>
      <c r="UZZ69" s="219"/>
      <c r="VAA69" s="219"/>
      <c r="VAB69" s="219"/>
      <c r="VAC69" s="219"/>
      <c r="VAD69" s="219"/>
      <c r="VAE69" s="219"/>
      <c r="VAF69" s="219"/>
      <c r="VAG69" s="219"/>
      <c r="VAH69" s="219"/>
      <c r="VAI69" s="219"/>
      <c r="VAJ69" s="219"/>
      <c r="VAK69" s="219"/>
      <c r="VAL69" s="219"/>
      <c r="VAM69" s="219"/>
      <c r="VAN69" s="219"/>
      <c r="VAO69" s="219"/>
      <c r="VAP69" s="219"/>
      <c r="VAQ69" s="219"/>
      <c r="VAR69" s="219"/>
      <c r="VAS69" s="219"/>
      <c r="VAT69" s="219"/>
      <c r="VAU69" s="219"/>
      <c r="VAV69" s="219"/>
      <c r="VAW69" s="219"/>
      <c r="VAX69" s="219"/>
      <c r="VAY69" s="219"/>
      <c r="VAZ69" s="219"/>
      <c r="VBA69" s="219"/>
      <c r="VBB69" s="219"/>
      <c r="VBC69" s="219"/>
      <c r="VBD69" s="219"/>
      <c r="VBE69" s="219"/>
      <c r="VBF69" s="219"/>
      <c r="VBG69" s="219"/>
      <c r="VBH69" s="219"/>
      <c r="VBI69" s="219"/>
      <c r="VBJ69" s="219"/>
      <c r="VBK69" s="219"/>
      <c r="VBL69" s="219"/>
      <c r="VBM69" s="219"/>
      <c r="VBN69" s="219"/>
      <c r="VBO69" s="219"/>
      <c r="VBP69" s="219"/>
      <c r="VBQ69" s="219"/>
      <c r="VBR69" s="219"/>
      <c r="VBS69" s="219"/>
      <c r="VBT69" s="219"/>
      <c r="VBU69" s="219"/>
      <c r="VBV69" s="219"/>
      <c r="VBW69" s="219"/>
      <c r="VBX69" s="219"/>
      <c r="VBY69" s="219"/>
      <c r="VBZ69" s="219"/>
      <c r="VCA69" s="219"/>
      <c r="VCB69" s="219"/>
      <c r="VCC69" s="219"/>
      <c r="VCD69" s="219"/>
      <c r="VCE69" s="219"/>
      <c r="VCF69" s="219"/>
      <c r="VCG69" s="219"/>
      <c r="VCH69" s="219"/>
      <c r="VCI69" s="219"/>
      <c r="VCJ69" s="219"/>
      <c r="VCK69" s="219"/>
      <c r="VCL69" s="219"/>
      <c r="VCM69" s="219"/>
      <c r="VCN69" s="219"/>
      <c r="VCO69" s="219"/>
      <c r="VCP69" s="219"/>
      <c r="VCQ69" s="219"/>
      <c r="VCR69" s="219"/>
      <c r="VCS69" s="219"/>
      <c r="VCT69" s="219"/>
      <c r="VCU69" s="219"/>
      <c r="VCV69" s="219"/>
      <c r="VCW69" s="219"/>
      <c r="VCX69" s="219"/>
      <c r="VCY69" s="219"/>
      <c r="VCZ69" s="219"/>
      <c r="VDA69" s="219"/>
      <c r="VDB69" s="219"/>
      <c r="VDC69" s="219"/>
      <c r="VDD69" s="219"/>
      <c r="VDE69" s="219"/>
      <c r="VDF69" s="219"/>
      <c r="VDG69" s="219"/>
      <c r="VDH69" s="219"/>
      <c r="VDI69" s="219"/>
      <c r="VDJ69" s="219"/>
      <c r="VDK69" s="219"/>
      <c r="VDL69" s="219"/>
      <c r="VDM69" s="219"/>
      <c r="VDN69" s="219"/>
      <c r="VDO69" s="219"/>
      <c r="VDP69" s="219"/>
      <c r="VDQ69" s="219"/>
      <c r="VDR69" s="219"/>
      <c r="VDS69" s="219"/>
      <c r="VDT69" s="219"/>
      <c r="VDU69" s="219"/>
      <c r="VDV69" s="219"/>
      <c r="VDW69" s="219"/>
      <c r="VDX69" s="219"/>
      <c r="VDY69" s="219"/>
      <c r="VDZ69" s="219"/>
      <c r="VEA69" s="219"/>
      <c r="VEB69" s="219"/>
      <c r="VEC69" s="219"/>
      <c r="VED69" s="219"/>
      <c r="VEE69" s="219"/>
      <c r="VEF69" s="219"/>
      <c r="VEG69" s="219"/>
      <c r="VEH69" s="219"/>
      <c r="VEI69" s="219"/>
      <c r="VEJ69" s="219"/>
      <c r="VEK69" s="219"/>
      <c r="VEL69" s="219"/>
      <c r="VEM69" s="219"/>
      <c r="VEN69" s="219"/>
      <c r="VEO69" s="219"/>
      <c r="VEP69" s="219"/>
      <c r="VEQ69" s="219"/>
      <c r="VER69" s="219"/>
      <c r="VES69" s="219"/>
      <c r="VET69" s="219"/>
      <c r="VEU69" s="219"/>
      <c r="VEV69" s="219"/>
      <c r="VEW69" s="219"/>
      <c r="VEX69" s="219"/>
      <c r="VEY69" s="219"/>
      <c r="VEZ69" s="219"/>
      <c r="VFA69" s="219"/>
      <c r="VFB69" s="219"/>
      <c r="VFC69" s="219"/>
      <c r="VFD69" s="219"/>
      <c r="VFE69" s="219"/>
      <c r="VFF69" s="219"/>
      <c r="VFG69" s="219"/>
      <c r="VFH69" s="219"/>
      <c r="VFI69" s="219"/>
      <c r="VFJ69" s="219"/>
      <c r="VFK69" s="219"/>
      <c r="VFL69" s="219"/>
      <c r="VFM69" s="219"/>
      <c r="VFN69" s="219"/>
      <c r="VFO69" s="219"/>
      <c r="VFP69" s="219"/>
      <c r="VFQ69" s="219"/>
      <c r="VFR69" s="219"/>
      <c r="VFS69" s="219"/>
      <c r="VFT69" s="219"/>
      <c r="VFU69" s="219"/>
      <c r="VFV69" s="219"/>
      <c r="VFW69" s="219"/>
      <c r="VFX69" s="219"/>
      <c r="VFY69" s="219"/>
      <c r="VFZ69" s="219"/>
      <c r="VGA69" s="219"/>
      <c r="VGB69" s="219"/>
      <c r="VGC69" s="219"/>
      <c r="VGD69" s="219"/>
      <c r="VGE69" s="219"/>
      <c r="VGF69" s="219"/>
      <c r="VGG69" s="219"/>
      <c r="VGH69" s="219"/>
      <c r="VGI69" s="219"/>
      <c r="VGJ69" s="219"/>
      <c r="VGK69" s="219"/>
      <c r="VGL69" s="219"/>
      <c r="VGM69" s="219"/>
      <c r="VGN69" s="219"/>
      <c r="VGO69" s="219"/>
      <c r="VGP69" s="219"/>
      <c r="VGQ69" s="219"/>
      <c r="VGR69" s="219"/>
      <c r="VGS69" s="219"/>
      <c r="VGT69" s="219"/>
      <c r="VGU69" s="219"/>
      <c r="VGV69" s="219"/>
      <c r="VGW69" s="219"/>
      <c r="VGX69" s="219"/>
      <c r="VGY69" s="219"/>
      <c r="VGZ69" s="219"/>
      <c r="VHA69" s="219"/>
      <c r="VHB69" s="219"/>
      <c r="VHC69" s="219"/>
      <c r="VHD69" s="219"/>
      <c r="VHE69" s="219"/>
      <c r="VHF69" s="219"/>
      <c r="VHG69" s="219"/>
      <c r="VHH69" s="219"/>
      <c r="VHI69" s="219"/>
      <c r="VHJ69" s="219"/>
      <c r="VHK69" s="219"/>
      <c r="VHL69" s="219"/>
      <c r="VHM69" s="219"/>
      <c r="VHN69" s="219"/>
      <c r="VHO69" s="219"/>
      <c r="VHP69" s="219"/>
      <c r="VHQ69" s="219"/>
      <c r="VHR69" s="219"/>
      <c r="VHS69" s="219"/>
      <c r="VHT69" s="219"/>
      <c r="VHU69" s="219"/>
      <c r="VHV69" s="219"/>
      <c r="VHW69" s="219"/>
      <c r="VHX69" s="219"/>
      <c r="VHY69" s="219"/>
      <c r="VHZ69" s="219"/>
      <c r="VIA69" s="219"/>
      <c r="VIB69" s="219"/>
      <c r="VIC69" s="219"/>
      <c r="VID69" s="219"/>
      <c r="VIE69" s="219"/>
      <c r="VIF69" s="219"/>
      <c r="VIG69" s="219"/>
      <c r="VIH69" s="219"/>
      <c r="VII69" s="219"/>
      <c r="VIJ69" s="219"/>
      <c r="VIK69" s="219"/>
      <c r="VIL69" s="219"/>
      <c r="VIM69" s="219"/>
      <c r="VIN69" s="219"/>
      <c r="VIO69" s="219"/>
      <c r="VIP69" s="219"/>
      <c r="VIQ69" s="219"/>
      <c r="VIR69" s="219"/>
      <c r="VIS69" s="219"/>
      <c r="VIT69" s="219"/>
      <c r="VIU69" s="219"/>
      <c r="VIV69" s="219"/>
      <c r="VIW69" s="219"/>
      <c r="VIX69" s="219"/>
      <c r="VIY69" s="219"/>
      <c r="VIZ69" s="219"/>
      <c r="VJA69" s="219"/>
      <c r="VJB69" s="219"/>
      <c r="VJC69" s="219"/>
      <c r="VJD69" s="219"/>
      <c r="VJE69" s="219"/>
      <c r="VJF69" s="219"/>
      <c r="VJG69" s="219"/>
      <c r="VJH69" s="219"/>
      <c r="VJI69" s="219"/>
      <c r="VJJ69" s="219"/>
      <c r="VJK69" s="219"/>
      <c r="VJL69" s="219"/>
      <c r="VJM69" s="219"/>
      <c r="VJN69" s="219"/>
      <c r="VJO69" s="219"/>
      <c r="VJP69" s="219"/>
      <c r="VJQ69" s="219"/>
      <c r="VJR69" s="219"/>
      <c r="VJS69" s="219"/>
      <c r="VJT69" s="219"/>
      <c r="VJU69" s="219"/>
      <c r="VJV69" s="219"/>
      <c r="VJW69" s="219"/>
      <c r="VJX69" s="219"/>
      <c r="VJY69" s="219"/>
      <c r="VJZ69" s="219"/>
      <c r="VKA69" s="219"/>
      <c r="VKB69" s="219"/>
      <c r="VKC69" s="219"/>
      <c r="VKD69" s="219"/>
      <c r="VKE69" s="219"/>
      <c r="VKF69" s="219"/>
      <c r="VKG69" s="219"/>
      <c r="VKH69" s="219"/>
      <c r="VKI69" s="219"/>
      <c r="VKJ69" s="219"/>
      <c r="VKK69" s="219"/>
      <c r="VKL69" s="219"/>
      <c r="VKM69" s="219"/>
      <c r="VKN69" s="219"/>
      <c r="VKO69" s="219"/>
      <c r="VKP69" s="219"/>
      <c r="VKQ69" s="219"/>
      <c r="VKR69" s="219"/>
      <c r="VKS69" s="219"/>
      <c r="VKT69" s="219"/>
      <c r="VKU69" s="219"/>
      <c r="VKV69" s="219"/>
      <c r="VKW69" s="219"/>
      <c r="VKX69" s="219"/>
      <c r="VKY69" s="219"/>
      <c r="VKZ69" s="219"/>
      <c r="VLA69" s="219"/>
      <c r="VLB69" s="219"/>
      <c r="VLC69" s="219"/>
      <c r="VLD69" s="219"/>
      <c r="VLE69" s="219"/>
      <c r="VLF69" s="219"/>
      <c r="VLG69" s="219"/>
      <c r="VLH69" s="219"/>
      <c r="VLI69" s="219"/>
      <c r="VLJ69" s="219"/>
      <c r="VLK69" s="219"/>
      <c r="VLL69" s="219"/>
      <c r="VLM69" s="219"/>
      <c r="VLN69" s="219"/>
      <c r="VLO69" s="219"/>
      <c r="VLP69" s="219"/>
      <c r="VLQ69" s="219"/>
      <c r="VLR69" s="219"/>
      <c r="VLS69" s="219"/>
      <c r="VLT69" s="219"/>
      <c r="VLU69" s="219"/>
      <c r="VLV69" s="219"/>
      <c r="VLW69" s="219"/>
      <c r="VLX69" s="219"/>
      <c r="VLY69" s="219"/>
      <c r="VLZ69" s="219"/>
      <c r="VMA69" s="219"/>
      <c r="VMB69" s="219"/>
      <c r="VMC69" s="219"/>
      <c r="VMD69" s="219"/>
      <c r="VME69" s="219"/>
      <c r="VMF69" s="219"/>
      <c r="VMG69" s="219"/>
      <c r="VMH69" s="219"/>
      <c r="VMI69" s="219"/>
      <c r="VMJ69" s="219"/>
      <c r="VMK69" s="219"/>
      <c r="VML69" s="219"/>
      <c r="VMM69" s="219"/>
      <c r="VMN69" s="219"/>
      <c r="VMO69" s="219"/>
      <c r="VMP69" s="219"/>
      <c r="VMQ69" s="219"/>
      <c r="VMR69" s="219"/>
      <c r="VMS69" s="219"/>
      <c r="VMT69" s="219"/>
      <c r="VMU69" s="219"/>
      <c r="VMV69" s="219"/>
      <c r="VMW69" s="219"/>
      <c r="VMX69" s="219"/>
      <c r="VMY69" s="219"/>
      <c r="VMZ69" s="219"/>
      <c r="VNA69" s="219"/>
      <c r="VNB69" s="219"/>
      <c r="VNC69" s="219"/>
      <c r="VND69" s="219"/>
      <c r="VNE69" s="219"/>
      <c r="VNF69" s="219"/>
      <c r="VNG69" s="219"/>
      <c r="VNH69" s="219"/>
      <c r="VNI69" s="219"/>
      <c r="VNJ69" s="219"/>
      <c r="VNK69" s="219"/>
      <c r="VNL69" s="219"/>
      <c r="VNM69" s="219"/>
      <c r="VNN69" s="219"/>
      <c r="VNO69" s="219"/>
      <c r="VNP69" s="219"/>
      <c r="VNQ69" s="219"/>
      <c r="VNR69" s="219"/>
      <c r="VNS69" s="219"/>
      <c r="VNT69" s="219"/>
      <c r="VNU69" s="219"/>
      <c r="VNV69" s="219"/>
      <c r="VNW69" s="219"/>
      <c r="VNX69" s="219"/>
      <c r="VNY69" s="219"/>
      <c r="VNZ69" s="219"/>
      <c r="VOA69" s="219"/>
      <c r="VOB69" s="219"/>
      <c r="VOC69" s="219"/>
      <c r="VOD69" s="219"/>
      <c r="VOE69" s="219"/>
      <c r="VOF69" s="219"/>
      <c r="VOG69" s="219"/>
      <c r="VOH69" s="219"/>
      <c r="VOI69" s="219"/>
      <c r="VOJ69" s="219"/>
      <c r="VOK69" s="219"/>
      <c r="VOL69" s="219"/>
      <c r="VOM69" s="219"/>
      <c r="VON69" s="219"/>
      <c r="VOO69" s="219"/>
      <c r="VOP69" s="219"/>
      <c r="VOQ69" s="219"/>
      <c r="VOR69" s="219"/>
      <c r="VOS69" s="219"/>
      <c r="VOT69" s="219"/>
      <c r="VOU69" s="219"/>
      <c r="VOV69" s="219"/>
      <c r="VOW69" s="219"/>
      <c r="VOX69" s="219"/>
      <c r="VOY69" s="219"/>
      <c r="VOZ69" s="219"/>
      <c r="VPA69" s="219"/>
      <c r="VPB69" s="219"/>
      <c r="VPC69" s="219"/>
      <c r="VPD69" s="219"/>
      <c r="VPE69" s="219"/>
      <c r="VPF69" s="219"/>
      <c r="VPG69" s="219"/>
      <c r="VPH69" s="219"/>
      <c r="VPI69" s="219"/>
      <c r="VPJ69" s="219"/>
      <c r="VPK69" s="219"/>
      <c r="VPL69" s="219"/>
      <c r="VPM69" s="219"/>
      <c r="VPN69" s="219"/>
      <c r="VPO69" s="219"/>
      <c r="VPP69" s="219"/>
      <c r="VPQ69" s="219"/>
      <c r="VPR69" s="219"/>
      <c r="VPS69" s="219"/>
      <c r="VPT69" s="219"/>
      <c r="VPU69" s="219"/>
      <c r="VPV69" s="219"/>
      <c r="VPW69" s="219"/>
      <c r="VPX69" s="219"/>
      <c r="VPY69" s="219"/>
      <c r="VPZ69" s="219"/>
      <c r="VQA69" s="219"/>
      <c r="VQB69" s="219"/>
      <c r="VQC69" s="219"/>
      <c r="VQD69" s="219"/>
      <c r="VQE69" s="219"/>
      <c r="VQF69" s="219"/>
      <c r="VQG69" s="219"/>
      <c r="VQH69" s="219"/>
      <c r="VQI69" s="219"/>
      <c r="VQJ69" s="219"/>
      <c r="VQK69" s="219"/>
      <c r="VQL69" s="219"/>
      <c r="VQM69" s="219"/>
      <c r="VQN69" s="219"/>
      <c r="VQO69" s="219"/>
      <c r="VQP69" s="219"/>
      <c r="VQQ69" s="219"/>
      <c r="VQR69" s="219"/>
      <c r="VQS69" s="219"/>
      <c r="VQT69" s="219"/>
      <c r="VQU69" s="219"/>
      <c r="VQV69" s="219"/>
      <c r="VQW69" s="219"/>
      <c r="VQX69" s="219"/>
      <c r="VQY69" s="219"/>
      <c r="VQZ69" s="219"/>
      <c r="VRA69" s="219"/>
      <c r="VRB69" s="219"/>
      <c r="VRC69" s="219"/>
      <c r="VRD69" s="219"/>
      <c r="VRE69" s="219"/>
      <c r="VRF69" s="219"/>
      <c r="VRG69" s="219"/>
      <c r="VRH69" s="219"/>
      <c r="VRI69" s="219"/>
      <c r="VRJ69" s="219"/>
      <c r="VRK69" s="219"/>
      <c r="VRL69" s="219"/>
      <c r="VRM69" s="219"/>
      <c r="VRN69" s="219"/>
      <c r="VRO69" s="219"/>
      <c r="VRP69" s="219"/>
      <c r="VRQ69" s="219"/>
      <c r="VRR69" s="219"/>
      <c r="VRS69" s="219"/>
      <c r="VRT69" s="219"/>
      <c r="VRU69" s="219"/>
      <c r="VRV69" s="219"/>
      <c r="VRW69" s="219"/>
      <c r="VRX69" s="219"/>
      <c r="VRY69" s="219"/>
      <c r="VRZ69" s="219"/>
      <c r="VSA69" s="219"/>
      <c r="VSB69" s="219"/>
      <c r="VSC69" s="219"/>
      <c r="VSD69" s="219"/>
      <c r="VSE69" s="219"/>
      <c r="VSF69" s="219"/>
      <c r="VSG69" s="219"/>
      <c r="VSH69" s="219"/>
      <c r="VSI69" s="219"/>
      <c r="VSJ69" s="219"/>
      <c r="VSK69" s="219"/>
      <c r="VSL69" s="219"/>
      <c r="VSM69" s="219"/>
      <c r="VSN69" s="219"/>
      <c r="VSO69" s="219"/>
      <c r="VSP69" s="219"/>
      <c r="VSQ69" s="219"/>
      <c r="VSR69" s="219"/>
      <c r="VSS69" s="219"/>
      <c r="VST69" s="219"/>
      <c r="VSU69" s="219"/>
      <c r="VSV69" s="219"/>
      <c r="VSW69" s="219"/>
      <c r="VSX69" s="219"/>
      <c r="VSY69" s="219"/>
      <c r="VSZ69" s="219"/>
      <c r="VTA69" s="219"/>
      <c r="VTB69" s="219"/>
      <c r="VTC69" s="219"/>
      <c r="VTD69" s="219"/>
      <c r="VTE69" s="219"/>
      <c r="VTF69" s="219"/>
      <c r="VTG69" s="219"/>
      <c r="VTH69" s="219"/>
      <c r="VTI69" s="219"/>
      <c r="VTJ69" s="219"/>
      <c r="VTK69" s="219"/>
      <c r="VTL69" s="219"/>
      <c r="VTM69" s="219"/>
      <c r="VTN69" s="219"/>
      <c r="VTO69" s="219"/>
      <c r="VTP69" s="219"/>
      <c r="VTQ69" s="219"/>
      <c r="VTR69" s="219"/>
      <c r="VTS69" s="219"/>
      <c r="VTT69" s="219"/>
      <c r="VTU69" s="219"/>
      <c r="VTV69" s="219"/>
      <c r="VTW69" s="219"/>
      <c r="VTX69" s="219"/>
      <c r="VTY69" s="219"/>
      <c r="VTZ69" s="219"/>
      <c r="VUA69" s="219"/>
      <c r="VUB69" s="219"/>
      <c r="VUC69" s="219"/>
      <c r="VUD69" s="219"/>
      <c r="VUE69" s="219"/>
      <c r="VUF69" s="219"/>
      <c r="VUG69" s="219"/>
      <c r="VUH69" s="219"/>
      <c r="VUI69" s="219"/>
      <c r="VUJ69" s="219"/>
      <c r="VUK69" s="219"/>
      <c r="VUL69" s="219"/>
      <c r="VUM69" s="219"/>
      <c r="VUN69" s="219"/>
      <c r="VUO69" s="219"/>
      <c r="VUP69" s="219"/>
      <c r="VUQ69" s="219"/>
      <c r="VUR69" s="219"/>
      <c r="VUS69" s="219"/>
      <c r="VUT69" s="219"/>
      <c r="VUU69" s="219"/>
      <c r="VUV69" s="219"/>
      <c r="VUW69" s="219"/>
      <c r="VUX69" s="219"/>
      <c r="VUY69" s="219"/>
      <c r="VUZ69" s="219"/>
      <c r="VVA69" s="219"/>
      <c r="VVB69" s="219"/>
      <c r="VVC69" s="219"/>
      <c r="VVD69" s="219"/>
      <c r="VVE69" s="219"/>
      <c r="VVF69" s="219"/>
      <c r="VVG69" s="219"/>
      <c r="VVH69" s="219"/>
      <c r="VVI69" s="219"/>
      <c r="VVJ69" s="219"/>
      <c r="VVK69" s="219"/>
      <c r="VVL69" s="219"/>
      <c r="VVM69" s="219"/>
      <c r="VVN69" s="219"/>
      <c r="VVO69" s="219"/>
      <c r="VVP69" s="219"/>
      <c r="VVQ69" s="219"/>
      <c r="VVR69" s="219"/>
      <c r="VVS69" s="219"/>
      <c r="VVT69" s="219"/>
      <c r="VVU69" s="219"/>
      <c r="VVV69" s="219"/>
      <c r="VVW69" s="219"/>
      <c r="VVX69" s="219"/>
      <c r="VVY69" s="219"/>
      <c r="VVZ69" s="219"/>
      <c r="VWA69" s="219"/>
      <c r="VWB69" s="219"/>
      <c r="VWC69" s="219"/>
      <c r="VWD69" s="219"/>
      <c r="VWE69" s="219"/>
      <c r="VWF69" s="219"/>
      <c r="VWG69" s="219"/>
      <c r="VWH69" s="219"/>
      <c r="VWI69" s="219"/>
      <c r="VWJ69" s="219"/>
      <c r="VWK69" s="219"/>
      <c r="VWL69" s="219"/>
      <c r="VWM69" s="219"/>
      <c r="VWN69" s="219"/>
      <c r="VWO69" s="219"/>
      <c r="VWP69" s="219"/>
      <c r="VWQ69" s="219"/>
      <c r="VWR69" s="219"/>
      <c r="VWS69" s="219"/>
      <c r="VWT69" s="219"/>
      <c r="VWU69" s="219"/>
      <c r="VWV69" s="219"/>
      <c r="VWW69" s="219"/>
      <c r="VWX69" s="219"/>
      <c r="VWY69" s="219"/>
      <c r="VWZ69" s="219"/>
      <c r="VXA69" s="219"/>
      <c r="VXB69" s="219"/>
      <c r="VXC69" s="219"/>
      <c r="VXD69" s="219"/>
      <c r="VXE69" s="219"/>
      <c r="VXF69" s="219"/>
      <c r="VXG69" s="219"/>
      <c r="VXH69" s="219"/>
      <c r="VXI69" s="219"/>
      <c r="VXJ69" s="219"/>
      <c r="VXK69" s="219"/>
      <c r="VXL69" s="219"/>
      <c r="VXM69" s="219"/>
      <c r="VXN69" s="219"/>
      <c r="VXO69" s="219"/>
      <c r="VXP69" s="219"/>
      <c r="VXQ69" s="219"/>
      <c r="VXR69" s="219"/>
      <c r="VXS69" s="219"/>
      <c r="VXT69" s="219"/>
      <c r="VXU69" s="219"/>
      <c r="VXV69" s="219"/>
      <c r="VXW69" s="219"/>
      <c r="VXX69" s="219"/>
      <c r="VXY69" s="219"/>
      <c r="VXZ69" s="219"/>
      <c r="VYA69" s="219"/>
      <c r="VYB69" s="219"/>
      <c r="VYC69" s="219"/>
      <c r="VYD69" s="219"/>
      <c r="VYE69" s="219"/>
      <c r="VYF69" s="219"/>
      <c r="VYG69" s="219"/>
      <c r="VYH69" s="219"/>
      <c r="VYI69" s="219"/>
      <c r="VYJ69" s="219"/>
      <c r="VYK69" s="219"/>
      <c r="VYL69" s="219"/>
      <c r="VYM69" s="219"/>
      <c r="VYN69" s="219"/>
      <c r="VYO69" s="219"/>
      <c r="VYP69" s="219"/>
      <c r="VYQ69" s="219"/>
      <c r="VYR69" s="219"/>
      <c r="VYS69" s="219"/>
      <c r="VYT69" s="219"/>
      <c r="VYU69" s="219"/>
      <c r="VYV69" s="219"/>
      <c r="VYW69" s="219"/>
      <c r="VYX69" s="219"/>
      <c r="VYY69" s="219"/>
      <c r="VYZ69" s="219"/>
      <c r="VZA69" s="219"/>
      <c r="VZB69" s="219"/>
      <c r="VZC69" s="219"/>
      <c r="VZD69" s="219"/>
      <c r="VZE69" s="219"/>
      <c r="VZF69" s="219"/>
      <c r="VZG69" s="219"/>
      <c r="VZH69" s="219"/>
      <c r="VZI69" s="219"/>
      <c r="VZJ69" s="219"/>
      <c r="VZK69" s="219"/>
      <c r="VZL69" s="219"/>
      <c r="VZM69" s="219"/>
      <c r="VZN69" s="219"/>
      <c r="VZO69" s="219"/>
      <c r="VZP69" s="219"/>
      <c r="VZQ69" s="219"/>
      <c r="VZR69" s="219"/>
      <c r="VZS69" s="219"/>
      <c r="VZT69" s="219"/>
      <c r="VZU69" s="219"/>
      <c r="VZV69" s="219"/>
      <c r="VZW69" s="219"/>
      <c r="VZX69" s="219"/>
      <c r="VZY69" s="219"/>
      <c r="VZZ69" s="219"/>
      <c r="WAA69" s="219"/>
      <c r="WAB69" s="219"/>
      <c r="WAC69" s="219"/>
      <c r="WAD69" s="219"/>
      <c r="WAE69" s="219"/>
      <c r="WAF69" s="219"/>
      <c r="WAG69" s="219"/>
      <c r="WAH69" s="219"/>
      <c r="WAI69" s="219"/>
      <c r="WAJ69" s="219"/>
      <c r="WAK69" s="219"/>
      <c r="WAL69" s="219"/>
      <c r="WAM69" s="219"/>
      <c r="WAN69" s="219"/>
      <c r="WAO69" s="219"/>
      <c r="WAP69" s="219"/>
      <c r="WAQ69" s="219"/>
      <c r="WAR69" s="219"/>
      <c r="WAS69" s="219"/>
      <c r="WAT69" s="219"/>
      <c r="WAU69" s="219"/>
      <c r="WAV69" s="219"/>
      <c r="WAW69" s="219"/>
      <c r="WAX69" s="219"/>
      <c r="WAY69" s="219"/>
      <c r="WAZ69" s="219"/>
      <c r="WBA69" s="219"/>
      <c r="WBB69" s="219"/>
      <c r="WBC69" s="219"/>
      <c r="WBD69" s="219"/>
      <c r="WBE69" s="219"/>
      <c r="WBF69" s="219"/>
      <c r="WBG69" s="219"/>
      <c r="WBH69" s="219"/>
      <c r="WBI69" s="219"/>
      <c r="WBJ69" s="219"/>
      <c r="WBK69" s="219"/>
      <c r="WBL69" s="219"/>
      <c r="WBM69" s="219"/>
      <c r="WBN69" s="219"/>
      <c r="WBO69" s="219"/>
      <c r="WBP69" s="219"/>
      <c r="WBQ69" s="219"/>
      <c r="WBR69" s="219"/>
      <c r="WBS69" s="219"/>
      <c r="WBT69" s="219"/>
      <c r="WBU69" s="219"/>
      <c r="WBV69" s="219"/>
      <c r="WBW69" s="219"/>
      <c r="WBX69" s="219"/>
      <c r="WBY69" s="219"/>
      <c r="WBZ69" s="219"/>
      <c r="WCA69" s="219"/>
      <c r="WCB69" s="219"/>
      <c r="WCC69" s="219"/>
      <c r="WCD69" s="219"/>
      <c r="WCE69" s="219"/>
      <c r="WCF69" s="219"/>
      <c r="WCG69" s="219"/>
      <c r="WCH69" s="219"/>
      <c r="WCI69" s="219"/>
      <c r="WCJ69" s="219"/>
      <c r="WCK69" s="219"/>
      <c r="WCL69" s="219"/>
      <c r="WCM69" s="219"/>
      <c r="WCN69" s="219"/>
      <c r="WCO69" s="219"/>
      <c r="WCP69" s="219"/>
      <c r="WCQ69" s="219"/>
      <c r="WCR69" s="219"/>
      <c r="WCS69" s="219"/>
      <c r="WCT69" s="219"/>
      <c r="WCU69" s="219"/>
      <c r="WCV69" s="219"/>
      <c r="WCW69" s="219"/>
      <c r="WCX69" s="219"/>
      <c r="WCY69" s="219"/>
      <c r="WCZ69" s="219"/>
      <c r="WDA69" s="219"/>
      <c r="WDB69" s="219"/>
      <c r="WDC69" s="219"/>
      <c r="WDD69" s="219"/>
      <c r="WDE69" s="219"/>
      <c r="WDF69" s="219"/>
      <c r="WDG69" s="219"/>
      <c r="WDH69" s="219"/>
      <c r="WDI69" s="219"/>
      <c r="WDJ69" s="219"/>
      <c r="WDK69" s="219"/>
      <c r="WDL69" s="219"/>
      <c r="WDM69" s="219"/>
      <c r="WDN69" s="219"/>
      <c r="WDO69" s="219"/>
      <c r="WDP69" s="219"/>
      <c r="WDQ69" s="219"/>
      <c r="WDR69" s="219"/>
      <c r="WDS69" s="219"/>
      <c r="WDT69" s="219"/>
      <c r="WDU69" s="219"/>
      <c r="WDV69" s="219"/>
      <c r="WDW69" s="219"/>
      <c r="WDX69" s="219"/>
      <c r="WDY69" s="219"/>
      <c r="WDZ69" s="219"/>
      <c r="WEA69" s="219"/>
      <c r="WEB69" s="219"/>
      <c r="WEC69" s="219"/>
      <c r="WED69" s="219"/>
      <c r="WEE69" s="219"/>
      <c r="WEF69" s="219"/>
      <c r="WEG69" s="219"/>
      <c r="WEH69" s="219"/>
      <c r="WEI69" s="219"/>
      <c r="WEJ69" s="219"/>
      <c r="WEK69" s="219"/>
      <c r="WEL69" s="219"/>
      <c r="WEM69" s="219"/>
      <c r="WEN69" s="219"/>
      <c r="WEO69" s="219"/>
      <c r="WEP69" s="219"/>
      <c r="WEQ69" s="219"/>
      <c r="WER69" s="219"/>
      <c r="WES69" s="219"/>
      <c r="WET69" s="219"/>
      <c r="WEU69" s="219"/>
      <c r="WEV69" s="219"/>
      <c r="WEW69" s="219"/>
      <c r="WEX69" s="219"/>
      <c r="WEY69" s="219"/>
      <c r="WEZ69" s="219"/>
      <c r="WFA69" s="219"/>
      <c r="WFB69" s="219"/>
      <c r="WFC69" s="219"/>
      <c r="WFD69" s="219"/>
      <c r="WFE69" s="219"/>
      <c r="WFF69" s="219"/>
      <c r="WFG69" s="219"/>
      <c r="WFH69" s="219"/>
      <c r="WFI69" s="219"/>
      <c r="WFJ69" s="219"/>
      <c r="WFK69" s="219"/>
      <c r="WFL69" s="219"/>
      <c r="WFM69" s="219"/>
      <c r="WFN69" s="219"/>
      <c r="WFO69" s="219"/>
      <c r="WFP69" s="219"/>
      <c r="WFQ69" s="219"/>
      <c r="WFR69" s="219"/>
      <c r="WFS69" s="219"/>
      <c r="WFT69" s="219"/>
      <c r="WFU69" s="219"/>
      <c r="WFV69" s="219"/>
      <c r="WFW69" s="219"/>
      <c r="WFX69" s="219"/>
      <c r="WFY69" s="219"/>
      <c r="WFZ69" s="219"/>
      <c r="WGA69" s="219"/>
      <c r="WGB69" s="219"/>
      <c r="WGC69" s="219"/>
      <c r="WGD69" s="219"/>
      <c r="WGE69" s="219"/>
      <c r="WGF69" s="219"/>
      <c r="WGG69" s="219"/>
      <c r="WGH69" s="219"/>
      <c r="WGI69" s="219"/>
      <c r="WGJ69" s="219"/>
      <c r="WGK69" s="219"/>
      <c r="WGL69" s="219"/>
      <c r="WGM69" s="219"/>
      <c r="WGN69" s="219"/>
      <c r="WGO69" s="219"/>
      <c r="WGP69" s="219"/>
      <c r="WGQ69" s="219"/>
      <c r="WGR69" s="219"/>
      <c r="WGS69" s="219"/>
      <c r="WGT69" s="219"/>
      <c r="WGU69" s="219"/>
      <c r="WGV69" s="219"/>
      <c r="WGW69" s="219"/>
      <c r="WGX69" s="219"/>
      <c r="WGY69" s="219"/>
      <c r="WGZ69" s="219"/>
      <c r="WHA69" s="219"/>
      <c r="WHB69" s="219"/>
      <c r="WHC69" s="219"/>
      <c r="WHD69" s="219"/>
      <c r="WHE69" s="219"/>
      <c r="WHF69" s="219"/>
      <c r="WHG69" s="219"/>
      <c r="WHH69" s="219"/>
      <c r="WHI69" s="219"/>
      <c r="WHJ69" s="219"/>
      <c r="WHK69" s="219"/>
      <c r="WHL69" s="219"/>
      <c r="WHM69" s="219"/>
      <c r="WHN69" s="219"/>
      <c r="WHO69" s="219"/>
      <c r="WHP69" s="219"/>
      <c r="WHQ69" s="219"/>
      <c r="WHR69" s="219"/>
      <c r="WHS69" s="219"/>
      <c r="WHT69" s="219"/>
      <c r="WHU69" s="219"/>
      <c r="WHV69" s="219"/>
      <c r="WHW69" s="219"/>
      <c r="WHX69" s="219"/>
      <c r="WHY69" s="219"/>
      <c r="WHZ69" s="219"/>
      <c r="WIA69" s="219"/>
      <c r="WIB69" s="219"/>
      <c r="WIC69" s="219"/>
      <c r="WID69" s="219"/>
      <c r="WIE69" s="219"/>
      <c r="WIF69" s="219"/>
      <c r="WIG69" s="219"/>
      <c r="WIH69" s="219"/>
      <c r="WII69" s="219"/>
      <c r="WIJ69" s="219"/>
      <c r="WIK69" s="219"/>
      <c r="WIL69" s="219"/>
      <c r="WIM69" s="219"/>
      <c r="WIN69" s="219"/>
      <c r="WIO69" s="219"/>
      <c r="WIP69" s="219"/>
      <c r="WIQ69" s="219"/>
      <c r="WIR69" s="219"/>
      <c r="WIS69" s="219"/>
      <c r="WIT69" s="219"/>
      <c r="WIU69" s="219"/>
      <c r="WIV69" s="219"/>
      <c r="WIW69" s="219"/>
      <c r="WIX69" s="219"/>
      <c r="WIY69" s="219"/>
      <c r="WIZ69" s="219"/>
      <c r="WJA69" s="219"/>
      <c r="WJB69" s="219"/>
      <c r="WJC69" s="219"/>
      <c r="WJD69" s="219"/>
      <c r="WJE69" s="219"/>
      <c r="WJF69" s="219"/>
      <c r="WJG69" s="219"/>
      <c r="WJH69" s="219"/>
      <c r="WJI69" s="219"/>
      <c r="WJJ69" s="219"/>
      <c r="WJK69" s="219"/>
      <c r="WJL69" s="219"/>
      <c r="WJM69" s="219"/>
      <c r="WJN69" s="219"/>
      <c r="WJO69" s="219"/>
      <c r="WJP69" s="219"/>
      <c r="WJQ69" s="219"/>
      <c r="WJR69" s="219"/>
      <c r="WJS69" s="219"/>
      <c r="WJT69" s="219"/>
      <c r="WJU69" s="219"/>
      <c r="WJV69" s="219"/>
      <c r="WJW69" s="219"/>
      <c r="WJX69" s="219"/>
      <c r="WJY69" s="219"/>
      <c r="WJZ69" s="219"/>
      <c r="WKA69" s="219"/>
      <c r="WKB69" s="219"/>
      <c r="WKC69" s="219"/>
      <c r="WKD69" s="219"/>
      <c r="WKE69" s="219"/>
      <c r="WKF69" s="219"/>
      <c r="WKG69" s="219"/>
      <c r="WKH69" s="219"/>
      <c r="WKI69" s="219"/>
      <c r="WKJ69" s="219"/>
      <c r="WKK69" s="219"/>
      <c r="WKL69" s="219"/>
      <c r="WKM69" s="219"/>
      <c r="WKN69" s="219"/>
      <c r="WKO69" s="219"/>
      <c r="WKP69" s="219"/>
      <c r="WKQ69" s="219"/>
      <c r="WKR69" s="219"/>
      <c r="WKS69" s="219"/>
      <c r="WKT69" s="219"/>
      <c r="WKU69" s="219"/>
      <c r="WKV69" s="219"/>
      <c r="WKW69" s="219"/>
      <c r="WKX69" s="219"/>
      <c r="WKY69" s="219"/>
      <c r="WKZ69" s="219"/>
      <c r="WLA69" s="219"/>
      <c r="WLB69" s="219"/>
      <c r="WLC69" s="219"/>
      <c r="WLD69" s="219"/>
      <c r="WLE69" s="219"/>
      <c r="WLF69" s="219"/>
      <c r="WLG69" s="219"/>
      <c r="WLH69" s="219"/>
      <c r="WLI69" s="219"/>
      <c r="WLJ69" s="219"/>
      <c r="WLK69" s="219"/>
      <c r="WLL69" s="219"/>
      <c r="WLM69" s="219"/>
      <c r="WLN69" s="219"/>
      <c r="WLO69" s="219"/>
      <c r="WLP69" s="219"/>
      <c r="WLQ69" s="219"/>
      <c r="WLR69" s="219"/>
      <c r="WLS69" s="219"/>
      <c r="WLT69" s="219"/>
      <c r="WLU69" s="219"/>
      <c r="WLV69" s="219"/>
      <c r="WLW69" s="219"/>
      <c r="WLX69" s="219"/>
      <c r="WLY69" s="219"/>
      <c r="WLZ69" s="219"/>
      <c r="WMA69" s="219"/>
      <c r="WMB69" s="219"/>
      <c r="WMC69" s="219"/>
      <c r="WMD69" s="219"/>
      <c r="WME69" s="219"/>
      <c r="WMF69" s="219"/>
      <c r="WMG69" s="219"/>
      <c r="WMH69" s="219"/>
      <c r="WMI69" s="219"/>
      <c r="WMJ69" s="219"/>
      <c r="WMK69" s="219"/>
      <c r="WML69" s="219"/>
      <c r="WMM69" s="219"/>
      <c r="WMN69" s="219"/>
      <c r="WMO69" s="219"/>
      <c r="WMP69" s="219"/>
      <c r="WMQ69" s="219"/>
      <c r="WMR69" s="219"/>
      <c r="WMS69" s="219"/>
      <c r="WMT69" s="219"/>
      <c r="WMU69" s="219"/>
      <c r="WMV69" s="219"/>
      <c r="WMW69" s="219"/>
      <c r="WMX69" s="219"/>
      <c r="WMY69" s="219"/>
      <c r="WMZ69" s="219"/>
      <c r="WNA69" s="219"/>
      <c r="WNB69" s="219"/>
      <c r="WNC69" s="219"/>
      <c r="WND69" s="219"/>
      <c r="WNE69" s="219"/>
      <c r="WNF69" s="219"/>
      <c r="WNG69" s="219"/>
      <c r="WNH69" s="219"/>
      <c r="WNI69" s="219"/>
      <c r="WNJ69" s="219"/>
      <c r="WNK69" s="219"/>
      <c r="WNL69" s="219"/>
      <c r="WNM69" s="219"/>
      <c r="WNN69" s="219"/>
      <c r="WNO69" s="219"/>
      <c r="WNP69" s="219"/>
      <c r="WNQ69" s="219"/>
      <c r="WNR69" s="219"/>
      <c r="WNS69" s="219"/>
      <c r="WNT69" s="219"/>
      <c r="WNU69" s="219"/>
      <c r="WNV69" s="219"/>
      <c r="WNW69" s="219"/>
      <c r="WNX69" s="219"/>
      <c r="WNY69" s="219"/>
      <c r="WNZ69" s="219"/>
      <c r="WOA69" s="219"/>
      <c r="WOB69" s="219"/>
      <c r="WOC69" s="219"/>
      <c r="WOD69" s="219"/>
      <c r="WOE69" s="219"/>
      <c r="WOF69" s="219"/>
      <c r="WOG69" s="219"/>
      <c r="WOH69" s="219"/>
      <c r="WOI69" s="219"/>
      <c r="WOJ69" s="219"/>
      <c r="WOK69" s="219"/>
      <c r="WOL69" s="219"/>
      <c r="WOM69" s="219"/>
      <c r="WON69" s="219"/>
      <c r="WOO69" s="219"/>
      <c r="WOP69" s="219"/>
      <c r="WOQ69" s="219"/>
      <c r="WOR69" s="219"/>
      <c r="WOS69" s="219"/>
      <c r="WOT69" s="219"/>
      <c r="WOU69" s="219"/>
      <c r="WOV69" s="219"/>
      <c r="WOW69" s="219"/>
      <c r="WOX69" s="219"/>
      <c r="WOY69" s="219"/>
      <c r="WOZ69" s="219"/>
      <c r="WPA69" s="219"/>
      <c r="WPB69" s="219"/>
      <c r="WPC69" s="219"/>
      <c r="WPD69" s="219"/>
      <c r="WPE69" s="219"/>
      <c r="WPF69" s="219"/>
      <c r="WPG69" s="219"/>
      <c r="WPH69" s="219"/>
      <c r="WPI69" s="219"/>
      <c r="WPJ69" s="219"/>
      <c r="WPK69" s="219"/>
      <c r="WPL69" s="219"/>
      <c r="WPM69" s="219"/>
      <c r="WPN69" s="219"/>
      <c r="WPO69" s="219"/>
      <c r="WPP69" s="219"/>
      <c r="WPQ69" s="219"/>
      <c r="WPR69" s="219"/>
      <c r="WPS69" s="219"/>
      <c r="WPT69" s="219"/>
      <c r="WPU69" s="219"/>
      <c r="WPV69" s="219"/>
      <c r="WPW69" s="219"/>
      <c r="WPX69" s="219"/>
      <c r="WPY69" s="219"/>
      <c r="WPZ69" s="219"/>
      <c r="WQA69" s="219"/>
      <c r="WQB69" s="219"/>
      <c r="WQC69" s="219"/>
      <c r="WQD69" s="219"/>
      <c r="WQE69" s="219"/>
      <c r="WQF69" s="219"/>
      <c r="WQG69" s="219"/>
      <c r="WQH69" s="219"/>
      <c r="WQI69" s="219"/>
      <c r="WQJ69" s="219"/>
      <c r="WQK69" s="219"/>
      <c r="WQL69" s="219"/>
      <c r="WQM69" s="219"/>
      <c r="WQN69" s="219"/>
      <c r="WQO69" s="219"/>
      <c r="WQP69" s="219"/>
      <c r="WQQ69" s="219"/>
      <c r="WQR69" s="219"/>
      <c r="WQS69" s="219"/>
      <c r="WQT69" s="219"/>
      <c r="WQU69" s="219"/>
      <c r="WQV69" s="219"/>
      <c r="WQW69" s="219"/>
      <c r="WQX69" s="219"/>
      <c r="WQY69" s="219"/>
      <c r="WQZ69" s="219"/>
      <c r="WRA69" s="219"/>
      <c r="WRB69" s="219"/>
      <c r="WRC69" s="219"/>
      <c r="WRD69" s="219"/>
      <c r="WRE69" s="219"/>
      <c r="WRF69" s="219"/>
      <c r="WRG69" s="219"/>
      <c r="WRH69" s="219"/>
      <c r="WRI69" s="219"/>
      <c r="WRJ69" s="219"/>
      <c r="WRK69" s="219"/>
      <c r="WRL69" s="219"/>
      <c r="WRM69" s="219"/>
      <c r="WRN69" s="219"/>
      <c r="WRO69" s="219"/>
      <c r="WRP69" s="219"/>
      <c r="WRQ69" s="219"/>
      <c r="WRR69" s="219"/>
      <c r="WRS69" s="219"/>
      <c r="WRT69" s="219"/>
      <c r="WRU69" s="219"/>
      <c r="WRV69" s="219"/>
      <c r="WRW69" s="219"/>
      <c r="WRX69" s="219"/>
      <c r="WRY69" s="219"/>
      <c r="WRZ69" s="219"/>
      <c r="WSA69" s="219"/>
      <c r="WSB69" s="219"/>
      <c r="WSC69" s="219"/>
      <c r="WSD69" s="219"/>
      <c r="WSE69" s="219"/>
      <c r="WSF69" s="219"/>
      <c r="WSG69" s="219"/>
      <c r="WSH69" s="219"/>
      <c r="WSI69" s="219"/>
      <c r="WSJ69" s="219"/>
      <c r="WSK69" s="219"/>
      <c r="WSL69" s="219"/>
      <c r="WSM69" s="219"/>
      <c r="WSN69" s="219"/>
      <c r="WSO69" s="219"/>
      <c r="WSP69" s="219"/>
      <c r="WSQ69" s="219"/>
      <c r="WSR69" s="219"/>
      <c r="WSS69" s="219"/>
      <c r="WST69" s="219"/>
      <c r="WSU69" s="219"/>
      <c r="WSV69" s="219"/>
      <c r="WSW69" s="219"/>
      <c r="WSX69" s="219"/>
      <c r="WSY69" s="219"/>
      <c r="WSZ69" s="219"/>
      <c r="WTA69" s="219"/>
      <c r="WTB69" s="219"/>
      <c r="WTC69" s="219"/>
      <c r="WTD69" s="219"/>
      <c r="WTE69" s="219"/>
      <c r="WTF69" s="219"/>
      <c r="WTG69" s="219"/>
      <c r="WTH69" s="219"/>
      <c r="WTI69" s="219"/>
      <c r="WTJ69" s="219"/>
      <c r="WTK69" s="219"/>
      <c r="WTL69" s="219"/>
      <c r="WTM69" s="219"/>
      <c r="WTN69" s="219"/>
      <c r="WTO69" s="219"/>
      <c r="WTP69" s="219"/>
      <c r="WTQ69" s="219"/>
      <c r="WTR69" s="219"/>
      <c r="WTS69" s="219"/>
      <c r="WTT69" s="219"/>
      <c r="WTU69" s="219"/>
      <c r="WTV69" s="219"/>
      <c r="WTW69" s="219"/>
      <c r="WTX69" s="219"/>
      <c r="WTY69" s="219"/>
      <c r="WTZ69" s="219"/>
      <c r="WUA69" s="219"/>
      <c r="WUB69" s="219"/>
      <c r="WUC69" s="219"/>
      <c r="WUD69" s="219"/>
      <c r="WUE69" s="219"/>
      <c r="WUF69" s="219"/>
      <c r="WUG69" s="219"/>
      <c r="WUH69" s="219"/>
      <c r="WUI69" s="219"/>
      <c r="WUJ69" s="219"/>
      <c r="WUK69" s="219"/>
      <c r="WUL69" s="219"/>
      <c r="WUM69" s="219"/>
      <c r="WUN69" s="219"/>
      <c r="WUO69" s="219"/>
      <c r="WUP69" s="219"/>
      <c r="WUQ69" s="219"/>
      <c r="WUR69" s="219"/>
      <c r="WUS69" s="219"/>
      <c r="WUT69" s="219"/>
      <c r="WUU69" s="219"/>
      <c r="WUV69" s="219"/>
      <c r="WUW69" s="219"/>
      <c r="WUX69" s="219"/>
      <c r="WUY69" s="219"/>
      <c r="WUZ69" s="219"/>
      <c r="WVA69" s="219"/>
      <c r="WVB69" s="219"/>
      <c r="WVC69" s="219"/>
      <c r="WVD69" s="219"/>
      <c r="WVE69" s="219"/>
      <c r="WVF69" s="219"/>
      <c r="WVG69" s="219"/>
      <c r="WVH69" s="219"/>
      <c r="WVI69" s="219"/>
      <c r="WVJ69" s="219"/>
      <c r="WVK69" s="219"/>
      <c r="WVL69" s="219"/>
      <c r="WVM69" s="219"/>
      <c r="WVN69" s="219"/>
      <c r="WVO69" s="219"/>
      <c r="WVP69" s="219"/>
      <c r="WVQ69" s="219"/>
      <c r="WVR69" s="219"/>
      <c r="WVS69" s="219"/>
      <c r="WVT69" s="219"/>
      <c r="WVU69" s="219"/>
      <c r="WVV69" s="219"/>
      <c r="WVW69" s="219"/>
      <c r="WVX69" s="219"/>
      <c r="WVY69" s="219"/>
      <c r="WVZ69" s="219"/>
      <c r="WWA69" s="219"/>
      <c r="WWB69" s="219"/>
      <c r="WWC69" s="219"/>
      <c r="WWD69" s="219"/>
      <c r="WWE69" s="219"/>
      <c r="WWF69" s="219"/>
      <c r="WWG69" s="219"/>
      <c r="WWH69" s="219"/>
      <c r="WWI69" s="219"/>
      <c r="WWJ69" s="219"/>
      <c r="WWK69" s="219"/>
      <c r="WWL69" s="219"/>
      <c r="WWM69" s="219"/>
      <c r="WWN69" s="219"/>
      <c r="WWO69" s="219"/>
      <c r="WWP69" s="219"/>
      <c r="WWQ69" s="219"/>
      <c r="WWR69" s="219"/>
      <c r="WWS69" s="219"/>
      <c r="WWT69" s="219"/>
      <c r="WWU69" s="219"/>
      <c r="WWV69" s="219"/>
      <c r="WWW69" s="219"/>
      <c r="WWX69" s="219"/>
      <c r="WWY69" s="219"/>
      <c r="WWZ69" s="219"/>
      <c r="WXA69" s="219"/>
      <c r="WXB69" s="219"/>
      <c r="WXC69" s="219"/>
      <c r="WXD69" s="219"/>
      <c r="WXE69" s="219"/>
      <c r="WXF69" s="219"/>
      <c r="WXG69" s="219"/>
      <c r="WXH69" s="219"/>
      <c r="WXI69" s="219"/>
      <c r="WXJ69" s="219"/>
      <c r="WXK69" s="219"/>
      <c r="WXL69" s="219"/>
      <c r="WXM69" s="219"/>
      <c r="WXN69" s="219"/>
      <c r="WXO69" s="219"/>
      <c r="WXP69" s="219"/>
      <c r="WXQ69" s="219"/>
      <c r="WXR69" s="219"/>
      <c r="WXS69" s="219"/>
      <c r="WXT69" s="219"/>
      <c r="WXU69" s="219"/>
      <c r="WXV69" s="219"/>
      <c r="WXW69" s="219"/>
      <c r="WXX69" s="219"/>
      <c r="WXY69" s="219"/>
      <c r="WXZ69" s="219"/>
      <c r="WYA69" s="219"/>
      <c r="WYB69" s="219"/>
      <c r="WYC69" s="219"/>
      <c r="WYD69" s="219"/>
      <c r="WYE69" s="219"/>
      <c r="WYF69" s="219"/>
      <c r="WYG69" s="219"/>
      <c r="WYH69" s="219"/>
      <c r="WYI69" s="219"/>
      <c r="WYJ69" s="219"/>
      <c r="WYK69" s="219"/>
      <c r="WYL69" s="219"/>
      <c r="WYM69" s="219"/>
      <c r="WYN69" s="219"/>
      <c r="WYO69" s="219"/>
      <c r="WYP69" s="219"/>
      <c r="WYQ69" s="219"/>
      <c r="WYR69" s="219"/>
      <c r="WYS69" s="219"/>
      <c r="WYT69" s="219"/>
      <c r="WYU69" s="219"/>
      <c r="WYV69" s="219"/>
      <c r="WYW69" s="219"/>
      <c r="WYX69" s="219"/>
      <c r="WYY69" s="219"/>
      <c r="WYZ69" s="219"/>
      <c r="WZA69" s="219"/>
      <c r="WZB69" s="219"/>
      <c r="WZC69" s="219"/>
      <c r="WZD69" s="219"/>
      <c r="WZE69" s="219"/>
      <c r="WZF69" s="219"/>
      <c r="WZG69" s="219"/>
      <c r="WZH69" s="219"/>
      <c r="WZI69" s="219"/>
      <c r="WZJ69" s="219"/>
      <c r="WZK69" s="219"/>
      <c r="WZL69" s="219"/>
      <c r="WZM69" s="219"/>
      <c r="WZN69" s="219"/>
      <c r="WZO69" s="219"/>
      <c r="WZP69" s="219"/>
      <c r="WZQ69" s="219"/>
      <c r="WZR69" s="219"/>
      <c r="WZS69" s="219"/>
      <c r="WZT69" s="219"/>
      <c r="WZU69" s="219"/>
      <c r="WZV69" s="219"/>
      <c r="WZW69" s="219"/>
      <c r="WZX69" s="219"/>
      <c r="WZY69" s="219"/>
      <c r="WZZ69" s="219"/>
      <c r="XAA69" s="219"/>
      <c r="XAB69" s="219"/>
      <c r="XAC69" s="219"/>
      <c r="XAD69" s="219"/>
      <c r="XAE69" s="219"/>
      <c r="XAF69" s="219"/>
      <c r="XAG69" s="219"/>
      <c r="XAH69" s="219"/>
      <c r="XAI69" s="219"/>
      <c r="XAJ69" s="219"/>
      <c r="XAK69" s="219"/>
      <c r="XAL69" s="219"/>
      <c r="XAM69" s="219"/>
      <c r="XAN69" s="219"/>
      <c r="XAO69" s="219"/>
      <c r="XAP69" s="219"/>
      <c r="XAQ69" s="219"/>
      <c r="XAR69" s="219"/>
      <c r="XAS69" s="219"/>
      <c r="XAT69" s="219"/>
      <c r="XAU69" s="219"/>
      <c r="XAV69" s="219"/>
      <c r="XAW69" s="219"/>
      <c r="XAX69" s="219"/>
      <c r="XAY69" s="219"/>
      <c r="XAZ69" s="219"/>
      <c r="XBA69" s="219"/>
      <c r="XBB69" s="219"/>
      <c r="XBC69" s="219"/>
      <c r="XBD69" s="219"/>
      <c r="XBE69" s="219"/>
      <c r="XBF69" s="219"/>
      <c r="XBG69" s="219"/>
      <c r="XBH69" s="219"/>
      <c r="XBI69" s="219"/>
      <c r="XBJ69" s="219"/>
      <c r="XBK69" s="219"/>
      <c r="XBL69" s="219"/>
      <c r="XBM69" s="219"/>
      <c r="XBN69" s="219"/>
      <c r="XBO69" s="219"/>
      <c r="XBP69" s="219"/>
      <c r="XBQ69" s="219"/>
      <c r="XBR69" s="219"/>
      <c r="XBS69" s="219"/>
      <c r="XBT69" s="219"/>
      <c r="XBU69" s="219"/>
      <c r="XBV69" s="219"/>
      <c r="XBW69" s="219"/>
      <c r="XBX69" s="219"/>
      <c r="XBY69" s="219"/>
      <c r="XBZ69" s="219"/>
      <c r="XCA69" s="219"/>
      <c r="XCB69" s="219"/>
      <c r="XCC69" s="219"/>
      <c r="XCD69" s="219"/>
      <c r="XCE69" s="219"/>
      <c r="XCF69" s="219"/>
      <c r="XCG69" s="219"/>
      <c r="XCH69" s="219"/>
      <c r="XCI69" s="219"/>
      <c r="XCJ69" s="219"/>
      <c r="XCK69" s="219"/>
      <c r="XCL69" s="219"/>
      <c r="XCM69" s="219"/>
      <c r="XCN69" s="219"/>
      <c r="XCO69" s="219"/>
      <c r="XCP69" s="219"/>
      <c r="XCQ69" s="219"/>
      <c r="XCR69" s="219"/>
      <c r="XCS69" s="219"/>
      <c r="XCT69" s="219"/>
      <c r="XCU69" s="219"/>
      <c r="XCV69" s="219"/>
      <c r="XCW69" s="219"/>
      <c r="XCX69" s="219"/>
      <c r="XCY69" s="219"/>
      <c r="XCZ69" s="219"/>
      <c r="XDA69" s="219"/>
      <c r="XDB69" s="219"/>
      <c r="XDC69" s="219"/>
      <c r="XDD69" s="219"/>
      <c r="XDE69" s="219"/>
      <c r="XDF69" s="219"/>
      <c r="XDG69" s="219"/>
      <c r="XDH69" s="219"/>
      <c r="XDI69" s="219"/>
      <c r="XDJ69" s="219"/>
      <c r="XDK69" s="219"/>
      <c r="XDL69" s="219"/>
      <c r="XDM69" s="219"/>
      <c r="XDN69" s="219"/>
      <c r="XDO69" s="219"/>
      <c r="XDP69" s="219"/>
      <c r="XDQ69" s="219"/>
      <c r="XDR69" s="219"/>
      <c r="XDS69" s="219"/>
      <c r="XDT69" s="219"/>
      <c r="XDU69" s="219"/>
      <c r="XDV69" s="219"/>
      <c r="XDW69" s="219"/>
      <c r="XDX69" s="219"/>
      <c r="XDY69" s="219"/>
      <c r="XDZ69" s="219"/>
      <c r="XEA69" s="219"/>
      <c r="XEB69" s="219"/>
      <c r="XEC69" s="219"/>
      <c r="XED69" s="219"/>
      <c r="XEE69" s="219"/>
      <c r="XEF69" s="219"/>
      <c r="XEG69" s="219"/>
      <c r="XEH69" s="219"/>
      <c r="XEI69" s="219"/>
      <c r="XEJ69" s="219"/>
      <c r="XEK69" s="219"/>
      <c r="XEL69" s="219"/>
      <c r="XEM69" s="219"/>
      <c r="XEN69" s="219"/>
      <c r="XEO69" s="219"/>
      <c r="XEP69" s="219"/>
      <c r="XEQ69" s="219"/>
      <c r="XER69" s="219"/>
      <c r="XES69" s="219"/>
      <c r="XET69" s="219"/>
      <c r="XEU69" s="219"/>
      <c r="XEV69" s="219"/>
      <c r="XEW69" s="219"/>
      <c r="XEX69" s="219"/>
      <c r="XEY69" s="219"/>
      <c r="XEZ69" s="219"/>
      <c r="XFA69" s="219"/>
      <c r="XFB69" s="219"/>
      <c r="XFC69" s="219"/>
      <c r="XFD69" s="219"/>
    </row>
    <row r="70" spans="1:16384">
      <c r="A70" s="7"/>
      <c r="B70" s="48" t="s">
        <v>386</v>
      </c>
      <c r="C70" s="48" t="s">
        <v>388</v>
      </c>
      <c r="D70" s="49" t="s">
        <v>236</v>
      </c>
      <c r="E70" s="49" t="s">
        <v>103</v>
      </c>
      <c r="F70" s="49" t="s">
        <v>72</v>
      </c>
      <c r="G70" s="49" t="s">
        <v>79</v>
      </c>
      <c r="H70" s="49" t="s">
        <v>74</v>
      </c>
      <c r="I70" s="49" t="s">
        <v>83</v>
      </c>
      <c r="J70" s="49" t="s">
        <v>69</v>
      </c>
      <c r="K70" s="49" t="s">
        <v>80</v>
      </c>
      <c r="L70" s="222">
        <v>713</v>
      </c>
      <c r="M70" s="51">
        <v>28</v>
      </c>
      <c r="N70" s="18"/>
      <c r="O70" s="18"/>
      <c r="P70" s="18"/>
      <c r="Q70" s="18">
        <v>4</v>
      </c>
      <c r="R70" s="19"/>
      <c r="S70" s="17">
        <f t="shared" si="60"/>
        <v>8400</v>
      </c>
      <c r="T70" s="18"/>
      <c r="U70" s="18"/>
      <c r="V70" s="18"/>
      <c r="W70" s="18">
        <f>Q70*100</f>
        <v>400</v>
      </c>
      <c r="X70" s="19">
        <f>R70*1000</f>
        <v>0</v>
      </c>
      <c r="Y70" s="19">
        <f t="shared" si="61"/>
        <v>32</v>
      </c>
      <c r="Z70" s="19">
        <f t="shared" si="62"/>
        <v>8800</v>
      </c>
      <c r="AA70" s="23">
        <v>1344</v>
      </c>
      <c r="AB70" s="24"/>
      <c r="AC70" s="24"/>
      <c r="AD70" s="24"/>
      <c r="AE70" s="24">
        <v>192</v>
      </c>
      <c r="AF70" s="25"/>
      <c r="AG70" s="24">
        <f t="shared" si="63"/>
        <v>403200</v>
      </c>
      <c r="AH70" s="24"/>
      <c r="AI70" s="24"/>
      <c r="AJ70" s="24"/>
      <c r="AK70" s="24">
        <f>AE70*100</f>
        <v>19200</v>
      </c>
      <c r="AL70" s="25">
        <f>AF70*1000</f>
        <v>0</v>
      </c>
      <c r="AM70" s="25">
        <f t="shared" si="64"/>
        <v>1536</v>
      </c>
      <c r="AN70" s="25">
        <f t="shared" si="65"/>
        <v>422400</v>
      </c>
      <c r="AO70" s="34">
        <v>1372</v>
      </c>
      <c r="AP70" s="35"/>
      <c r="AQ70" s="35"/>
      <c r="AR70" s="35"/>
      <c r="AS70" s="35">
        <v>196</v>
      </c>
      <c r="AT70" s="36"/>
      <c r="AU70" s="34">
        <f t="shared" si="66"/>
        <v>411600</v>
      </c>
      <c r="AV70" s="35"/>
      <c r="AW70" s="35"/>
      <c r="AX70" s="35"/>
      <c r="AY70" s="35">
        <f>AS70*100</f>
        <v>19600</v>
      </c>
      <c r="AZ70" s="36"/>
      <c r="BA70" s="36">
        <f t="shared" si="67"/>
        <v>1568</v>
      </c>
      <c r="BB70" s="36">
        <f t="shared" si="68"/>
        <v>431200</v>
      </c>
      <c r="BC70" s="17">
        <v>28</v>
      </c>
      <c r="BD70" s="18"/>
      <c r="BE70" s="18"/>
      <c r="BF70" s="18"/>
      <c r="BG70" s="18">
        <v>4</v>
      </c>
      <c r="BH70" s="19"/>
      <c r="BI70" s="17">
        <f>BC70*BI5</f>
        <v>7632.734375</v>
      </c>
      <c r="BJ70" s="18"/>
      <c r="BK70" s="18"/>
      <c r="BL70" s="18"/>
      <c r="BM70" s="18">
        <f>BG70*BM5</f>
        <v>372.640625</v>
      </c>
      <c r="BN70" s="19"/>
      <c r="BO70" s="19">
        <f t="shared" si="69"/>
        <v>32</v>
      </c>
      <c r="BP70" s="19">
        <f t="shared" si="70"/>
        <v>8005.375</v>
      </c>
      <c r="BQ70" s="23">
        <v>1344</v>
      </c>
      <c r="BR70" s="24"/>
      <c r="BS70" s="24"/>
      <c r="BT70" s="24"/>
      <c r="BU70" s="24">
        <v>192</v>
      </c>
      <c r="BV70" s="25"/>
      <c r="BW70" s="23">
        <f>BQ70*BW5</f>
        <v>366371.25</v>
      </c>
      <c r="BX70" s="24"/>
      <c r="BY70" s="24"/>
      <c r="BZ70" s="24"/>
      <c r="CA70" s="24">
        <f>BU70*CA5</f>
        <v>17886.75</v>
      </c>
      <c r="CB70" s="25"/>
      <c r="CC70" s="25">
        <f t="shared" si="71"/>
        <v>1536</v>
      </c>
      <c r="CD70" s="25">
        <f t="shared" si="72"/>
        <v>384258</v>
      </c>
      <c r="CE70" s="34">
        <v>1372</v>
      </c>
      <c r="CF70" s="35"/>
      <c r="CG70" s="35"/>
      <c r="CH70" s="35"/>
      <c r="CI70" s="35">
        <v>196</v>
      </c>
      <c r="CJ70" s="36"/>
      <c r="CK70" s="34">
        <f>CE70*CK5</f>
        <v>374003.984375</v>
      </c>
      <c r="CL70" s="35"/>
      <c r="CM70" s="35"/>
      <c r="CN70" s="35"/>
      <c r="CO70" s="35">
        <f>CI70*CO5</f>
        <v>18259.390625</v>
      </c>
      <c r="CP70" s="36"/>
      <c r="CQ70" s="36">
        <f t="shared" si="73"/>
        <v>1568</v>
      </c>
      <c r="CR70" s="36">
        <f t="shared" si="74"/>
        <v>392263.375</v>
      </c>
      <c r="CS70" s="221">
        <f t="shared" si="75"/>
        <v>38936.625</v>
      </c>
      <c r="CT70" s="221" t="s">
        <v>36</v>
      </c>
      <c r="CU70" s="221"/>
      <c r="CV70" s="221" t="s">
        <v>59</v>
      </c>
      <c r="CW70" s="221"/>
      <c r="CX70" s="221">
        <f t="shared" si="76"/>
        <v>355323.4</v>
      </c>
      <c r="CY70" s="221">
        <f>DI70*8/6</f>
        <v>0</v>
      </c>
      <c r="CZ70" s="221">
        <f>DJ70*4/3</f>
        <v>17609.466666666667</v>
      </c>
      <c r="DA70" s="221"/>
      <c r="DB70" s="239">
        <f t="shared" si="77"/>
        <v>372932.8666666667</v>
      </c>
      <c r="DC70" s="221">
        <f t="shared" si="56"/>
        <v>182064.06666666668</v>
      </c>
      <c r="DD70" s="221" t="s">
        <v>382</v>
      </c>
      <c r="DE70" s="221"/>
      <c r="DF70" s="221" t="s">
        <v>383</v>
      </c>
      <c r="DG70" s="221"/>
      <c r="DH70" s="242">
        <f>VLOOKUP(Source!DD:DD,Pool!C:H,2,FALSE)</f>
        <v>177661.7</v>
      </c>
      <c r="DI70" s="239"/>
      <c r="DJ70" s="239">
        <f>VLOOKUP(DF:DF,Pool!C:H,2,FALSE)</f>
        <v>13207.1</v>
      </c>
      <c r="DK70" s="221"/>
      <c r="DL70" s="239">
        <f t="shared" si="50"/>
        <v>190868.80000000002</v>
      </c>
      <c r="DM70" s="157">
        <f>VLOOKUP(DD:DD,Pool!C:H,3,FALSE)</f>
        <v>30368.2</v>
      </c>
      <c r="DN70" s="239"/>
      <c r="DO70" s="239">
        <f>VLOOKUP(DF:DF,Pool!C:H,3,FALSE)</f>
        <v>11057.9</v>
      </c>
      <c r="DP70" s="221"/>
      <c r="DQ70" s="239">
        <f t="shared" si="51"/>
        <v>41426.1</v>
      </c>
      <c r="DR70" s="221">
        <f t="shared" si="52"/>
        <v>147293.5</v>
      </c>
      <c r="DS70" s="221">
        <f t="shared" si="53"/>
        <v>0</v>
      </c>
      <c r="DT70" s="239">
        <f t="shared" si="54"/>
        <v>2149.2000000000007</v>
      </c>
      <c r="DU70" s="239">
        <f t="shared" si="55"/>
        <v>0</v>
      </c>
      <c r="DV70" s="53">
        <f t="shared" si="57"/>
        <v>149442.70000000001</v>
      </c>
      <c r="DW70" s="223">
        <f t="shared" si="58"/>
        <v>0.21703966284693987</v>
      </c>
      <c r="DX70" s="180">
        <f>VLOOKUP(ED:ED,Pool!K:Q,7,FALSE)</f>
        <v>198313</v>
      </c>
      <c r="DY70" s="231"/>
      <c r="DZ70" s="143">
        <f t="shared" si="35"/>
        <v>198313</v>
      </c>
      <c r="EA70" s="223">
        <f t="shared" si="59"/>
        <v>1.0390016597788636</v>
      </c>
      <c r="EB70" s="143"/>
      <c r="EC70" s="145"/>
      <c r="ED70" s="276">
        <v>295700713</v>
      </c>
      <c r="EE70" s="219"/>
      <c r="EF70" s="219"/>
      <c r="EG70" s="219"/>
      <c r="EH70" s="219"/>
      <c r="EI70" s="219"/>
      <c r="EJ70" s="219"/>
      <c r="EK70" s="219"/>
      <c r="EL70" s="219"/>
      <c r="EM70" s="219"/>
      <c r="EN70" s="219"/>
      <c r="EO70" s="219"/>
      <c r="EP70" s="219"/>
      <c r="EQ70" s="219"/>
      <c r="ER70" s="219"/>
      <c r="ES70" s="219"/>
      <c r="ET70" s="219"/>
      <c r="EU70" s="219"/>
      <c r="EV70" s="219"/>
      <c r="EW70" s="219"/>
      <c r="EX70" s="219"/>
      <c r="EY70" s="219"/>
      <c r="EZ70" s="219"/>
      <c r="FA70" s="219"/>
      <c r="FB70" s="219"/>
      <c r="FC70" s="219"/>
      <c r="FD70" s="219"/>
      <c r="FE70" s="219"/>
      <c r="FF70" s="219"/>
      <c r="FG70" s="219"/>
      <c r="FH70" s="219"/>
      <c r="FI70" s="219"/>
      <c r="FJ70" s="219"/>
      <c r="FK70" s="219"/>
      <c r="FL70" s="219"/>
      <c r="FM70" s="219"/>
      <c r="FN70" s="219"/>
      <c r="FO70" s="219"/>
      <c r="FP70" s="219"/>
      <c r="FQ70" s="219"/>
      <c r="FR70" s="219"/>
      <c r="FS70" s="219"/>
      <c r="FT70" s="219"/>
      <c r="FU70" s="219"/>
      <c r="FV70" s="219"/>
      <c r="FW70" s="219"/>
      <c r="FX70" s="219"/>
      <c r="FY70" s="219"/>
      <c r="FZ70" s="219"/>
      <c r="GA70" s="219"/>
      <c r="GB70" s="219"/>
      <c r="GC70" s="219"/>
      <c r="GD70" s="219"/>
      <c r="GE70" s="219"/>
      <c r="GF70" s="219"/>
      <c r="GG70" s="219"/>
      <c r="GH70" s="219"/>
      <c r="GI70" s="219"/>
      <c r="GJ70" s="219"/>
      <c r="GK70" s="219"/>
      <c r="GL70" s="219"/>
      <c r="GM70" s="219"/>
      <c r="GN70" s="219"/>
      <c r="GO70" s="219"/>
      <c r="GP70" s="219"/>
      <c r="GQ70" s="219"/>
      <c r="GR70" s="219"/>
      <c r="GS70" s="219"/>
      <c r="GT70" s="219"/>
      <c r="GU70" s="219"/>
      <c r="GV70" s="219"/>
      <c r="GW70" s="219"/>
      <c r="GX70" s="219"/>
      <c r="GY70" s="219"/>
      <c r="GZ70" s="219"/>
      <c r="HA70" s="219"/>
      <c r="HB70" s="219"/>
      <c r="HC70" s="219"/>
      <c r="HD70" s="219"/>
      <c r="HE70" s="219"/>
      <c r="HF70" s="219"/>
      <c r="HG70" s="219"/>
      <c r="HH70" s="219"/>
      <c r="HI70" s="219"/>
      <c r="HJ70" s="219"/>
      <c r="HK70" s="219"/>
      <c r="HL70" s="219"/>
      <c r="HM70" s="219"/>
      <c r="HN70" s="219"/>
      <c r="HO70" s="219"/>
      <c r="HP70" s="219"/>
      <c r="HQ70" s="219"/>
      <c r="HR70" s="219"/>
      <c r="HS70" s="219"/>
      <c r="HT70" s="219"/>
      <c r="HU70" s="219"/>
      <c r="HV70" s="219"/>
      <c r="HW70" s="219"/>
      <c r="HX70" s="219"/>
      <c r="HY70" s="219"/>
      <c r="HZ70" s="219"/>
      <c r="IA70" s="219"/>
      <c r="IB70" s="219"/>
      <c r="IC70" s="219"/>
      <c r="ID70" s="219"/>
      <c r="IE70" s="219"/>
      <c r="IF70" s="219"/>
      <c r="IG70" s="219"/>
      <c r="IH70" s="219"/>
      <c r="II70" s="219"/>
      <c r="IJ70" s="219"/>
      <c r="IK70" s="219"/>
      <c r="IL70" s="219"/>
      <c r="IM70" s="219"/>
      <c r="IN70" s="219"/>
      <c r="IO70" s="219"/>
      <c r="IP70" s="219"/>
      <c r="IQ70" s="219"/>
      <c r="IR70" s="219"/>
      <c r="IS70" s="219"/>
      <c r="IT70" s="219"/>
      <c r="IU70" s="219"/>
      <c r="IV70" s="219"/>
      <c r="IW70" s="219"/>
      <c r="IX70" s="219"/>
      <c r="IY70" s="219"/>
      <c r="IZ70" s="219"/>
      <c r="JA70" s="219"/>
      <c r="JB70" s="219"/>
      <c r="JC70" s="219"/>
      <c r="JD70" s="219"/>
      <c r="JE70" s="219"/>
      <c r="JF70" s="219"/>
      <c r="JG70" s="219"/>
      <c r="JH70" s="219"/>
      <c r="JI70" s="219"/>
      <c r="JJ70" s="219"/>
      <c r="JK70" s="219"/>
      <c r="JL70" s="219"/>
      <c r="JM70" s="219"/>
      <c r="JN70" s="219"/>
      <c r="JO70" s="219"/>
      <c r="JP70" s="219"/>
      <c r="JQ70" s="219"/>
      <c r="JR70" s="219"/>
      <c r="JS70" s="219"/>
      <c r="JT70" s="219"/>
      <c r="JU70" s="219"/>
      <c r="JV70" s="219"/>
      <c r="JW70" s="219"/>
      <c r="JX70" s="219"/>
      <c r="JY70" s="219"/>
      <c r="JZ70" s="219"/>
      <c r="KA70" s="219"/>
      <c r="KB70" s="219"/>
      <c r="KC70" s="219"/>
      <c r="KD70" s="219"/>
      <c r="KE70" s="219"/>
      <c r="KF70" s="219"/>
      <c r="KG70" s="219"/>
      <c r="KH70" s="219"/>
      <c r="KI70" s="219"/>
      <c r="KJ70" s="219"/>
      <c r="KK70" s="219"/>
      <c r="KL70" s="219"/>
      <c r="KM70" s="219"/>
      <c r="KN70" s="219"/>
      <c r="KO70" s="219"/>
      <c r="KP70" s="219"/>
      <c r="KQ70" s="219"/>
      <c r="KR70" s="219"/>
      <c r="KS70" s="219"/>
      <c r="KT70" s="219"/>
      <c r="KU70" s="219"/>
      <c r="KV70" s="219"/>
      <c r="KW70" s="219"/>
      <c r="KX70" s="219"/>
      <c r="KY70" s="219"/>
      <c r="KZ70" s="219"/>
      <c r="LA70" s="219"/>
      <c r="LB70" s="219"/>
      <c r="LC70" s="219"/>
      <c r="LD70" s="219"/>
      <c r="LE70" s="219"/>
      <c r="LF70" s="219"/>
      <c r="LG70" s="219"/>
      <c r="LH70" s="219"/>
      <c r="LI70" s="219"/>
      <c r="LJ70" s="219"/>
      <c r="LK70" s="219"/>
      <c r="LL70" s="219"/>
      <c r="LM70" s="219"/>
      <c r="LN70" s="219"/>
      <c r="LO70" s="219"/>
      <c r="LP70" s="219"/>
      <c r="LQ70" s="219"/>
      <c r="LR70" s="219"/>
      <c r="LS70" s="219"/>
      <c r="LT70" s="219"/>
      <c r="LU70" s="219"/>
      <c r="LV70" s="219"/>
      <c r="LW70" s="219"/>
      <c r="LX70" s="219"/>
      <c r="LY70" s="219"/>
      <c r="LZ70" s="219"/>
      <c r="MA70" s="219"/>
      <c r="MB70" s="219"/>
      <c r="MC70" s="219"/>
      <c r="MD70" s="219"/>
      <c r="ME70" s="219"/>
      <c r="MF70" s="219"/>
      <c r="MG70" s="219"/>
      <c r="MH70" s="219"/>
      <c r="MI70" s="219"/>
      <c r="MJ70" s="219"/>
      <c r="MK70" s="219"/>
      <c r="ML70" s="219"/>
      <c r="MM70" s="219"/>
      <c r="MN70" s="219"/>
      <c r="MO70" s="219"/>
      <c r="MP70" s="219"/>
      <c r="MQ70" s="219"/>
      <c r="MR70" s="219"/>
      <c r="MS70" s="219"/>
      <c r="MT70" s="219"/>
      <c r="MU70" s="219"/>
      <c r="MV70" s="219"/>
      <c r="MW70" s="219"/>
      <c r="MX70" s="219"/>
      <c r="MY70" s="219"/>
      <c r="MZ70" s="219"/>
      <c r="NA70" s="219"/>
      <c r="NB70" s="219"/>
      <c r="NC70" s="219"/>
      <c r="ND70" s="219"/>
      <c r="NE70" s="219"/>
      <c r="NF70" s="219"/>
      <c r="NG70" s="219"/>
      <c r="NH70" s="219"/>
      <c r="NI70" s="219"/>
      <c r="NJ70" s="219"/>
      <c r="NK70" s="219"/>
      <c r="NL70" s="219"/>
      <c r="NM70" s="219"/>
      <c r="NN70" s="219"/>
      <c r="NO70" s="219"/>
      <c r="NP70" s="219"/>
      <c r="NQ70" s="219"/>
      <c r="NR70" s="219"/>
      <c r="NS70" s="219"/>
      <c r="NT70" s="219"/>
      <c r="NU70" s="219"/>
      <c r="NV70" s="219"/>
      <c r="NW70" s="219"/>
      <c r="NX70" s="219"/>
      <c r="NY70" s="219"/>
      <c r="NZ70" s="219"/>
      <c r="OA70" s="219"/>
      <c r="OB70" s="219"/>
      <c r="OC70" s="219"/>
      <c r="OD70" s="219"/>
      <c r="OE70" s="219"/>
      <c r="OF70" s="219"/>
      <c r="OG70" s="219"/>
      <c r="OH70" s="219"/>
      <c r="OI70" s="219"/>
      <c r="OJ70" s="219"/>
      <c r="OK70" s="219"/>
      <c r="OL70" s="219"/>
      <c r="OM70" s="219"/>
      <c r="ON70" s="219"/>
      <c r="OO70" s="219"/>
      <c r="OP70" s="219"/>
      <c r="OQ70" s="219"/>
      <c r="OR70" s="219"/>
      <c r="OS70" s="219"/>
      <c r="OT70" s="219"/>
      <c r="OU70" s="219"/>
      <c r="OV70" s="219"/>
      <c r="OW70" s="219"/>
      <c r="OX70" s="219"/>
      <c r="OY70" s="219"/>
      <c r="OZ70" s="219"/>
      <c r="PA70" s="219"/>
      <c r="PB70" s="219"/>
      <c r="PC70" s="219"/>
      <c r="PD70" s="219"/>
      <c r="PE70" s="219"/>
      <c r="PF70" s="219"/>
      <c r="PG70" s="219"/>
      <c r="PH70" s="219"/>
      <c r="PI70" s="219"/>
      <c r="PJ70" s="219"/>
      <c r="PK70" s="219"/>
      <c r="PL70" s="219"/>
      <c r="PM70" s="219"/>
      <c r="PN70" s="219"/>
      <c r="PO70" s="219"/>
      <c r="PP70" s="219"/>
      <c r="PQ70" s="219"/>
      <c r="PR70" s="219"/>
      <c r="PS70" s="219"/>
      <c r="PT70" s="219"/>
      <c r="PU70" s="219"/>
      <c r="PV70" s="219"/>
      <c r="PW70" s="219"/>
      <c r="PX70" s="219"/>
      <c r="PY70" s="219"/>
      <c r="PZ70" s="219"/>
      <c r="QA70" s="219"/>
      <c r="QB70" s="219"/>
      <c r="QC70" s="219"/>
      <c r="QD70" s="219"/>
      <c r="QE70" s="219"/>
      <c r="QF70" s="219"/>
      <c r="QG70" s="219"/>
      <c r="QH70" s="219"/>
      <c r="QI70" s="219"/>
      <c r="QJ70" s="219"/>
      <c r="QK70" s="219"/>
      <c r="QL70" s="219"/>
      <c r="QM70" s="219"/>
      <c r="QN70" s="219"/>
      <c r="QO70" s="219"/>
      <c r="QP70" s="219"/>
      <c r="QQ70" s="219"/>
      <c r="QR70" s="219"/>
      <c r="QS70" s="219"/>
      <c r="QT70" s="219"/>
      <c r="QU70" s="219"/>
      <c r="QV70" s="219"/>
      <c r="QW70" s="219"/>
      <c r="QX70" s="219"/>
      <c r="QY70" s="219"/>
      <c r="QZ70" s="219"/>
      <c r="RA70" s="219"/>
      <c r="RB70" s="219"/>
      <c r="RC70" s="219"/>
      <c r="RD70" s="219"/>
      <c r="RE70" s="219"/>
      <c r="RF70" s="219"/>
      <c r="RG70" s="219"/>
      <c r="RH70" s="219"/>
      <c r="RI70" s="219"/>
      <c r="RJ70" s="219"/>
      <c r="RK70" s="219"/>
      <c r="RL70" s="219"/>
      <c r="RM70" s="219"/>
      <c r="RN70" s="219"/>
      <c r="RO70" s="219"/>
      <c r="RP70" s="219"/>
      <c r="RQ70" s="219"/>
      <c r="RR70" s="219"/>
      <c r="RS70" s="219"/>
      <c r="RT70" s="219"/>
      <c r="RU70" s="219"/>
      <c r="RV70" s="219"/>
      <c r="RW70" s="219"/>
      <c r="RX70" s="219"/>
      <c r="RY70" s="219"/>
      <c r="RZ70" s="219"/>
      <c r="SA70" s="219"/>
      <c r="SB70" s="219"/>
      <c r="SC70" s="219"/>
      <c r="SD70" s="219"/>
      <c r="SE70" s="219"/>
      <c r="SF70" s="219"/>
      <c r="SG70" s="219"/>
      <c r="SH70" s="219"/>
      <c r="SI70" s="219"/>
      <c r="SJ70" s="219"/>
      <c r="SK70" s="219"/>
      <c r="SL70" s="219"/>
      <c r="SM70" s="219"/>
      <c r="SN70" s="219"/>
      <c r="SO70" s="219"/>
      <c r="SP70" s="219"/>
      <c r="SQ70" s="219"/>
      <c r="SR70" s="219"/>
      <c r="SS70" s="219"/>
      <c r="ST70" s="219"/>
      <c r="SU70" s="219"/>
      <c r="SV70" s="219"/>
      <c r="SW70" s="219"/>
      <c r="SX70" s="219"/>
      <c r="SY70" s="219"/>
      <c r="SZ70" s="219"/>
      <c r="TA70" s="219"/>
      <c r="TB70" s="219"/>
      <c r="TC70" s="219"/>
      <c r="TD70" s="219"/>
      <c r="TE70" s="219"/>
      <c r="TF70" s="219"/>
      <c r="TG70" s="219"/>
      <c r="TH70" s="219"/>
      <c r="TI70" s="219"/>
      <c r="TJ70" s="219"/>
      <c r="TK70" s="219"/>
      <c r="TL70" s="219"/>
      <c r="TM70" s="219"/>
      <c r="TN70" s="219"/>
      <c r="TO70" s="219"/>
      <c r="TP70" s="219"/>
      <c r="TQ70" s="219"/>
      <c r="TR70" s="219"/>
      <c r="TS70" s="219"/>
      <c r="TT70" s="219"/>
      <c r="TU70" s="219"/>
      <c r="TV70" s="219"/>
      <c r="TW70" s="219"/>
      <c r="TX70" s="219"/>
      <c r="TY70" s="219"/>
      <c r="TZ70" s="219"/>
      <c r="UA70" s="219"/>
      <c r="UB70" s="219"/>
      <c r="UC70" s="219"/>
      <c r="UD70" s="219"/>
      <c r="UE70" s="219"/>
      <c r="UF70" s="219"/>
      <c r="UG70" s="219"/>
      <c r="UH70" s="219"/>
      <c r="UI70" s="219"/>
      <c r="UJ70" s="219"/>
      <c r="UK70" s="219"/>
      <c r="UL70" s="219"/>
      <c r="UM70" s="219"/>
      <c r="UN70" s="219"/>
      <c r="UO70" s="219"/>
      <c r="UP70" s="219"/>
      <c r="UQ70" s="219"/>
      <c r="UR70" s="219"/>
      <c r="US70" s="219"/>
      <c r="UT70" s="219"/>
      <c r="UU70" s="219"/>
      <c r="UV70" s="219"/>
      <c r="UW70" s="219"/>
      <c r="UX70" s="219"/>
      <c r="UY70" s="219"/>
      <c r="UZ70" s="219"/>
      <c r="VA70" s="219"/>
      <c r="VB70" s="219"/>
      <c r="VC70" s="219"/>
      <c r="VD70" s="219"/>
      <c r="VE70" s="219"/>
      <c r="VF70" s="219"/>
      <c r="VG70" s="219"/>
      <c r="VH70" s="219"/>
      <c r="VI70" s="219"/>
      <c r="VJ70" s="219"/>
      <c r="VK70" s="219"/>
      <c r="VL70" s="219"/>
      <c r="VM70" s="219"/>
      <c r="VN70" s="219"/>
      <c r="VO70" s="219"/>
      <c r="VP70" s="219"/>
      <c r="VQ70" s="219"/>
      <c r="VR70" s="219"/>
      <c r="VS70" s="219"/>
      <c r="VT70" s="219"/>
      <c r="VU70" s="219"/>
      <c r="VV70" s="219"/>
      <c r="VW70" s="219"/>
      <c r="VX70" s="219"/>
      <c r="VY70" s="219"/>
      <c r="VZ70" s="219"/>
      <c r="WA70" s="219"/>
      <c r="WB70" s="219"/>
      <c r="WC70" s="219"/>
      <c r="WD70" s="219"/>
      <c r="WE70" s="219"/>
      <c r="WF70" s="219"/>
      <c r="WG70" s="219"/>
      <c r="WH70" s="219"/>
      <c r="WI70" s="219"/>
      <c r="WJ70" s="219"/>
      <c r="WK70" s="219"/>
      <c r="WL70" s="219"/>
      <c r="WM70" s="219"/>
      <c r="WN70" s="219"/>
      <c r="WO70" s="219"/>
      <c r="WP70" s="219"/>
      <c r="WQ70" s="219"/>
      <c r="WR70" s="219"/>
      <c r="WS70" s="219"/>
      <c r="WT70" s="219"/>
      <c r="WU70" s="219"/>
      <c r="WV70" s="219"/>
      <c r="WW70" s="219"/>
      <c r="WX70" s="219"/>
      <c r="WY70" s="219"/>
      <c r="WZ70" s="219"/>
      <c r="XA70" s="219"/>
      <c r="XB70" s="219"/>
      <c r="XC70" s="219"/>
      <c r="XD70" s="219"/>
      <c r="XE70" s="219"/>
      <c r="XF70" s="219"/>
      <c r="XG70" s="219"/>
      <c r="XH70" s="219"/>
      <c r="XI70" s="219"/>
      <c r="XJ70" s="219"/>
      <c r="XK70" s="219"/>
      <c r="XL70" s="219"/>
      <c r="XM70" s="219"/>
      <c r="XN70" s="219"/>
      <c r="XO70" s="219"/>
      <c r="XP70" s="219"/>
      <c r="XQ70" s="219"/>
      <c r="XR70" s="219"/>
      <c r="XS70" s="219"/>
      <c r="XT70" s="219"/>
      <c r="XU70" s="219"/>
      <c r="XV70" s="219"/>
      <c r="XW70" s="219"/>
      <c r="XX70" s="219"/>
      <c r="XY70" s="219"/>
      <c r="XZ70" s="219"/>
      <c r="YA70" s="219"/>
      <c r="YB70" s="219"/>
      <c r="YC70" s="219"/>
      <c r="YD70" s="219"/>
      <c r="YE70" s="219"/>
      <c r="YF70" s="219"/>
      <c r="YG70" s="219"/>
      <c r="YH70" s="219"/>
      <c r="YI70" s="219"/>
      <c r="YJ70" s="219"/>
      <c r="YK70" s="219"/>
      <c r="YL70" s="219"/>
      <c r="YM70" s="219"/>
      <c r="YN70" s="219"/>
      <c r="YO70" s="219"/>
      <c r="YP70" s="219"/>
      <c r="YQ70" s="219"/>
      <c r="YR70" s="219"/>
      <c r="YS70" s="219"/>
      <c r="YT70" s="219"/>
      <c r="YU70" s="219"/>
      <c r="YV70" s="219"/>
      <c r="YW70" s="219"/>
      <c r="YX70" s="219"/>
      <c r="YY70" s="219"/>
      <c r="YZ70" s="219"/>
      <c r="ZA70" s="219"/>
      <c r="ZB70" s="219"/>
      <c r="ZC70" s="219"/>
      <c r="ZD70" s="219"/>
      <c r="ZE70" s="219"/>
      <c r="ZF70" s="219"/>
      <c r="ZG70" s="219"/>
      <c r="ZH70" s="219"/>
      <c r="ZI70" s="219"/>
      <c r="ZJ70" s="219"/>
      <c r="ZK70" s="219"/>
      <c r="ZL70" s="219"/>
      <c r="ZM70" s="219"/>
      <c r="ZN70" s="219"/>
      <c r="ZO70" s="219"/>
      <c r="ZP70" s="219"/>
      <c r="ZQ70" s="219"/>
      <c r="ZR70" s="219"/>
      <c r="ZS70" s="219"/>
      <c r="ZT70" s="219"/>
      <c r="ZU70" s="219"/>
      <c r="ZV70" s="219"/>
      <c r="ZW70" s="219"/>
      <c r="ZX70" s="219"/>
      <c r="ZY70" s="219"/>
      <c r="ZZ70" s="219"/>
      <c r="AAA70" s="219"/>
      <c r="AAB70" s="219"/>
      <c r="AAC70" s="219"/>
      <c r="AAD70" s="219"/>
      <c r="AAE70" s="219"/>
      <c r="AAF70" s="219"/>
      <c r="AAG70" s="219"/>
      <c r="AAH70" s="219"/>
      <c r="AAI70" s="219"/>
      <c r="AAJ70" s="219"/>
      <c r="AAK70" s="219"/>
      <c r="AAL70" s="219"/>
      <c r="AAM70" s="219"/>
      <c r="AAN70" s="219"/>
      <c r="AAO70" s="219"/>
      <c r="AAP70" s="219"/>
      <c r="AAQ70" s="219"/>
      <c r="AAR70" s="219"/>
      <c r="AAS70" s="219"/>
      <c r="AAT70" s="219"/>
      <c r="AAU70" s="219"/>
      <c r="AAV70" s="219"/>
      <c r="AAW70" s="219"/>
      <c r="AAX70" s="219"/>
      <c r="AAY70" s="219"/>
      <c r="AAZ70" s="219"/>
      <c r="ABA70" s="219"/>
      <c r="ABB70" s="219"/>
      <c r="ABC70" s="219"/>
      <c r="ABD70" s="219"/>
      <c r="ABE70" s="219"/>
      <c r="ABF70" s="219"/>
      <c r="ABG70" s="219"/>
      <c r="ABH70" s="219"/>
      <c r="ABI70" s="219"/>
      <c r="ABJ70" s="219"/>
      <c r="ABK70" s="219"/>
      <c r="ABL70" s="219"/>
      <c r="ABM70" s="219"/>
      <c r="ABN70" s="219"/>
      <c r="ABO70" s="219"/>
      <c r="ABP70" s="219"/>
      <c r="ABQ70" s="219"/>
      <c r="ABR70" s="219"/>
      <c r="ABS70" s="219"/>
      <c r="ABT70" s="219"/>
      <c r="ABU70" s="219"/>
      <c r="ABV70" s="219"/>
      <c r="ABW70" s="219"/>
      <c r="ABX70" s="219"/>
      <c r="ABY70" s="219"/>
      <c r="ABZ70" s="219"/>
      <c r="ACA70" s="219"/>
      <c r="ACB70" s="219"/>
      <c r="ACC70" s="219"/>
      <c r="ACD70" s="219"/>
      <c r="ACE70" s="219"/>
      <c r="ACF70" s="219"/>
      <c r="ACG70" s="219"/>
      <c r="ACH70" s="219"/>
      <c r="ACI70" s="219"/>
      <c r="ACJ70" s="219"/>
      <c r="ACK70" s="219"/>
      <c r="ACL70" s="219"/>
      <c r="ACM70" s="219"/>
      <c r="ACN70" s="219"/>
      <c r="ACO70" s="219"/>
      <c r="ACP70" s="219"/>
      <c r="ACQ70" s="219"/>
      <c r="ACR70" s="219"/>
      <c r="ACS70" s="219"/>
      <c r="ACT70" s="219"/>
      <c r="ACU70" s="219"/>
      <c r="ACV70" s="219"/>
      <c r="ACW70" s="219"/>
      <c r="ACX70" s="219"/>
      <c r="ACY70" s="219"/>
      <c r="ACZ70" s="219"/>
      <c r="ADA70" s="219"/>
      <c r="ADB70" s="219"/>
      <c r="ADC70" s="219"/>
      <c r="ADD70" s="219"/>
      <c r="ADE70" s="219"/>
      <c r="ADF70" s="219"/>
      <c r="ADG70" s="219"/>
      <c r="ADH70" s="219"/>
      <c r="ADI70" s="219"/>
      <c r="ADJ70" s="219"/>
      <c r="ADK70" s="219"/>
      <c r="ADL70" s="219"/>
      <c r="ADM70" s="219"/>
      <c r="ADN70" s="219"/>
      <c r="ADO70" s="219"/>
      <c r="ADP70" s="219"/>
      <c r="ADQ70" s="219"/>
      <c r="ADR70" s="219"/>
      <c r="ADS70" s="219"/>
      <c r="ADT70" s="219"/>
      <c r="ADU70" s="219"/>
      <c r="ADV70" s="219"/>
      <c r="ADW70" s="219"/>
      <c r="ADX70" s="219"/>
      <c r="ADY70" s="219"/>
      <c r="ADZ70" s="219"/>
      <c r="AEA70" s="219"/>
      <c r="AEB70" s="219"/>
      <c r="AEC70" s="219"/>
      <c r="AED70" s="219"/>
      <c r="AEE70" s="219"/>
      <c r="AEF70" s="219"/>
      <c r="AEG70" s="219"/>
      <c r="AEH70" s="219"/>
      <c r="AEI70" s="219"/>
      <c r="AEJ70" s="219"/>
      <c r="AEK70" s="219"/>
      <c r="AEL70" s="219"/>
      <c r="AEM70" s="219"/>
      <c r="AEN70" s="219"/>
      <c r="AEO70" s="219"/>
      <c r="AEP70" s="219"/>
      <c r="AEQ70" s="219"/>
      <c r="AER70" s="219"/>
      <c r="AES70" s="219"/>
      <c r="AET70" s="219"/>
      <c r="AEU70" s="219"/>
      <c r="AEV70" s="219"/>
      <c r="AEW70" s="219"/>
      <c r="AEX70" s="219"/>
      <c r="AEY70" s="219"/>
      <c r="AEZ70" s="219"/>
      <c r="AFA70" s="219"/>
      <c r="AFB70" s="219"/>
      <c r="AFC70" s="219"/>
      <c r="AFD70" s="219"/>
      <c r="AFE70" s="219"/>
      <c r="AFF70" s="219"/>
      <c r="AFG70" s="219"/>
      <c r="AFH70" s="219"/>
      <c r="AFI70" s="219"/>
      <c r="AFJ70" s="219"/>
      <c r="AFK70" s="219"/>
      <c r="AFL70" s="219"/>
      <c r="AFM70" s="219"/>
      <c r="AFN70" s="219"/>
      <c r="AFO70" s="219"/>
      <c r="AFP70" s="219"/>
      <c r="AFQ70" s="219"/>
      <c r="AFR70" s="219"/>
      <c r="AFS70" s="219"/>
      <c r="AFT70" s="219"/>
      <c r="AFU70" s="219"/>
      <c r="AFV70" s="219"/>
      <c r="AFW70" s="219"/>
      <c r="AFX70" s="219"/>
      <c r="AFY70" s="219"/>
      <c r="AFZ70" s="219"/>
      <c r="AGA70" s="219"/>
      <c r="AGB70" s="219"/>
      <c r="AGC70" s="219"/>
      <c r="AGD70" s="219"/>
      <c r="AGE70" s="219"/>
      <c r="AGF70" s="219"/>
      <c r="AGG70" s="219"/>
      <c r="AGH70" s="219"/>
      <c r="AGI70" s="219"/>
      <c r="AGJ70" s="219"/>
      <c r="AGK70" s="219"/>
      <c r="AGL70" s="219"/>
      <c r="AGM70" s="219"/>
      <c r="AGN70" s="219"/>
      <c r="AGO70" s="219"/>
      <c r="AGP70" s="219"/>
      <c r="AGQ70" s="219"/>
      <c r="AGR70" s="219"/>
      <c r="AGS70" s="219"/>
      <c r="AGT70" s="219"/>
      <c r="AGU70" s="219"/>
      <c r="AGV70" s="219"/>
      <c r="AGW70" s="219"/>
      <c r="AGX70" s="219"/>
      <c r="AGY70" s="219"/>
      <c r="AGZ70" s="219"/>
      <c r="AHA70" s="219"/>
      <c r="AHB70" s="219"/>
      <c r="AHC70" s="219"/>
      <c r="AHD70" s="219"/>
      <c r="AHE70" s="219"/>
      <c r="AHF70" s="219"/>
      <c r="AHG70" s="219"/>
      <c r="AHH70" s="219"/>
      <c r="AHI70" s="219"/>
      <c r="AHJ70" s="219"/>
      <c r="AHK70" s="219"/>
      <c r="AHL70" s="219"/>
      <c r="AHM70" s="219"/>
      <c r="AHN70" s="219"/>
      <c r="AHO70" s="219"/>
      <c r="AHP70" s="219"/>
      <c r="AHQ70" s="219"/>
      <c r="AHR70" s="219"/>
      <c r="AHS70" s="219"/>
      <c r="AHT70" s="219"/>
      <c r="AHU70" s="219"/>
      <c r="AHV70" s="219"/>
      <c r="AHW70" s="219"/>
      <c r="AHX70" s="219"/>
      <c r="AHY70" s="219"/>
      <c r="AHZ70" s="219"/>
      <c r="AIA70" s="219"/>
      <c r="AIB70" s="219"/>
      <c r="AIC70" s="219"/>
      <c r="AID70" s="219"/>
      <c r="AIE70" s="219"/>
      <c r="AIF70" s="219"/>
      <c r="AIG70" s="219"/>
      <c r="AIH70" s="219"/>
      <c r="AII70" s="219"/>
      <c r="AIJ70" s="219"/>
      <c r="AIK70" s="219"/>
      <c r="AIL70" s="219"/>
      <c r="AIM70" s="219"/>
      <c r="AIN70" s="219"/>
      <c r="AIO70" s="219"/>
      <c r="AIP70" s="219"/>
      <c r="AIQ70" s="219"/>
      <c r="AIR70" s="219"/>
      <c r="AIS70" s="219"/>
      <c r="AIT70" s="219"/>
      <c r="AIU70" s="219"/>
      <c r="AIV70" s="219"/>
      <c r="AIW70" s="219"/>
      <c r="AIX70" s="219"/>
      <c r="AIY70" s="219"/>
      <c r="AIZ70" s="219"/>
      <c r="AJA70" s="219"/>
      <c r="AJB70" s="219"/>
      <c r="AJC70" s="219"/>
      <c r="AJD70" s="219"/>
      <c r="AJE70" s="219"/>
      <c r="AJF70" s="219"/>
      <c r="AJG70" s="219"/>
      <c r="AJH70" s="219"/>
      <c r="AJI70" s="219"/>
      <c r="AJJ70" s="219"/>
      <c r="AJK70" s="219"/>
      <c r="AJL70" s="219"/>
      <c r="AJM70" s="219"/>
      <c r="AJN70" s="219"/>
      <c r="AJO70" s="219"/>
      <c r="AJP70" s="219"/>
      <c r="AJQ70" s="219"/>
      <c r="AJR70" s="219"/>
      <c r="AJS70" s="219"/>
      <c r="AJT70" s="219"/>
      <c r="AJU70" s="219"/>
      <c r="AJV70" s="219"/>
      <c r="AJW70" s="219"/>
      <c r="AJX70" s="219"/>
      <c r="AJY70" s="219"/>
      <c r="AJZ70" s="219"/>
      <c r="AKA70" s="219"/>
      <c r="AKB70" s="219"/>
      <c r="AKC70" s="219"/>
      <c r="AKD70" s="219"/>
      <c r="AKE70" s="219"/>
      <c r="AKF70" s="219"/>
      <c r="AKG70" s="219"/>
      <c r="AKH70" s="219"/>
      <c r="AKI70" s="219"/>
      <c r="AKJ70" s="219"/>
      <c r="AKK70" s="219"/>
      <c r="AKL70" s="219"/>
      <c r="AKM70" s="219"/>
      <c r="AKN70" s="219"/>
      <c r="AKO70" s="219"/>
      <c r="AKP70" s="219"/>
      <c r="AKQ70" s="219"/>
      <c r="AKR70" s="219"/>
      <c r="AKS70" s="219"/>
      <c r="AKT70" s="219"/>
      <c r="AKU70" s="219"/>
      <c r="AKV70" s="219"/>
      <c r="AKW70" s="219"/>
      <c r="AKX70" s="219"/>
      <c r="AKY70" s="219"/>
      <c r="AKZ70" s="219"/>
      <c r="ALA70" s="219"/>
      <c r="ALB70" s="219"/>
      <c r="ALC70" s="219"/>
      <c r="ALD70" s="219"/>
      <c r="ALE70" s="219"/>
      <c r="ALF70" s="219"/>
      <c r="ALG70" s="219"/>
      <c r="ALH70" s="219"/>
      <c r="ALI70" s="219"/>
      <c r="ALJ70" s="219"/>
      <c r="ALK70" s="219"/>
      <c r="ALL70" s="219"/>
      <c r="ALM70" s="219"/>
      <c r="ALN70" s="219"/>
      <c r="ALO70" s="219"/>
      <c r="ALP70" s="219"/>
      <c r="ALQ70" s="219"/>
      <c r="ALR70" s="219"/>
      <c r="ALS70" s="219"/>
      <c r="ALT70" s="219"/>
      <c r="ALU70" s="219"/>
      <c r="ALV70" s="219"/>
      <c r="ALW70" s="219"/>
      <c r="ALX70" s="219"/>
      <c r="ALY70" s="219"/>
      <c r="ALZ70" s="219"/>
      <c r="AMA70" s="219"/>
      <c r="AMB70" s="219"/>
      <c r="AMC70" s="219"/>
      <c r="AMD70" s="219"/>
      <c r="AME70" s="219"/>
      <c r="AMF70" s="219"/>
      <c r="AMG70" s="219"/>
      <c r="AMH70" s="219"/>
      <c r="AMI70" s="219"/>
      <c r="AMJ70" s="219"/>
      <c r="AMK70" s="219"/>
      <c r="AML70" s="219"/>
      <c r="AMM70" s="219"/>
      <c r="AMN70" s="219"/>
      <c r="AMO70" s="219"/>
      <c r="AMP70" s="219"/>
      <c r="AMQ70" s="219"/>
      <c r="AMR70" s="219"/>
      <c r="AMS70" s="219"/>
      <c r="AMT70" s="219"/>
      <c r="AMU70" s="219"/>
      <c r="AMV70" s="219"/>
      <c r="AMW70" s="219"/>
      <c r="AMX70" s="219"/>
      <c r="AMY70" s="219"/>
      <c r="AMZ70" s="219"/>
      <c r="ANA70" s="219"/>
      <c r="ANB70" s="219"/>
      <c r="ANC70" s="219"/>
      <c r="AND70" s="219"/>
      <c r="ANE70" s="219"/>
      <c r="ANF70" s="219"/>
      <c r="ANG70" s="219"/>
      <c r="ANH70" s="219"/>
      <c r="ANI70" s="219"/>
      <c r="ANJ70" s="219"/>
      <c r="ANK70" s="219"/>
      <c r="ANL70" s="219"/>
      <c r="ANM70" s="219"/>
      <c r="ANN70" s="219"/>
      <c r="ANO70" s="219"/>
      <c r="ANP70" s="219"/>
      <c r="ANQ70" s="219"/>
      <c r="ANR70" s="219"/>
      <c r="ANS70" s="219"/>
      <c r="ANT70" s="219"/>
      <c r="ANU70" s="219"/>
      <c r="ANV70" s="219"/>
      <c r="ANW70" s="219"/>
      <c r="ANX70" s="219"/>
      <c r="ANY70" s="219"/>
      <c r="ANZ70" s="219"/>
      <c r="AOA70" s="219"/>
      <c r="AOB70" s="219"/>
      <c r="AOC70" s="219"/>
      <c r="AOD70" s="219"/>
      <c r="AOE70" s="219"/>
      <c r="AOF70" s="219"/>
      <c r="AOG70" s="219"/>
      <c r="AOH70" s="219"/>
      <c r="AOI70" s="219"/>
      <c r="AOJ70" s="219"/>
      <c r="AOK70" s="219"/>
      <c r="AOL70" s="219"/>
      <c r="AOM70" s="219"/>
      <c r="AON70" s="219"/>
      <c r="AOO70" s="219"/>
      <c r="AOP70" s="219"/>
      <c r="AOQ70" s="219"/>
      <c r="AOR70" s="219"/>
      <c r="AOS70" s="219"/>
      <c r="AOT70" s="219"/>
      <c r="AOU70" s="219"/>
      <c r="AOV70" s="219"/>
      <c r="AOW70" s="219"/>
      <c r="AOX70" s="219"/>
      <c r="AOY70" s="219"/>
      <c r="AOZ70" s="219"/>
      <c r="APA70" s="219"/>
      <c r="APB70" s="219"/>
      <c r="APC70" s="219"/>
      <c r="APD70" s="219"/>
      <c r="APE70" s="219"/>
      <c r="APF70" s="219"/>
      <c r="APG70" s="219"/>
      <c r="APH70" s="219"/>
      <c r="API70" s="219"/>
      <c r="APJ70" s="219"/>
      <c r="APK70" s="219"/>
      <c r="APL70" s="219"/>
      <c r="APM70" s="219"/>
      <c r="APN70" s="219"/>
      <c r="APO70" s="219"/>
      <c r="APP70" s="219"/>
      <c r="APQ70" s="219"/>
      <c r="APR70" s="219"/>
      <c r="APS70" s="219"/>
      <c r="APT70" s="219"/>
      <c r="APU70" s="219"/>
      <c r="APV70" s="219"/>
      <c r="APW70" s="219"/>
      <c r="APX70" s="219"/>
      <c r="APY70" s="219"/>
      <c r="APZ70" s="219"/>
      <c r="AQA70" s="219"/>
      <c r="AQB70" s="219"/>
      <c r="AQC70" s="219"/>
      <c r="AQD70" s="219"/>
      <c r="AQE70" s="219"/>
      <c r="AQF70" s="219"/>
      <c r="AQG70" s="219"/>
      <c r="AQH70" s="219"/>
      <c r="AQI70" s="219"/>
      <c r="AQJ70" s="219"/>
      <c r="AQK70" s="219"/>
      <c r="AQL70" s="219"/>
      <c r="AQM70" s="219"/>
      <c r="AQN70" s="219"/>
      <c r="AQO70" s="219"/>
      <c r="AQP70" s="219"/>
      <c r="AQQ70" s="219"/>
      <c r="AQR70" s="219"/>
      <c r="AQS70" s="219"/>
      <c r="AQT70" s="219"/>
      <c r="AQU70" s="219"/>
      <c r="AQV70" s="219"/>
      <c r="AQW70" s="219"/>
      <c r="AQX70" s="219"/>
      <c r="AQY70" s="219"/>
      <c r="AQZ70" s="219"/>
      <c r="ARA70" s="219"/>
      <c r="ARB70" s="219"/>
      <c r="ARC70" s="219"/>
      <c r="ARD70" s="219"/>
      <c r="ARE70" s="219"/>
      <c r="ARF70" s="219"/>
      <c r="ARG70" s="219"/>
      <c r="ARH70" s="219"/>
      <c r="ARI70" s="219"/>
      <c r="ARJ70" s="219"/>
      <c r="ARK70" s="219"/>
      <c r="ARL70" s="219"/>
      <c r="ARM70" s="219"/>
      <c r="ARN70" s="219"/>
      <c r="ARO70" s="219"/>
      <c r="ARP70" s="219"/>
      <c r="ARQ70" s="219"/>
      <c r="ARR70" s="219"/>
      <c r="ARS70" s="219"/>
      <c r="ART70" s="219"/>
      <c r="ARU70" s="219"/>
      <c r="ARV70" s="219"/>
      <c r="ARW70" s="219"/>
      <c r="ARX70" s="219"/>
      <c r="ARY70" s="219"/>
      <c r="ARZ70" s="219"/>
      <c r="ASA70" s="219"/>
      <c r="ASB70" s="219"/>
      <c r="ASC70" s="219"/>
      <c r="ASD70" s="219"/>
      <c r="ASE70" s="219"/>
      <c r="ASF70" s="219"/>
      <c r="ASG70" s="219"/>
      <c r="ASH70" s="219"/>
      <c r="ASI70" s="219"/>
      <c r="ASJ70" s="219"/>
      <c r="ASK70" s="219"/>
      <c r="ASL70" s="219"/>
      <c r="ASM70" s="219"/>
      <c r="ASN70" s="219"/>
      <c r="ASO70" s="219"/>
      <c r="ASP70" s="219"/>
      <c r="ASQ70" s="219"/>
      <c r="ASR70" s="219"/>
      <c r="ASS70" s="219"/>
      <c r="AST70" s="219"/>
      <c r="ASU70" s="219"/>
      <c r="ASV70" s="219"/>
      <c r="ASW70" s="219"/>
      <c r="ASX70" s="219"/>
      <c r="ASY70" s="219"/>
      <c r="ASZ70" s="219"/>
      <c r="ATA70" s="219"/>
      <c r="ATB70" s="219"/>
      <c r="ATC70" s="219"/>
      <c r="ATD70" s="219"/>
      <c r="ATE70" s="219"/>
      <c r="ATF70" s="219"/>
      <c r="ATG70" s="219"/>
      <c r="ATH70" s="219"/>
      <c r="ATI70" s="219"/>
      <c r="ATJ70" s="219"/>
      <c r="ATK70" s="219"/>
      <c r="ATL70" s="219"/>
      <c r="ATM70" s="219"/>
      <c r="ATN70" s="219"/>
      <c r="ATO70" s="219"/>
      <c r="ATP70" s="219"/>
      <c r="ATQ70" s="219"/>
      <c r="ATR70" s="219"/>
      <c r="ATS70" s="219"/>
      <c r="ATT70" s="219"/>
      <c r="ATU70" s="219"/>
      <c r="ATV70" s="219"/>
      <c r="ATW70" s="219"/>
      <c r="ATX70" s="219"/>
      <c r="ATY70" s="219"/>
      <c r="ATZ70" s="219"/>
      <c r="AUA70" s="219"/>
      <c r="AUB70" s="219"/>
      <c r="AUC70" s="219"/>
      <c r="AUD70" s="219"/>
      <c r="AUE70" s="219"/>
      <c r="AUF70" s="219"/>
      <c r="AUG70" s="219"/>
      <c r="AUH70" s="219"/>
      <c r="AUI70" s="219"/>
      <c r="AUJ70" s="219"/>
      <c r="AUK70" s="219"/>
      <c r="AUL70" s="219"/>
      <c r="AUM70" s="219"/>
      <c r="AUN70" s="219"/>
      <c r="AUO70" s="219"/>
      <c r="AUP70" s="219"/>
      <c r="AUQ70" s="219"/>
      <c r="AUR70" s="219"/>
      <c r="AUS70" s="219"/>
      <c r="AUT70" s="219"/>
      <c r="AUU70" s="219"/>
      <c r="AUV70" s="219"/>
      <c r="AUW70" s="219"/>
      <c r="AUX70" s="219"/>
      <c r="AUY70" s="219"/>
      <c r="AUZ70" s="219"/>
      <c r="AVA70" s="219"/>
      <c r="AVB70" s="219"/>
      <c r="AVC70" s="219"/>
      <c r="AVD70" s="219"/>
      <c r="AVE70" s="219"/>
      <c r="AVF70" s="219"/>
      <c r="AVG70" s="219"/>
      <c r="AVH70" s="219"/>
      <c r="AVI70" s="219"/>
      <c r="AVJ70" s="219"/>
      <c r="AVK70" s="219"/>
      <c r="AVL70" s="219"/>
      <c r="AVM70" s="219"/>
      <c r="AVN70" s="219"/>
      <c r="AVO70" s="219"/>
      <c r="AVP70" s="219"/>
      <c r="AVQ70" s="219"/>
      <c r="AVR70" s="219"/>
      <c r="AVS70" s="219"/>
      <c r="AVT70" s="219"/>
      <c r="AVU70" s="219"/>
      <c r="AVV70" s="219"/>
      <c r="AVW70" s="219"/>
      <c r="AVX70" s="219"/>
      <c r="AVY70" s="219"/>
      <c r="AVZ70" s="219"/>
      <c r="AWA70" s="219"/>
      <c r="AWB70" s="219"/>
      <c r="AWC70" s="219"/>
      <c r="AWD70" s="219"/>
      <c r="AWE70" s="219"/>
      <c r="AWF70" s="219"/>
      <c r="AWG70" s="219"/>
      <c r="AWH70" s="219"/>
      <c r="AWI70" s="219"/>
      <c r="AWJ70" s="219"/>
      <c r="AWK70" s="219"/>
      <c r="AWL70" s="219"/>
      <c r="AWM70" s="219"/>
      <c r="AWN70" s="219"/>
      <c r="AWO70" s="219"/>
      <c r="AWP70" s="219"/>
      <c r="AWQ70" s="219"/>
      <c r="AWR70" s="219"/>
      <c r="AWS70" s="219"/>
      <c r="AWT70" s="219"/>
      <c r="AWU70" s="219"/>
      <c r="AWV70" s="219"/>
      <c r="AWW70" s="219"/>
      <c r="AWX70" s="219"/>
      <c r="AWY70" s="219"/>
      <c r="AWZ70" s="219"/>
      <c r="AXA70" s="219"/>
      <c r="AXB70" s="219"/>
      <c r="AXC70" s="219"/>
      <c r="AXD70" s="219"/>
      <c r="AXE70" s="219"/>
      <c r="AXF70" s="219"/>
      <c r="AXG70" s="219"/>
      <c r="AXH70" s="219"/>
      <c r="AXI70" s="219"/>
      <c r="AXJ70" s="219"/>
      <c r="AXK70" s="219"/>
      <c r="AXL70" s="219"/>
      <c r="AXM70" s="219"/>
      <c r="AXN70" s="219"/>
      <c r="AXO70" s="219"/>
      <c r="AXP70" s="219"/>
      <c r="AXQ70" s="219"/>
      <c r="AXR70" s="219"/>
      <c r="AXS70" s="219"/>
      <c r="AXT70" s="219"/>
      <c r="AXU70" s="219"/>
      <c r="AXV70" s="219"/>
      <c r="AXW70" s="219"/>
      <c r="AXX70" s="219"/>
      <c r="AXY70" s="219"/>
      <c r="AXZ70" s="219"/>
      <c r="AYA70" s="219"/>
      <c r="AYB70" s="219"/>
      <c r="AYC70" s="219"/>
      <c r="AYD70" s="219"/>
      <c r="AYE70" s="219"/>
      <c r="AYF70" s="219"/>
      <c r="AYG70" s="219"/>
      <c r="AYH70" s="219"/>
      <c r="AYI70" s="219"/>
      <c r="AYJ70" s="219"/>
      <c r="AYK70" s="219"/>
      <c r="AYL70" s="219"/>
      <c r="AYM70" s="219"/>
      <c r="AYN70" s="219"/>
      <c r="AYO70" s="219"/>
      <c r="AYP70" s="219"/>
      <c r="AYQ70" s="219"/>
      <c r="AYR70" s="219"/>
      <c r="AYS70" s="219"/>
      <c r="AYT70" s="219"/>
      <c r="AYU70" s="219"/>
      <c r="AYV70" s="219"/>
      <c r="AYW70" s="219"/>
      <c r="AYX70" s="219"/>
      <c r="AYY70" s="219"/>
      <c r="AYZ70" s="219"/>
      <c r="AZA70" s="219"/>
      <c r="AZB70" s="219"/>
      <c r="AZC70" s="219"/>
      <c r="AZD70" s="219"/>
      <c r="AZE70" s="219"/>
      <c r="AZF70" s="219"/>
      <c r="AZG70" s="219"/>
      <c r="AZH70" s="219"/>
      <c r="AZI70" s="219"/>
      <c r="AZJ70" s="219"/>
      <c r="AZK70" s="219"/>
      <c r="AZL70" s="219"/>
      <c r="AZM70" s="219"/>
      <c r="AZN70" s="219"/>
      <c r="AZO70" s="219"/>
      <c r="AZP70" s="219"/>
      <c r="AZQ70" s="219"/>
      <c r="AZR70" s="219"/>
      <c r="AZS70" s="219"/>
      <c r="AZT70" s="219"/>
      <c r="AZU70" s="219"/>
      <c r="AZV70" s="219"/>
      <c r="AZW70" s="219"/>
      <c r="AZX70" s="219"/>
      <c r="AZY70" s="219"/>
      <c r="AZZ70" s="219"/>
      <c r="BAA70" s="219"/>
      <c r="BAB70" s="219"/>
      <c r="BAC70" s="219"/>
      <c r="BAD70" s="219"/>
      <c r="BAE70" s="219"/>
      <c r="BAF70" s="219"/>
      <c r="BAG70" s="219"/>
      <c r="BAH70" s="219"/>
      <c r="BAI70" s="219"/>
      <c r="BAJ70" s="219"/>
      <c r="BAK70" s="219"/>
      <c r="BAL70" s="219"/>
      <c r="BAM70" s="219"/>
      <c r="BAN70" s="219"/>
      <c r="BAO70" s="219"/>
      <c r="BAP70" s="219"/>
      <c r="BAQ70" s="219"/>
      <c r="BAR70" s="219"/>
      <c r="BAS70" s="219"/>
      <c r="BAT70" s="219"/>
      <c r="BAU70" s="219"/>
      <c r="BAV70" s="219"/>
      <c r="BAW70" s="219"/>
      <c r="BAX70" s="219"/>
      <c r="BAY70" s="219"/>
      <c r="BAZ70" s="219"/>
      <c r="BBA70" s="219"/>
      <c r="BBB70" s="219"/>
      <c r="BBC70" s="219"/>
      <c r="BBD70" s="219"/>
      <c r="BBE70" s="219"/>
      <c r="BBF70" s="219"/>
      <c r="BBG70" s="219"/>
      <c r="BBH70" s="219"/>
      <c r="BBI70" s="219"/>
      <c r="BBJ70" s="219"/>
      <c r="BBK70" s="219"/>
      <c r="BBL70" s="219"/>
      <c r="BBM70" s="219"/>
      <c r="BBN70" s="219"/>
      <c r="BBO70" s="219"/>
      <c r="BBP70" s="219"/>
      <c r="BBQ70" s="219"/>
      <c r="BBR70" s="219"/>
      <c r="BBS70" s="219"/>
      <c r="BBT70" s="219"/>
      <c r="BBU70" s="219"/>
      <c r="BBV70" s="219"/>
      <c r="BBW70" s="219"/>
      <c r="BBX70" s="219"/>
      <c r="BBY70" s="219"/>
      <c r="BBZ70" s="219"/>
      <c r="BCA70" s="219"/>
      <c r="BCB70" s="219"/>
      <c r="BCC70" s="219"/>
      <c r="BCD70" s="219"/>
      <c r="BCE70" s="219"/>
      <c r="BCF70" s="219"/>
      <c r="BCG70" s="219"/>
      <c r="BCH70" s="219"/>
      <c r="BCI70" s="219"/>
      <c r="BCJ70" s="219"/>
      <c r="BCK70" s="219"/>
      <c r="BCL70" s="219"/>
      <c r="BCM70" s="219"/>
      <c r="BCN70" s="219"/>
      <c r="BCO70" s="219"/>
      <c r="BCP70" s="219"/>
      <c r="BCQ70" s="219"/>
      <c r="BCR70" s="219"/>
      <c r="BCS70" s="219"/>
      <c r="BCT70" s="219"/>
      <c r="BCU70" s="219"/>
      <c r="BCV70" s="219"/>
      <c r="BCW70" s="219"/>
      <c r="BCX70" s="219"/>
      <c r="BCY70" s="219"/>
      <c r="BCZ70" s="219"/>
      <c r="BDA70" s="219"/>
      <c r="BDB70" s="219"/>
      <c r="BDC70" s="219"/>
      <c r="BDD70" s="219"/>
      <c r="BDE70" s="219"/>
      <c r="BDF70" s="219"/>
      <c r="BDG70" s="219"/>
      <c r="BDH70" s="219"/>
      <c r="BDI70" s="219"/>
      <c r="BDJ70" s="219"/>
      <c r="BDK70" s="219"/>
      <c r="BDL70" s="219"/>
      <c r="BDM70" s="219"/>
      <c r="BDN70" s="219"/>
      <c r="BDO70" s="219"/>
      <c r="BDP70" s="219"/>
      <c r="BDQ70" s="219"/>
      <c r="BDR70" s="219"/>
      <c r="BDS70" s="219"/>
      <c r="BDT70" s="219"/>
      <c r="BDU70" s="219"/>
      <c r="BDV70" s="219"/>
      <c r="BDW70" s="219"/>
      <c r="BDX70" s="219"/>
      <c r="BDY70" s="219"/>
      <c r="BDZ70" s="219"/>
      <c r="BEA70" s="219"/>
      <c r="BEB70" s="219"/>
      <c r="BEC70" s="219"/>
      <c r="BED70" s="219"/>
      <c r="BEE70" s="219"/>
      <c r="BEF70" s="219"/>
      <c r="BEG70" s="219"/>
      <c r="BEH70" s="219"/>
      <c r="BEI70" s="219"/>
      <c r="BEJ70" s="219"/>
      <c r="BEK70" s="219"/>
      <c r="BEL70" s="219"/>
      <c r="BEM70" s="219"/>
      <c r="BEN70" s="219"/>
      <c r="BEO70" s="219"/>
      <c r="BEP70" s="219"/>
      <c r="BEQ70" s="219"/>
      <c r="BER70" s="219"/>
      <c r="BES70" s="219"/>
      <c r="BET70" s="219"/>
      <c r="BEU70" s="219"/>
      <c r="BEV70" s="219"/>
      <c r="BEW70" s="219"/>
      <c r="BEX70" s="219"/>
      <c r="BEY70" s="219"/>
      <c r="BEZ70" s="219"/>
      <c r="BFA70" s="219"/>
      <c r="BFB70" s="219"/>
      <c r="BFC70" s="219"/>
      <c r="BFD70" s="219"/>
      <c r="BFE70" s="219"/>
      <c r="BFF70" s="219"/>
      <c r="BFG70" s="219"/>
      <c r="BFH70" s="219"/>
      <c r="BFI70" s="219"/>
      <c r="BFJ70" s="219"/>
      <c r="BFK70" s="219"/>
      <c r="BFL70" s="219"/>
      <c r="BFM70" s="219"/>
      <c r="BFN70" s="219"/>
      <c r="BFO70" s="219"/>
      <c r="BFP70" s="219"/>
      <c r="BFQ70" s="219"/>
      <c r="BFR70" s="219"/>
      <c r="BFS70" s="219"/>
      <c r="BFT70" s="219"/>
      <c r="BFU70" s="219"/>
      <c r="BFV70" s="219"/>
      <c r="BFW70" s="219"/>
      <c r="BFX70" s="219"/>
      <c r="BFY70" s="219"/>
      <c r="BFZ70" s="219"/>
      <c r="BGA70" s="219"/>
      <c r="BGB70" s="219"/>
      <c r="BGC70" s="219"/>
      <c r="BGD70" s="219"/>
      <c r="BGE70" s="219"/>
      <c r="BGF70" s="219"/>
      <c r="BGG70" s="219"/>
      <c r="BGH70" s="219"/>
      <c r="BGI70" s="219"/>
      <c r="BGJ70" s="219"/>
      <c r="BGK70" s="219"/>
      <c r="BGL70" s="219"/>
      <c r="BGM70" s="219"/>
      <c r="BGN70" s="219"/>
      <c r="BGO70" s="219"/>
      <c r="BGP70" s="219"/>
      <c r="BGQ70" s="219"/>
      <c r="BGR70" s="219"/>
      <c r="BGS70" s="219"/>
      <c r="BGT70" s="219"/>
      <c r="BGU70" s="219"/>
      <c r="BGV70" s="219"/>
      <c r="BGW70" s="219"/>
      <c r="BGX70" s="219"/>
      <c r="BGY70" s="219"/>
      <c r="BGZ70" s="219"/>
      <c r="BHA70" s="219"/>
      <c r="BHB70" s="219"/>
      <c r="BHC70" s="219"/>
      <c r="BHD70" s="219"/>
      <c r="BHE70" s="219"/>
      <c r="BHF70" s="219"/>
      <c r="BHG70" s="219"/>
      <c r="BHH70" s="219"/>
      <c r="BHI70" s="219"/>
      <c r="BHJ70" s="219"/>
      <c r="BHK70" s="219"/>
      <c r="BHL70" s="219"/>
      <c r="BHM70" s="219"/>
      <c r="BHN70" s="219"/>
      <c r="BHO70" s="219"/>
      <c r="BHP70" s="219"/>
      <c r="BHQ70" s="219"/>
      <c r="BHR70" s="219"/>
      <c r="BHS70" s="219"/>
      <c r="BHT70" s="219"/>
      <c r="BHU70" s="219"/>
      <c r="BHV70" s="219"/>
      <c r="BHW70" s="219"/>
      <c r="BHX70" s="219"/>
      <c r="BHY70" s="219"/>
      <c r="BHZ70" s="219"/>
      <c r="BIA70" s="219"/>
      <c r="BIB70" s="219"/>
      <c r="BIC70" s="219"/>
      <c r="BID70" s="219"/>
      <c r="BIE70" s="219"/>
      <c r="BIF70" s="219"/>
      <c r="BIG70" s="219"/>
      <c r="BIH70" s="219"/>
      <c r="BII70" s="219"/>
      <c r="BIJ70" s="219"/>
      <c r="BIK70" s="219"/>
      <c r="BIL70" s="219"/>
      <c r="BIM70" s="219"/>
      <c r="BIN70" s="219"/>
      <c r="BIO70" s="219"/>
      <c r="BIP70" s="219"/>
      <c r="BIQ70" s="219"/>
      <c r="BIR70" s="219"/>
      <c r="BIS70" s="219"/>
      <c r="BIT70" s="219"/>
      <c r="BIU70" s="219"/>
      <c r="BIV70" s="219"/>
      <c r="BIW70" s="219"/>
      <c r="BIX70" s="219"/>
      <c r="BIY70" s="219"/>
      <c r="BIZ70" s="219"/>
      <c r="BJA70" s="219"/>
      <c r="BJB70" s="219"/>
      <c r="BJC70" s="219"/>
      <c r="BJD70" s="219"/>
      <c r="BJE70" s="219"/>
      <c r="BJF70" s="219"/>
      <c r="BJG70" s="219"/>
      <c r="BJH70" s="219"/>
      <c r="BJI70" s="219"/>
      <c r="BJJ70" s="219"/>
      <c r="BJK70" s="219"/>
      <c r="BJL70" s="219"/>
      <c r="BJM70" s="219"/>
      <c r="BJN70" s="219"/>
      <c r="BJO70" s="219"/>
      <c r="BJP70" s="219"/>
      <c r="BJQ70" s="219"/>
      <c r="BJR70" s="219"/>
      <c r="BJS70" s="219"/>
      <c r="BJT70" s="219"/>
      <c r="BJU70" s="219"/>
      <c r="BJV70" s="219"/>
      <c r="BJW70" s="219"/>
      <c r="BJX70" s="219"/>
      <c r="BJY70" s="219"/>
      <c r="BJZ70" s="219"/>
      <c r="BKA70" s="219"/>
      <c r="BKB70" s="219"/>
      <c r="BKC70" s="219"/>
      <c r="BKD70" s="219"/>
      <c r="BKE70" s="219"/>
      <c r="BKF70" s="219"/>
      <c r="BKG70" s="219"/>
      <c r="BKH70" s="219"/>
      <c r="BKI70" s="219"/>
      <c r="BKJ70" s="219"/>
      <c r="BKK70" s="219"/>
      <c r="BKL70" s="219"/>
      <c r="BKM70" s="219"/>
      <c r="BKN70" s="219"/>
      <c r="BKO70" s="219"/>
      <c r="BKP70" s="219"/>
      <c r="BKQ70" s="219"/>
      <c r="BKR70" s="219"/>
      <c r="BKS70" s="219"/>
      <c r="BKT70" s="219"/>
      <c r="BKU70" s="219"/>
      <c r="BKV70" s="219"/>
      <c r="BKW70" s="219"/>
      <c r="BKX70" s="219"/>
      <c r="BKY70" s="219"/>
      <c r="BKZ70" s="219"/>
      <c r="BLA70" s="219"/>
      <c r="BLB70" s="219"/>
      <c r="BLC70" s="219"/>
      <c r="BLD70" s="219"/>
      <c r="BLE70" s="219"/>
      <c r="BLF70" s="219"/>
      <c r="BLG70" s="219"/>
      <c r="BLH70" s="219"/>
      <c r="BLI70" s="219"/>
      <c r="BLJ70" s="219"/>
      <c r="BLK70" s="219"/>
      <c r="BLL70" s="219"/>
      <c r="BLM70" s="219"/>
      <c r="BLN70" s="219"/>
      <c r="BLO70" s="219"/>
      <c r="BLP70" s="219"/>
      <c r="BLQ70" s="219"/>
      <c r="BLR70" s="219"/>
      <c r="BLS70" s="219"/>
      <c r="BLT70" s="219"/>
      <c r="BLU70" s="219"/>
      <c r="BLV70" s="219"/>
      <c r="BLW70" s="219"/>
      <c r="BLX70" s="219"/>
      <c r="BLY70" s="219"/>
      <c r="BLZ70" s="219"/>
      <c r="BMA70" s="219"/>
      <c r="BMB70" s="219"/>
      <c r="BMC70" s="219"/>
      <c r="BMD70" s="219"/>
      <c r="BME70" s="219"/>
      <c r="BMF70" s="219"/>
      <c r="BMG70" s="219"/>
      <c r="BMH70" s="219"/>
      <c r="BMI70" s="219"/>
      <c r="BMJ70" s="219"/>
      <c r="BMK70" s="219"/>
      <c r="BML70" s="219"/>
      <c r="BMM70" s="219"/>
      <c r="BMN70" s="219"/>
      <c r="BMO70" s="219"/>
      <c r="BMP70" s="219"/>
      <c r="BMQ70" s="219"/>
      <c r="BMR70" s="219"/>
      <c r="BMS70" s="219"/>
      <c r="BMT70" s="219"/>
      <c r="BMU70" s="219"/>
      <c r="BMV70" s="219"/>
      <c r="BMW70" s="219"/>
      <c r="BMX70" s="219"/>
      <c r="BMY70" s="219"/>
      <c r="BMZ70" s="219"/>
      <c r="BNA70" s="219"/>
      <c r="BNB70" s="219"/>
      <c r="BNC70" s="219"/>
      <c r="BND70" s="219"/>
      <c r="BNE70" s="219"/>
      <c r="BNF70" s="219"/>
      <c r="BNG70" s="219"/>
      <c r="BNH70" s="219"/>
      <c r="BNI70" s="219"/>
      <c r="BNJ70" s="219"/>
      <c r="BNK70" s="219"/>
      <c r="BNL70" s="219"/>
      <c r="BNM70" s="219"/>
      <c r="BNN70" s="219"/>
      <c r="BNO70" s="219"/>
      <c r="BNP70" s="219"/>
      <c r="BNQ70" s="219"/>
      <c r="BNR70" s="219"/>
      <c r="BNS70" s="219"/>
      <c r="BNT70" s="219"/>
      <c r="BNU70" s="219"/>
      <c r="BNV70" s="219"/>
      <c r="BNW70" s="219"/>
      <c r="BNX70" s="219"/>
      <c r="BNY70" s="219"/>
      <c r="BNZ70" s="219"/>
      <c r="BOA70" s="219"/>
      <c r="BOB70" s="219"/>
      <c r="BOC70" s="219"/>
      <c r="BOD70" s="219"/>
      <c r="BOE70" s="219"/>
      <c r="BOF70" s="219"/>
      <c r="BOG70" s="219"/>
      <c r="BOH70" s="219"/>
      <c r="BOI70" s="219"/>
      <c r="BOJ70" s="219"/>
      <c r="BOK70" s="219"/>
      <c r="BOL70" s="219"/>
      <c r="BOM70" s="219"/>
      <c r="BON70" s="219"/>
      <c r="BOO70" s="219"/>
      <c r="BOP70" s="219"/>
      <c r="BOQ70" s="219"/>
      <c r="BOR70" s="219"/>
      <c r="BOS70" s="219"/>
      <c r="BOT70" s="219"/>
      <c r="BOU70" s="219"/>
      <c r="BOV70" s="219"/>
      <c r="BOW70" s="219"/>
      <c r="BOX70" s="219"/>
      <c r="BOY70" s="219"/>
      <c r="BOZ70" s="219"/>
      <c r="BPA70" s="219"/>
      <c r="BPB70" s="219"/>
      <c r="BPC70" s="219"/>
      <c r="BPD70" s="219"/>
      <c r="BPE70" s="219"/>
      <c r="BPF70" s="219"/>
      <c r="BPG70" s="219"/>
      <c r="BPH70" s="219"/>
      <c r="BPI70" s="219"/>
      <c r="BPJ70" s="219"/>
      <c r="BPK70" s="219"/>
      <c r="BPL70" s="219"/>
      <c r="BPM70" s="219"/>
      <c r="BPN70" s="219"/>
      <c r="BPO70" s="219"/>
      <c r="BPP70" s="219"/>
      <c r="BPQ70" s="219"/>
      <c r="BPR70" s="219"/>
      <c r="BPS70" s="219"/>
      <c r="BPT70" s="219"/>
      <c r="BPU70" s="219"/>
      <c r="BPV70" s="219"/>
      <c r="BPW70" s="219"/>
      <c r="BPX70" s="219"/>
      <c r="BPY70" s="219"/>
      <c r="BPZ70" s="219"/>
      <c r="BQA70" s="219"/>
      <c r="BQB70" s="219"/>
      <c r="BQC70" s="219"/>
      <c r="BQD70" s="219"/>
      <c r="BQE70" s="219"/>
      <c r="BQF70" s="219"/>
      <c r="BQG70" s="219"/>
      <c r="BQH70" s="219"/>
      <c r="BQI70" s="219"/>
      <c r="BQJ70" s="219"/>
      <c r="BQK70" s="219"/>
      <c r="BQL70" s="219"/>
      <c r="BQM70" s="219"/>
      <c r="BQN70" s="219"/>
      <c r="BQO70" s="219"/>
      <c r="BQP70" s="219"/>
      <c r="BQQ70" s="219"/>
      <c r="BQR70" s="219"/>
      <c r="BQS70" s="219"/>
      <c r="BQT70" s="219"/>
      <c r="BQU70" s="219"/>
      <c r="BQV70" s="219"/>
      <c r="BQW70" s="219"/>
      <c r="BQX70" s="219"/>
      <c r="BQY70" s="219"/>
      <c r="BQZ70" s="219"/>
      <c r="BRA70" s="219"/>
      <c r="BRB70" s="219"/>
      <c r="BRC70" s="219"/>
      <c r="BRD70" s="219"/>
      <c r="BRE70" s="219"/>
      <c r="BRF70" s="219"/>
      <c r="BRG70" s="219"/>
      <c r="BRH70" s="219"/>
      <c r="BRI70" s="219"/>
      <c r="BRJ70" s="219"/>
      <c r="BRK70" s="219"/>
      <c r="BRL70" s="219"/>
      <c r="BRM70" s="219"/>
      <c r="BRN70" s="219"/>
      <c r="BRO70" s="219"/>
      <c r="BRP70" s="219"/>
      <c r="BRQ70" s="219"/>
      <c r="BRR70" s="219"/>
      <c r="BRS70" s="219"/>
      <c r="BRT70" s="219"/>
      <c r="BRU70" s="219"/>
      <c r="BRV70" s="219"/>
      <c r="BRW70" s="219"/>
      <c r="BRX70" s="219"/>
      <c r="BRY70" s="219"/>
      <c r="BRZ70" s="219"/>
      <c r="BSA70" s="219"/>
      <c r="BSB70" s="219"/>
      <c r="BSC70" s="219"/>
      <c r="BSD70" s="219"/>
      <c r="BSE70" s="219"/>
      <c r="BSF70" s="219"/>
      <c r="BSG70" s="219"/>
      <c r="BSH70" s="219"/>
      <c r="BSI70" s="219"/>
      <c r="BSJ70" s="219"/>
      <c r="BSK70" s="219"/>
      <c r="BSL70" s="219"/>
      <c r="BSM70" s="219"/>
      <c r="BSN70" s="219"/>
      <c r="BSO70" s="219"/>
      <c r="BSP70" s="219"/>
      <c r="BSQ70" s="219"/>
      <c r="BSR70" s="219"/>
      <c r="BSS70" s="219"/>
      <c r="BST70" s="219"/>
      <c r="BSU70" s="219"/>
      <c r="BSV70" s="219"/>
      <c r="BSW70" s="219"/>
      <c r="BSX70" s="219"/>
      <c r="BSY70" s="219"/>
      <c r="BSZ70" s="219"/>
      <c r="BTA70" s="219"/>
      <c r="BTB70" s="219"/>
      <c r="BTC70" s="219"/>
      <c r="BTD70" s="219"/>
      <c r="BTE70" s="219"/>
      <c r="BTF70" s="219"/>
      <c r="BTG70" s="219"/>
      <c r="BTH70" s="219"/>
      <c r="BTI70" s="219"/>
      <c r="BTJ70" s="219"/>
      <c r="BTK70" s="219"/>
      <c r="BTL70" s="219"/>
      <c r="BTM70" s="219"/>
      <c r="BTN70" s="219"/>
      <c r="BTO70" s="219"/>
      <c r="BTP70" s="219"/>
      <c r="BTQ70" s="219"/>
      <c r="BTR70" s="219"/>
      <c r="BTS70" s="219"/>
      <c r="BTT70" s="219"/>
      <c r="BTU70" s="219"/>
      <c r="BTV70" s="219"/>
      <c r="BTW70" s="219"/>
      <c r="BTX70" s="219"/>
      <c r="BTY70" s="219"/>
      <c r="BTZ70" s="219"/>
      <c r="BUA70" s="219"/>
      <c r="BUB70" s="219"/>
      <c r="BUC70" s="219"/>
      <c r="BUD70" s="219"/>
      <c r="BUE70" s="219"/>
      <c r="BUF70" s="219"/>
      <c r="BUG70" s="219"/>
      <c r="BUH70" s="219"/>
      <c r="BUI70" s="219"/>
      <c r="BUJ70" s="219"/>
      <c r="BUK70" s="219"/>
      <c r="BUL70" s="219"/>
      <c r="BUM70" s="219"/>
      <c r="BUN70" s="219"/>
      <c r="BUO70" s="219"/>
      <c r="BUP70" s="219"/>
      <c r="BUQ70" s="219"/>
      <c r="BUR70" s="219"/>
      <c r="BUS70" s="219"/>
      <c r="BUT70" s="219"/>
      <c r="BUU70" s="219"/>
      <c r="BUV70" s="219"/>
      <c r="BUW70" s="219"/>
      <c r="BUX70" s="219"/>
      <c r="BUY70" s="219"/>
      <c r="BUZ70" s="219"/>
      <c r="BVA70" s="219"/>
      <c r="BVB70" s="219"/>
      <c r="BVC70" s="219"/>
      <c r="BVD70" s="219"/>
      <c r="BVE70" s="219"/>
      <c r="BVF70" s="219"/>
      <c r="BVG70" s="219"/>
      <c r="BVH70" s="219"/>
      <c r="BVI70" s="219"/>
      <c r="BVJ70" s="219"/>
      <c r="BVK70" s="219"/>
      <c r="BVL70" s="219"/>
      <c r="BVM70" s="219"/>
      <c r="BVN70" s="219"/>
      <c r="BVO70" s="219"/>
      <c r="BVP70" s="219"/>
      <c r="BVQ70" s="219"/>
      <c r="BVR70" s="219"/>
      <c r="BVS70" s="219"/>
      <c r="BVT70" s="219"/>
      <c r="BVU70" s="219"/>
      <c r="BVV70" s="219"/>
      <c r="BVW70" s="219"/>
      <c r="BVX70" s="219"/>
      <c r="BVY70" s="219"/>
      <c r="BVZ70" s="219"/>
      <c r="BWA70" s="219"/>
      <c r="BWB70" s="219"/>
      <c r="BWC70" s="219"/>
      <c r="BWD70" s="219"/>
      <c r="BWE70" s="219"/>
      <c r="BWF70" s="219"/>
      <c r="BWG70" s="219"/>
      <c r="BWH70" s="219"/>
      <c r="BWI70" s="219"/>
      <c r="BWJ70" s="219"/>
      <c r="BWK70" s="219"/>
      <c r="BWL70" s="219"/>
      <c r="BWM70" s="219"/>
      <c r="BWN70" s="219"/>
      <c r="BWO70" s="219"/>
      <c r="BWP70" s="219"/>
      <c r="BWQ70" s="219"/>
      <c r="BWR70" s="219"/>
      <c r="BWS70" s="219"/>
      <c r="BWT70" s="219"/>
      <c r="BWU70" s="219"/>
      <c r="BWV70" s="219"/>
      <c r="BWW70" s="219"/>
      <c r="BWX70" s="219"/>
      <c r="BWY70" s="219"/>
      <c r="BWZ70" s="219"/>
      <c r="BXA70" s="219"/>
      <c r="BXB70" s="219"/>
      <c r="BXC70" s="219"/>
      <c r="BXD70" s="219"/>
      <c r="BXE70" s="219"/>
      <c r="BXF70" s="219"/>
      <c r="BXG70" s="219"/>
      <c r="BXH70" s="219"/>
      <c r="BXI70" s="219"/>
      <c r="BXJ70" s="219"/>
      <c r="BXK70" s="219"/>
      <c r="BXL70" s="219"/>
      <c r="BXM70" s="219"/>
      <c r="BXN70" s="219"/>
      <c r="BXO70" s="219"/>
      <c r="BXP70" s="219"/>
      <c r="BXQ70" s="219"/>
      <c r="BXR70" s="219"/>
      <c r="BXS70" s="219"/>
      <c r="BXT70" s="219"/>
      <c r="BXU70" s="219"/>
      <c r="BXV70" s="219"/>
      <c r="BXW70" s="219"/>
      <c r="BXX70" s="219"/>
      <c r="BXY70" s="219"/>
      <c r="BXZ70" s="219"/>
      <c r="BYA70" s="219"/>
      <c r="BYB70" s="219"/>
      <c r="BYC70" s="219"/>
      <c r="BYD70" s="219"/>
      <c r="BYE70" s="219"/>
      <c r="BYF70" s="219"/>
      <c r="BYG70" s="219"/>
      <c r="BYH70" s="219"/>
      <c r="BYI70" s="219"/>
      <c r="BYJ70" s="219"/>
      <c r="BYK70" s="219"/>
      <c r="BYL70" s="219"/>
      <c r="BYM70" s="219"/>
      <c r="BYN70" s="219"/>
      <c r="BYO70" s="219"/>
      <c r="BYP70" s="219"/>
      <c r="BYQ70" s="219"/>
      <c r="BYR70" s="219"/>
      <c r="BYS70" s="219"/>
      <c r="BYT70" s="219"/>
      <c r="BYU70" s="219"/>
      <c r="BYV70" s="219"/>
      <c r="BYW70" s="219"/>
      <c r="BYX70" s="219"/>
      <c r="BYY70" s="219"/>
      <c r="BYZ70" s="219"/>
      <c r="BZA70" s="219"/>
      <c r="BZB70" s="219"/>
      <c r="BZC70" s="219"/>
      <c r="BZD70" s="219"/>
      <c r="BZE70" s="219"/>
      <c r="BZF70" s="219"/>
      <c r="BZG70" s="219"/>
      <c r="BZH70" s="219"/>
      <c r="BZI70" s="219"/>
      <c r="BZJ70" s="219"/>
      <c r="BZK70" s="219"/>
      <c r="BZL70" s="219"/>
      <c r="BZM70" s="219"/>
      <c r="BZN70" s="219"/>
      <c r="BZO70" s="219"/>
      <c r="BZP70" s="219"/>
      <c r="BZQ70" s="219"/>
      <c r="BZR70" s="219"/>
      <c r="BZS70" s="219"/>
      <c r="BZT70" s="219"/>
      <c r="BZU70" s="219"/>
      <c r="BZV70" s="219"/>
      <c r="BZW70" s="219"/>
      <c r="BZX70" s="219"/>
      <c r="BZY70" s="219"/>
      <c r="BZZ70" s="219"/>
      <c r="CAA70" s="219"/>
      <c r="CAB70" s="219"/>
      <c r="CAC70" s="219"/>
      <c r="CAD70" s="219"/>
      <c r="CAE70" s="219"/>
      <c r="CAF70" s="219"/>
      <c r="CAG70" s="219"/>
      <c r="CAH70" s="219"/>
      <c r="CAI70" s="219"/>
      <c r="CAJ70" s="219"/>
      <c r="CAK70" s="219"/>
      <c r="CAL70" s="219"/>
      <c r="CAM70" s="219"/>
      <c r="CAN70" s="219"/>
      <c r="CAO70" s="219"/>
      <c r="CAP70" s="219"/>
      <c r="CAQ70" s="219"/>
      <c r="CAR70" s="219"/>
      <c r="CAS70" s="219"/>
      <c r="CAT70" s="219"/>
      <c r="CAU70" s="219"/>
      <c r="CAV70" s="219"/>
      <c r="CAW70" s="219"/>
      <c r="CAX70" s="219"/>
      <c r="CAY70" s="219"/>
      <c r="CAZ70" s="219"/>
      <c r="CBA70" s="219"/>
      <c r="CBB70" s="219"/>
      <c r="CBC70" s="219"/>
      <c r="CBD70" s="219"/>
      <c r="CBE70" s="219"/>
      <c r="CBF70" s="219"/>
      <c r="CBG70" s="219"/>
      <c r="CBH70" s="219"/>
      <c r="CBI70" s="219"/>
      <c r="CBJ70" s="219"/>
      <c r="CBK70" s="219"/>
      <c r="CBL70" s="219"/>
      <c r="CBM70" s="219"/>
      <c r="CBN70" s="219"/>
      <c r="CBO70" s="219"/>
      <c r="CBP70" s="219"/>
      <c r="CBQ70" s="219"/>
      <c r="CBR70" s="219"/>
      <c r="CBS70" s="219"/>
      <c r="CBT70" s="219"/>
      <c r="CBU70" s="219"/>
      <c r="CBV70" s="219"/>
      <c r="CBW70" s="219"/>
      <c r="CBX70" s="219"/>
      <c r="CBY70" s="219"/>
      <c r="CBZ70" s="219"/>
      <c r="CCA70" s="219"/>
      <c r="CCB70" s="219"/>
      <c r="CCC70" s="219"/>
      <c r="CCD70" s="219"/>
      <c r="CCE70" s="219"/>
      <c r="CCF70" s="219"/>
      <c r="CCG70" s="219"/>
      <c r="CCH70" s="219"/>
      <c r="CCI70" s="219"/>
      <c r="CCJ70" s="219"/>
      <c r="CCK70" s="219"/>
      <c r="CCL70" s="219"/>
      <c r="CCM70" s="219"/>
      <c r="CCN70" s="219"/>
      <c r="CCO70" s="219"/>
      <c r="CCP70" s="219"/>
      <c r="CCQ70" s="219"/>
      <c r="CCR70" s="219"/>
      <c r="CCS70" s="219"/>
      <c r="CCT70" s="219"/>
      <c r="CCU70" s="219"/>
      <c r="CCV70" s="219"/>
      <c r="CCW70" s="219"/>
      <c r="CCX70" s="219"/>
      <c r="CCY70" s="219"/>
      <c r="CCZ70" s="219"/>
      <c r="CDA70" s="219"/>
      <c r="CDB70" s="219"/>
      <c r="CDC70" s="219"/>
      <c r="CDD70" s="219"/>
      <c r="CDE70" s="219"/>
      <c r="CDF70" s="219"/>
      <c r="CDG70" s="219"/>
      <c r="CDH70" s="219"/>
      <c r="CDI70" s="219"/>
      <c r="CDJ70" s="219"/>
      <c r="CDK70" s="219"/>
      <c r="CDL70" s="219"/>
      <c r="CDM70" s="219"/>
      <c r="CDN70" s="219"/>
      <c r="CDO70" s="219"/>
      <c r="CDP70" s="219"/>
      <c r="CDQ70" s="219"/>
      <c r="CDR70" s="219"/>
      <c r="CDS70" s="219"/>
      <c r="CDT70" s="219"/>
      <c r="CDU70" s="219"/>
      <c r="CDV70" s="219"/>
      <c r="CDW70" s="219"/>
      <c r="CDX70" s="219"/>
      <c r="CDY70" s="219"/>
      <c r="CDZ70" s="219"/>
      <c r="CEA70" s="219"/>
      <c r="CEB70" s="219"/>
      <c r="CEC70" s="219"/>
      <c r="CED70" s="219"/>
      <c r="CEE70" s="219"/>
      <c r="CEF70" s="219"/>
      <c r="CEG70" s="219"/>
      <c r="CEH70" s="219"/>
      <c r="CEI70" s="219"/>
      <c r="CEJ70" s="219"/>
      <c r="CEK70" s="219"/>
      <c r="CEL70" s="219"/>
      <c r="CEM70" s="219"/>
      <c r="CEN70" s="219"/>
      <c r="CEO70" s="219"/>
      <c r="CEP70" s="219"/>
      <c r="CEQ70" s="219"/>
      <c r="CER70" s="219"/>
      <c r="CES70" s="219"/>
      <c r="CET70" s="219"/>
      <c r="CEU70" s="219"/>
      <c r="CEV70" s="219"/>
      <c r="CEW70" s="219"/>
      <c r="CEX70" s="219"/>
      <c r="CEY70" s="219"/>
      <c r="CEZ70" s="219"/>
      <c r="CFA70" s="219"/>
      <c r="CFB70" s="219"/>
      <c r="CFC70" s="219"/>
      <c r="CFD70" s="219"/>
      <c r="CFE70" s="219"/>
      <c r="CFF70" s="219"/>
      <c r="CFG70" s="219"/>
      <c r="CFH70" s="219"/>
      <c r="CFI70" s="219"/>
      <c r="CFJ70" s="219"/>
      <c r="CFK70" s="219"/>
      <c r="CFL70" s="219"/>
      <c r="CFM70" s="219"/>
      <c r="CFN70" s="219"/>
      <c r="CFO70" s="219"/>
      <c r="CFP70" s="219"/>
      <c r="CFQ70" s="219"/>
      <c r="CFR70" s="219"/>
      <c r="CFS70" s="219"/>
      <c r="CFT70" s="219"/>
      <c r="CFU70" s="219"/>
      <c r="CFV70" s="219"/>
      <c r="CFW70" s="219"/>
      <c r="CFX70" s="219"/>
      <c r="CFY70" s="219"/>
      <c r="CFZ70" s="219"/>
      <c r="CGA70" s="219"/>
      <c r="CGB70" s="219"/>
      <c r="CGC70" s="219"/>
      <c r="CGD70" s="219"/>
      <c r="CGE70" s="219"/>
      <c r="CGF70" s="219"/>
      <c r="CGG70" s="219"/>
      <c r="CGH70" s="219"/>
      <c r="CGI70" s="219"/>
      <c r="CGJ70" s="219"/>
      <c r="CGK70" s="219"/>
      <c r="CGL70" s="219"/>
      <c r="CGM70" s="219"/>
      <c r="CGN70" s="219"/>
      <c r="CGO70" s="219"/>
      <c r="CGP70" s="219"/>
      <c r="CGQ70" s="219"/>
      <c r="CGR70" s="219"/>
      <c r="CGS70" s="219"/>
      <c r="CGT70" s="219"/>
      <c r="CGU70" s="219"/>
      <c r="CGV70" s="219"/>
      <c r="CGW70" s="219"/>
      <c r="CGX70" s="219"/>
      <c r="CGY70" s="219"/>
      <c r="CGZ70" s="219"/>
      <c r="CHA70" s="219"/>
      <c r="CHB70" s="219"/>
      <c r="CHC70" s="219"/>
      <c r="CHD70" s="219"/>
      <c r="CHE70" s="219"/>
      <c r="CHF70" s="219"/>
      <c r="CHG70" s="219"/>
      <c r="CHH70" s="219"/>
      <c r="CHI70" s="219"/>
      <c r="CHJ70" s="219"/>
      <c r="CHK70" s="219"/>
      <c r="CHL70" s="219"/>
      <c r="CHM70" s="219"/>
      <c r="CHN70" s="219"/>
      <c r="CHO70" s="219"/>
      <c r="CHP70" s="219"/>
      <c r="CHQ70" s="219"/>
      <c r="CHR70" s="219"/>
      <c r="CHS70" s="219"/>
      <c r="CHT70" s="219"/>
      <c r="CHU70" s="219"/>
      <c r="CHV70" s="219"/>
      <c r="CHW70" s="219"/>
      <c r="CHX70" s="219"/>
      <c r="CHY70" s="219"/>
      <c r="CHZ70" s="219"/>
      <c r="CIA70" s="219"/>
      <c r="CIB70" s="219"/>
      <c r="CIC70" s="219"/>
      <c r="CID70" s="219"/>
      <c r="CIE70" s="219"/>
      <c r="CIF70" s="219"/>
      <c r="CIG70" s="219"/>
      <c r="CIH70" s="219"/>
      <c r="CII70" s="219"/>
      <c r="CIJ70" s="219"/>
      <c r="CIK70" s="219"/>
      <c r="CIL70" s="219"/>
      <c r="CIM70" s="219"/>
      <c r="CIN70" s="219"/>
      <c r="CIO70" s="219"/>
      <c r="CIP70" s="219"/>
      <c r="CIQ70" s="219"/>
      <c r="CIR70" s="219"/>
      <c r="CIS70" s="219"/>
      <c r="CIT70" s="219"/>
      <c r="CIU70" s="219"/>
      <c r="CIV70" s="219"/>
      <c r="CIW70" s="219"/>
      <c r="CIX70" s="219"/>
      <c r="CIY70" s="219"/>
      <c r="CIZ70" s="219"/>
      <c r="CJA70" s="219"/>
      <c r="CJB70" s="219"/>
      <c r="CJC70" s="219"/>
      <c r="CJD70" s="219"/>
      <c r="CJE70" s="219"/>
      <c r="CJF70" s="219"/>
      <c r="CJG70" s="219"/>
      <c r="CJH70" s="219"/>
      <c r="CJI70" s="219"/>
      <c r="CJJ70" s="219"/>
      <c r="CJK70" s="219"/>
      <c r="CJL70" s="219"/>
      <c r="CJM70" s="219"/>
      <c r="CJN70" s="219"/>
      <c r="CJO70" s="219"/>
      <c r="CJP70" s="219"/>
      <c r="CJQ70" s="219"/>
      <c r="CJR70" s="219"/>
      <c r="CJS70" s="219"/>
      <c r="CJT70" s="219"/>
      <c r="CJU70" s="219"/>
      <c r="CJV70" s="219"/>
      <c r="CJW70" s="219"/>
      <c r="CJX70" s="219"/>
      <c r="CJY70" s="219"/>
      <c r="CJZ70" s="219"/>
      <c r="CKA70" s="219"/>
      <c r="CKB70" s="219"/>
      <c r="CKC70" s="219"/>
      <c r="CKD70" s="219"/>
      <c r="CKE70" s="219"/>
      <c r="CKF70" s="219"/>
      <c r="CKG70" s="219"/>
      <c r="CKH70" s="219"/>
      <c r="CKI70" s="219"/>
      <c r="CKJ70" s="219"/>
      <c r="CKK70" s="219"/>
      <c r="CKL70" s="219"/>
      <c r="CKM70" s="219"/>
      <c r="CKN70" s="219"/>
      <c r="CKO70" s="219"/>
      <c r="CKP70" s="219"/>
      <c r="CKQ70" s="219"/>
      <c r="CKR70" s="219"/>
      <c r="CKS70" s="219"/>
      <c r="CKT70" s="219"/>
      <c r="CKU70" s="219"/>
      <c r="CKV70" s="219"/>
      <c r="CKW70" s="219"/>
      <c r="CKX70" s="219"/>
      <c r="CKY70" s="219"/>
      <c r="CKZ70" s="219"/>
      <c r="CLA70" s="219"/>
      <c r="CLB70" s="219"/>
      <c r="CLC70" s="219"/>
      <c r="CLD70" s="219"/>
      <c r="CLE70" s="219"/>
      <c r="CLF70" s="219"/>
      <c r="CLG70" s="219"/>
      <c r="CLH70" s="219"/>
      <c r="CLI70" s="219"/>
      <c r="CLJ70" s="219"/>
      <c r="CLK70" s="219"/>
      <c r="CLL70" s="219"/>
      <c r="CLM70" s="219"/>
      <c r="CLN70" s="219"/>
      <c r="CLO70" s="219"/>
      <c r="CLP70" s="219"/>
      <c r="CLQ70" s="219"/>
      <c r="CLR70" s="219"/>
      <c r="CLS70" s="219"/>
      <c r="CLT70" s="219"/>
      <c r="CLU70" s="219"/>
      <c r="CLV70" s="219"/>
      <c r="CLW70" s="219"/>
      <c r="CLX70" s="219"/>
      <c r="CLY70" s="219"/>
      <c r="CLZ70" s="219"/>
      <c r="CMA70" s="219"/>
      <c r="CMB70" s="219"/>
      <c r="CMC70" s="219"/>
      <c r="CMD70" s="219"/>
      <c r="CME70" s="219"/>
      <c r="CMF70" s="219"/>
      <c r="CMG70" s="219"/>
      <c r="CMH70" s="219"/>
      <c r="CMI70" s="219"/>
      <c r="CMJ70" s="219"/>
      <c r="CMK70" s="219"/>
      <c r="CML70" s="219"/>
      <c r="CMM70" s="219"/>
      <c r="CMN70" s="219"/>
      <c r="CMO70" s="219"/>
      <c r="CMP70" s="219"/>
      <c r="CMQ70" s="219"/>
      <c r="CMR70" s="219"/>
      <c r="CMS70" s="219"/>
      <c r="CMT70" s="219"/>
      <c r="CMU70" s="219"/>
      <c r="CMV70" s="219"/>
      <c r="CMW70" s="219"/>
      <c r="CMX70" s="219"/>
      <c r="CMY70" s="219"/>
      <c r="CMZ70" s="219"/>
      <c r="CNA70" s="219"/>
      <c r="CNB70" s="219"/>
      <c r="CNC70" s="219"/>
      <c r="CND70" s="219"/>
      <c r="CNE70" s="219"/>
      <c r="CNF70" s="219"/>
      <c r="CNG70" s="219"/>
      <c r="CNH70" s="219"/>
      <c r="CNI70" s="219"/>
      <c r="CNJ70" s="219"/>
      <c r="CNK70" s="219"/>
      <c r="CNL70" s="219"/>
      <c r="CNM70" s="219"/>
      <c r="CNN70" s="219"/>
      <c r="CNO70" s="219"/>
      <c r="CNP70" s="219"/>
      <c r="CNQ70" s="219"/>
      <c r="CNR70" s="219"/>
      <c r="CNS70" s="219"/>
      <c r="CNT70" s="219"/>
      <c r="CNU70" s="219"/>
      <c r="CNV70" s="219"/>
      <c r="CNW70" s="219"/>
      <c r="CNX70" s="219"/>
      <c r="CNY70" s="219"/>
      <c r="CNZ70" s="219"/>
      <c r="COA70" s="219"/>
      <c r="COB70" s="219"/>
      <c r="COC70" s="219"/>
      <c r="COD70" s="219"/>
      <c r="COE70" s="219"/>
      <c r="COF70" s="219"/>
      <c r="COG70" s="219"/>
      <c r="COH70" s="219"/>
      <c r="COI70" s="219"/>
      <c r="COJ70" s="219"/>
      <c r="COK70" s="219"/>
      <c r="COL70" s="219"/>
      <c r="COM70" s="219"/>
      <c r="CON70" s="219"/>
      <c r="COO70" s="219"/>
      <c r="COP70" s="219"/>
      <c r="COQ70" s="219"/>
      <c r="COR70" s="219"/>
      <c r="COS70" s="219"/>
      <c r="COT70" s="219"/>
      <c r="COU70" s="219"/>
      <c r="COV70" s="219"/>
      <c r="COW70" s="219"/>
      <c r="COX70" s="219"/>
      <c r="COY70" s="219"/>
      <c r="COZ70" s="219"/>
      <c r="CPA70" s="219"/>
      <c r="CPB70" s="219"/>
      <c r="CPC70" s="219"/>
      <c r="CPD70" s="219"/>
      <c r="CPE70" s="219"/>
      <c r="CPF70" s="219"/>
      <c r="CPG70" s="219"/>
      <c r="CPH70" s="219"/>
      <c r="CPI70" s="219"/>
      <c r="CPJ70" s="219"/>
      <c r="CPK70" s="219"/>
      <c r="CPL70" s="219"/>
      <c r="CPM70" s="219"/>
      <c r="CPN70" s="219"/>
      <c r="CPO70" s="219"/>
      <c r="CPP70" s="219"/>
      <c r="CPQ70" s="219"/>
      <c r="CPR70" s="219"/>
      <c r="CPS70" s="219"/>
      <c r="CPT70" s="219"/>
      <c r="CPU70" s="219"/>
      <c r="CPV70" s="219"/>
      <c r="CPW70" s="219"/>
      <c r="CPX70" s="219"/>
      <c r="CPY70" s="219"/>
      <c r="CPZ70" s="219"/>
      <c r="CQA70" s="219"/>
      <c r="CQB70" s="219"/>
      <c r="CQC70" s="219"/>
      <c r="CQD70" s="219"/>
      <c r="CQE70" s="219"/>
      <c r="CQF70" s="219"/>
      <c r="CQG70" s="219"/>
      <c r="CQH70" s="219"/>
      <c r="CQI70" s="219"/>
      <c r="CQJ70" s="219"/>
      <c r="CQK70" s="219"/>
      <c r="CQL70" s="219"/>
      <c r="CQM70" s="219"/>
      <c r="CQN70" s="219"/>
      <c r="CQO70" s="219"/>
      <c r="CQP70" s="219"/>
      <c r="CQQ70" s="219"/>
      <c r="CQR70" s="219"/>
      <c r="CQS70" s="219"/>
      <c r="CQT70" s="219"/>
      <c r="CQU70" s="219"/>
      <c r="CQV70" s="219"/>
      <c r="CQW70" s="219"/>
      <c r="CQX70" s="219"/>
      <c r="CQY70" s="219"/>
      <c r="CQZ70" s="219"/>
      <c r="CRA70" s="219"/>
      <c r="CRB70" s="219"/>
      <c r="CRC70" s="219"/>
      <c r="CRD70" s="219"/>
      <c r="CRE70" s="219"/>
      <c r="CRF70" s="219"/>
      <c r="CRG70" s="219"/>
      <c r="CRH70" s="219"/>
      <c r="CRI70" s="219"/>
      <c r="CRJ70" s="219"/>
      <c r="CRK70" s="219"/>
      <c r="CRL70" s="219"/>
      <c r="CRM70" s="219"/>
      <c r="CRN70" s="219"/>
      <c r="CRO70" s="219"/>
      <c r="CRP70" s="219"/>
      <c r="CRQ70" s="219"/>
      <c r="CRR70" s="219"/>
      <c r="CRS70" s="219"/>
      <c r="CRT70" s="219"/>
      <c r="CRU70" s="219"/>
      <c r="CRV70" s="219"/>
      <c r="CRW70" s="219"/>
      <c r="CRX70" s="219"/>
      <c r="CRY70" s="219"/>
      <c r="CRZ70" s="219"/>
      <c r="CSA70" s="219"/>
      <c r="CSB70" s="219"/>
      <c r="CSC70" s="219"/>
      <c r="CSD70" s="219"/>
      <c r="CSE70" s="219"/>
      <c r="CSF70" s="219"/>
      <c r="CSG70" s="219"/>
      <c r="CSH70" s="219"/>
      <c r="CSI70" s="219"/>
      <c r="CSJ70" s="219"/>
      <c r="CSK70" s="219"/>
      <c r="CSL70" s="219"/>
      <c r="CSM70" s="219"/>
      <c r="CSN70" s="219"/>
      <c r="CSO70" s="219"/>
      <c r="CSP70" s="219"/>
      <c r="CSQ70" s="219"/>
      <c r="CSR70" s="219"/>
      <c r="CSS70" s="219"/>
      <c r="CST70" s="219"/>
      <c r="CSU70" s="219"/>
      <c r="CSV70" s="219"/>
      <c r="CSW70" s="219"/>
      <c r="CSX70" s="219"/>
      <c r="CSY70" s="219"/>
      <c r="CSZ70" s="219"/>
      <c r="CTA70" s="219"/>
      <c r="CTB70" s="219"/>
      <c r="CTC70" s="219"/>
      <c r="CTD70" s="219"/>
      <c r="CTE70" s="219"/>
      <c r="CTF70" s="219"/>
      <c r="CTG70" s="219"/>
      <c r="CTH70" s="219"/>
      <c r="CTI70" s="219"/>
      <c r="CTJ70" s="219"/>
      <c r="CTK70" s="219"/>
      <c r="CTL70" s="219"/>
      <c r="CTM70" s="219"/>
      <c r="CTN70" s="219"/>
      <c r="CTO70" s="219"/>
      <c r="CTP70" s="219"/>
      <c r="CTQ70" s="219"/>
      <c r="CTR70" s="219"/>
      <c r="CTS70" s="219"/>
      <c r="CTT70" s="219"/>
      <c r="CTU70" s="219"/>
      <c r="CTV70" s="219"/>
      <c r="CTW70" s="219"/>
      <c r="CTX70" s="219"/>
      <c r="CTY70" s="219"/>
      <c r="CTZ70" s="219"/>
      <c r="CUA70" s="219"/>
      <c r="CUB70" s="219"/>
      <c r="CUC70" s="219"/>
      <c r="CUD70" s="219"/>
      <c r="CUE70" s="219"/>
      <c r="CUF70" s="219"/>
      <c r="CUG70" s="219"/>
      <c r="CUH70" s="219"/>
      <c r="CUI70" s="219"/>
      <c r="CUJ70" s="219"/>
      <c r="CUK70" s="219"/>
      <c r="CUL70" s="219"/>
      <c r="CUM70" s="219"/>
      <c r="CUN70" s="219"/>
      <c r="CUO70" s="219"/>
      <c r="CUP70" s="219"/>
      <c r="CUQ70" s="219"/>
      <c r="CUR70" s="219"/>
      <c r="CUS70" s="219"/>
      <c r="CUT70" s="219"/>
      <c r="CUU70" s="219"/>
      <c r="CUV70" s="219"/>
      <c r="CUW70" s="219"/>
      <c r="CUX70" s="219"/>
      <c r="CUY70" s="219"/>
      <c r="CUZ70" s="219"/>
      <c r="CVA70" s="219"/>
      <c r="CVB70" s="219"/>
      <c r="CVC70" s="219"/>
      <c r="CVD70" s="219"/>
      <c r="CVE70" s="219"/>
      <c r="CVF70" s="219"/>
      <c r="CVG70" s="219"/>
      <c r="CVH70" s="219"/>
      <c r="CVI70" s="219"/>
      <c r="CVJ70" s="219"/>
      <c r="CVK70" s="219"/>
      <c r="CVL70" s="219"/>
      <c r="CVM70" s="219"/>
      <c r="CVN70" s="219"/>
      <c r="CVO70" s="219"/>
      <c r="CVP70" s="219"/>
      <c r="CVQ70" s="219"/>
      <c r="CVR70" s="219"/>
      <c r="CVS70" s="219"/>
      <c r="CVT70" s="219"/>
      <c r="CVU70" s="219"/>
      <c r="CVV70" s="219"/>
      <c r="CVW70" s="219"/>
      <c r="CVX70" s="219"/>
      <c r="CVY70" s="219"/>
      <c r="CVZ70" s="219"/>
      <c r="CWA70" s="219"/>
      <c r="CWB70" s="219"/>
      <c r="CWC70" s="219"/>
      <c r="CWD70" s="219"/>
      <c r="CWE70" s="219"/>
      <c r="CWF70" s="219"/>
      <c r="CWG70" s="219"/>
      <c r="CWH70" s="219"/>
      <c r="CWI70" s="219"/>
      <c r="CWJ70" s="219"/>
      <c r="CWK70" s="219"/>
      <c r="CWL70" s="219"/>
      <c r="CWM70" s="219"/>
      <c r="CWN70" s="219"/>
      <c r="CWO70" s="219"/>
      <c r="CWP70" s="219"/>
      <c r="CWQ70" s="219"/>
      <c r="CWR70" s="219"/>
      <c r="CWS70" s="219"/>
      <c r="CWT70" s="219"/>
      <c r="CWU70" s="219"/>
      <c r="CWV70" s="219"/>
      <c r="CWW70" s="219"/>
      <c r="CWX70" s="219"/>
      <c r="CWY70" s="219"/>
      <c r="CWZ70" s="219"/>
      <c r="CXA70" s="219"/>
      <c r="CXB70" s="219"/>
      <c r="CXC70" s="219"/>
      <c r="CXD70" s="219"/>
      <c r="CXE70" s="219"/>
      <c r="CXF70" s="219"/>
      <c r="CXG70" s="219"/>
      <c r="CXH70" s="219"/>
      <c r="CXI70" s="219"/>
      <c r="CXJ70" s="219"/>
      <c r="CXK70" s="219"/>
      <c r="CXL70" s="219"/>
      <c r="CXM70" s="219"/>
      <c r="CXN70" s="219"/>
      <c r="CXO70" s="219"/>
      <c r="CXP70" s="219"/>
      <c r="CXQ70" s="219"/>
      <c r="CXR70" s="219"/>
      <c r="CXS70" s="219"/>
      <c r="CXT70" s="219"/>
      <c r="CXU70" s="219"/>
      <c r="CXV70" s="219"/>
      <c r="CXW70" s="219"/>
      <c r="CXX70" s="219"/>
      <c r="CXY70" s="219"/>
      <c r="CXZ70" s="219"/>
      <c r="CYA70" s="219"/>
      <c r="CYB70" s="219"/>
      <c r="CYC70" s="219"/>
      <c r="CYD70" s="219"/>
      <c r="CYE70" s="219"/>
      <c r="CYF70" s="219"/>
      <c r="CYG70" s="219"/>
      <c r="CYH70" s="219"/>
      <c r="CYI70" s="219"/>
      <c r="CYJ70" s="219"/>
      <c r="CYK70" s="219"/>
      <c r="CYL70" s="219"/>
      <c r="CYM70" s="219"/>
      <c r="CYN70" s="219"/>
      <c r="CYO70" s="219"/>
      <c r="CYP70" s="219"/>
      <c r="CYQ70" s="219"/>
      <c r="CYR70" s="219"/>
      <c r="CYS70" s="219"/>
      <c r="CYT70" s="219"/>
      <c r="CYU70" s="219"/>
      <c r="CYV70" s="219"/>
      <c r="CYW70" s="219"/>
      <c r="CYX70" s="219"/>
      <c r="CYY70" s="219"/>
      <c r="CYZ70" s="219"/>
      <c r="CZA70" s="219"/>
      <c r="CZB70" s="219"/>
      <c r="CZC70" s="219"/>
      <c r="CZD70" s="219"/>
      <c r="CZE70" s="219"/>
      <c r="CZF70" s="219"/>
      <c r="CZG70" s="219"/>
      <c r="CZH70" s="219"/>
      <c r="CZI70" s="219"/>
      <c r="CZJ70" s="219"/>
      <c r="CZK70" s="219"/>
      <c r="CZL70" s="219"/>
      <c r="CZM70" s="219"/>
      <c r="CZN70" s="219"/>
      <c r="CZO70" s="219"/>
      <c r="CZP70" s="219"/>
      <c r="CZQ70" s="219"/>
      <c r="CZR70" s="219"/>
      <c r="CZS70" s="219"/>
      <c r="CZT70" s="219"/>
      <c r="CZU70" s="219"/>
      <c r="CZV70" s="219"/>
      <c r="CZW70" s="219"/>
      <c r="CZX70" s="219"/>
      <c r="CZY70" s="219"/>
      <c r="CZZ70" s="219"/>
      <c r="DAA70" s="219"/>
      <c r="DAB70" s="219"/>
      <c r="DAC70" s="219"/>
      <c r="DAD70" s="219"/>
      <c r="DAE70" s="219"/>
      <c r="DAF70" s="219"/>
      <c r="DAG70" s="219"/>
      <c r="DAH70" s="219"/>
      <c r="DAI70" s="219"/>
      <c r="DAJ70" s="219"/>
      <c r="DAK70" s="219"/>
      <c r="DAL70" s="219"/>
      <c r="DAM70" s="219"/>
      <c r="DAN70" s="219"/>
      <c r="DAO70" s="219"/>
      <c r="DAP70" s="219"/>
      <c r="DAQ70" s="219"/>
      <c r="DAR70" s="219"/>
      <c r="DAS70" s="219"/>
      <c r="DAT70" s="219"/>
      <c r="DAU70" s="219"/>
      <c r="DAV70" s="219"/>
      <c r="DAW70" s="219"/>
      <c r="DAX70" s="219"/>
      <c r="DAY70" s="219"/>
      <c r="DAZ70" s="219"/>
      <c r="DBA70" s="219"/>
      <c r="DBB70" s="219"/>
      <c r="DBC70" s="219"/>
      <c r="DBD70" s="219"/>
      <c r="DBE70" s="219"/>
      <c r="DBF70" s="219"/>
      <c r="DBG70" s="219"/>
      <c r="DBH70" s="219"/>
      <c r="DBI70" s="219"/>
      <c r="DBJ70" s="219"/>
      <c r="DBK70" s="219"/>
      <c r="DBL70" s="219"/>
      <c r="DBM70" s="219"/>
      <c r="DBN70" s="219"/>
      <c r="DBO70" s="219"/>
      <c r="DBP70" s="219"/>
      <c r="DBQ70" s="219"/>
      <c r="DBR70" s="219"/>
      <c r="DBS70" s="219"/>
      <c r="DBT70" s="219"/>
      <c r="DBU70" s="219"/>
      <c r="DBV70" s="219"/>
      <c r="DBW70" s="219"/>
      <c r="DBX70" s="219"/>
      <c r="DBY70" s="219"/>
      <c r="DBZ70" s="219"/>
      <c r="DCA70" s="219"/>
      <c r="DCB70" s="219"/>
      <c r="DCC70" s="219"/>
      <c r="DCD70" s="219"/>
      <c r="DCE70" s="219"/>
      <c r="DCF70" s="219"/>
      <c r="DCG70" s="219"/>
      <c r="DCH70" s="219"/>
      <c r="DCI70" s="219"/>
      <c r="DCJ70" s="219"/>
      <c r="DCK70" s="219"/>
      <c r="DCL70" s="219"/>
      <c r="DCM70" s="219"/>
      <c r="DCN70" s="219"/>
      <c r="DCO70" s="219"/>
      <c r="DCP70" s="219"/>
      <c r="DCQ70" s="219"/>
      <c r="DCR70" s="219"/>
      <c r="DCS70" s="219"/>
      <c r="DCT70" s="219"/>
      <c r="DCU70" s="219"/>
      <c r="DCV70" s="219"/>
      <c r="DCW70" s="219"/>
      <c r="DCX70" s="219"/>
      <c r="DCY70" s="219"/>
      <c r="DCZ70" s="219"/>
      <c r="DDA70" s="219"/>
      <c r="DDB70" s="219"/>
      <c r="DDC70" s="219"/>
      <c r="DDD70" s="219"/>
      <c r="DDE70" s="219"/>
      <c r="DDF70" s="219"/>
      <c r="DDG70" s="219"/>
      <c r="DDH70" s="219"/>
      <c r="DDI70" s="219"/>
      <c r="DDJ70" s="219"/>
      <c r="DDK70" s="219"/>
      <c r="DDL70" s="219"/>
      <c r="DDM70" s="219"/>
      <c r="DDN70" s="219"/>
      <c r="DDO70" s="219"/>
      <c r="DDP70" s="219"/>
      <c r="DDQ70" s="219"/>
      <c r="DDR70" s="219"/>
      <c r="DDS70" s="219"/>
      <c r="DDT70" s="219"/>
      <c r="DDU70" s="219"/>
      <c r="DDV70" s="219"/>
      <c r="DDW70" s="219"/>
      <c r="DDX70" s="219"/>
      <c r="DDY70" s="219"/>
      <c r="DDZ70" s="219"/>
      <c r="DEA70" s="219"/>
      <c r="DEB70" s="219"/>
      <c r="DEC70" s="219"/>
      <c r="DED70" s="219"/>
      <c r="DEE70" s="219"/>
      <c r="DEF70" s="219"/>
      <c r="DEG70" s="219"/>
      <c r="DEH70" s="219"/>
      <c r="DEI70" s="219"/>
      <c r="DEJ70" s="219"/>
      <c r="DEK70" s="219"/>
      <c r="DEL70" s="219"/>
      <c r="DEM70" s="219"/>
      <c r="DEN70" s="219"/>
      <c r="DEO70" s="219"/>
      <c r="DEP70" s="219"/>
      <c r="DEQ70" s="219"/>
      <c r="DER70" s="219"/>
      <c r="DES70" s="219"/>
      <c r="DET70" s="219"/>
      <c r="DEU70" s="219"/>
      <c r="DEV70" s="219"/>
      <c r="DEW70" s="219"/>
      <c r="DEX70" s="219"/>
      <c r="DEY70" s="219"/>
      <c r="DEZ70" s="219"/>
      <c r="DFA70" s="219"/>
      <c r="DFB70" s="219"/>
      <c r="DFC70" s="219"/>
      <c r="DFD70" s="219"/>
      <c r="DFE70" s="219"/>
      <c r="DFF70" s="219"/>
      <c r="DFG70" s="219"/>
      <c r="DFH70" s="219"/>
      <c r="DFI70" s="219"/>
      <c r="DFJ70" s="219"/>
      <c r="DFK70" s="219"/>
      <c r="DFL70" s="219"/>
      <c r="DFM70" s="219"/>
      <c r="DFN70" s="219"/>
      <c r="DFO70" s="219"/>
      <c r="DFP70" s="219"/>
      <c r="DFQ70" s="219"/>
      <c r="DFR70" s="219"/>
      <c r="DFS70" s="219"/>
      <c r="DFT70" s="219"/>
      <c r="DFU70" s="219"/>
      <c r="DFV70" s="219"/>
      <c r="DFW70" s="219"/>
      <c r="DFX70" s="219"/>
      <c r="DFY70" s="219"/>
      <c r="DFZ70" s="219"/>
      <c r="DGA70" s="219"/>
      <c r="DGB70" s="219"/>
      <c r="DGC70" s="219"/>
      <c r="DGD70" s="219"/>
      <c r="DGE70" s="219"/>
      <c r="DGF70" s="219"/>
      <c r="DGG70" s="219"/>
      <c r="DGH70" s="219"/>
      <c r="DGI70" s="219"/>
      <c r="DGJ70" s="219"/>
      <c r="DGK70" s="219"/>
      <c r="DGL70" s="219"/>
      <c r="DGM70" s="219"/>
      <c r="DGN70" s="219"/>
      <c r="DGO70" s="219"/>
      <c r="DGP70" s="219"/>
      <c r="DGQ70" s="219"/>
      <c r="DGR70" s="219"/>
      <c r="DGS70" s="219"/>
      <c r="DGT70" s="219"/>
      <c r="DGU70" s="219"/>
      <c r="DGV70" s="219"/>
      <c r="DGW70" s="219"/>
      <c r="DGX70" s="219"/>
      <c r="DGY70" s="219"/>
      <c r="DGZ70" s="219"/>
      <c r="DHA70" s="219"/>
      <c r="DHB70" s="219"/>
      <c r="DHC70" s="219"/>
      <c r="DHD70" s="219"/>
      <c r="DHE70" s="219"/>
      <c r="DHF70" s="219"/>
      <c r="DHG70" s="219"/>
      <c r="DHH70" s="219"/>
      <c r="DHI70" s="219"/>
      <c r="DHJ70" s="219"/>
      <c r="DHK70" s="219"/>
      <c r="DHL70" s="219"/>
      <c r="DHM70" s="219"/>
      <c r="DHN70" s="219"/>
      <c r="DHO70" s="219"/>
      <c r="DHP70" s="219"/>
      <c r="DHQ70" s="219"/>
      <c r="DHR70" s="219"/>
      <c r="DHS70" s="219"/>
      <c r="DHT70" s="219"/>
      <c r="DHU70" s="219"/>
      <c r="DHV70" s="219"/>
      <c r="DHW70" s="219"/>
      <c r="DHX70" s="219"/>
      <c r="DHY70" s="219"/>
      <c r="DHZ70" s="219"/>
      <c r="DIA70" s="219"/>
      <c r="DIB70" s="219"/>
      <c r="DIC70" s="219"/>
      <c r="DID70" s="219"/>
      <c r="DIE70" s="219"/>
      <c r="DIF70" s="219"/>
      <c r="DIG70" s="219"/>
      <c r="DIH70" s="219"/>
      <c r="DII70" s="219"/>
      <c r="DIJ70" s="219"/>
      <c r="DIK70" s="219"/>
      <c r="DIL70" s="219"/>
      <c r="DIM70" s="219"/>
      <c r="DIN70" s="219"/>
      <c r="DIO70" s="219"/>
      <c r="DIP70" s="219"/>
      <c r="DIQ70" s="219"/>
      <c r="DIR70" s="219"/>
      <c r="DIS70" s="219"/>
      <c r="DIT70" s="219"/>
      <c r="DIU70" s="219"/>
      <c r="DIV70" s="219"/>
      <c r="DIW70" s="219"/>
      <c r="DIX70" s="219"/>
      <c r="DIY70" s="219"/>
      <c r="DIZ70" s="219"/>
      <c r="DJA70" s="219"/>
      <c r="DJB70" s="219"/>
      <c r="DJC70" s="219"/>
      <c r="DJD70" s="219"/>
      <c r="DJE70" s="219"/>
      <c r="DJF70" s="219"/>
      <c r="DJG70" s="219"/>
      <c r="DJH70" s="219"/>
      <c r="DJI70" s="219"/>
      <c r="DJJ70" s="219"/>
      <c r="DJK70" s="219"/>
      <c r="DJL70" s="219"/>
      <c r="DJM70" s="219"/>
      <c r="DJN70" s="219"/>
      <c r="DJO70" s="219"/>
      <c r="DJP70" s="219"/>
      <c r="DJQ70" s="219"/>
      <c r="DJR70" s="219"/>
      <c r="DJS70" s="219"/>
      <c r="DJT70" s="219"/>
      <c r="DJU70" s="219"/>
      <c r="DJV70" s="219"/>
      <c r="DJW70" s="219"/>
      <c r="DJX70" s="219"/>
      <c r="DJY70" s="219"/>
      <c r="DJZ70" s="219"/>
      <c r="DKA70" s="219"/>
      <c r="DKB70" s="219"/>
      <c r="DKC70" s="219"/>
      <c r="DKD70" s="219"/>
      <c r="DKE70" s="219"/>
      <c r="DKF70" s="219"/>
      <c r="DKG70" s="219"/>
      <c r="DKH70" s="219"/>
      <c r="DKI70" s="219"/>
      <c r="DKJ70" s="219"/>
      <c r="DKK70" s="219"/>
      <c r="DKL70" s="219"/>
      <c r="DKM70" s="219"/>
      <c r="DKN70" s="219"/>
      <c r="DKO70" s="219"/>
      <c r="DKP70" s="219"/>
      <c r="DKQ70" s="219"/>
      <c r="DKR70" s="219"/>
      <c r="DKS70" s="219"/>
      <c r="DKT70" s="219"/>
      <c r="DKU70" s="219"/>
      <c r="DKV70" s="219"/>
      <c r="DKW70" s="219"/>
      <c r="DKX70" s="219"/>
      <c r="DKY70" s="219"/>
      <c r="DKZ70" s="219"/>
      <c r="DLA70" s="219"/>
      <c r="DLB70" s="219"/>
      <c r="DLC70" s="219"/>
      <c r="DLD70" s="219"/>
      <c r="DLE70" s="219"/>
      <c r="DLF70" s="219"/>
      <c r="DLG70" s="219"/>
      <c r="DLH70" s="219"/>
      <c r="DLI70" s="219"/>
      <c r="DLJ70" s="219"/>
      <c r="DLK70" s="219"/>
      <c r="DLL70" s="219"/>
      <c r="DLM70" s="219"/>
      <c r="DLN70" s="219"/>
      <c r="DLO70" s="219"/>
      <c r="DLP70" s="219"/>
      <c r="DLQ70" s="219"/>
      <c r="DLR70" s="219"/>
      <c r="DLS70" s="219"/>
      <c r="DLT70" s="219"/>
      <c r="DLU70" s="219"/>
      <c r="DLV70" s="219"/>
      <c r="DLW70" s="219"/>
      <c r="DLX70" s="219"/>
      <c r="DLY70" s="219"/>
      <c r="DLZ70" s="219"/>
      <c r="DMA70" s="219"/>
      <c r="DMB70" s="219"/>
      <c r="DMC70" s="219"/>
      <c r="DMD70" s="219"/>
      <c r="DME70" s="219"/>
      <c r="DMF70" s="219"/>
      <c r="DMG70" s="219"/>
      <c r="DMH70" s="219"/>
      <c r="DMI70" s="219"/>
      <c r="DMJ70" s="219"/>
      <c r="DMK70" s="219"/>
      <c r="DML70" s="219"/>
      <c r="DMM70" s="219"/>
      <c r="DMN70" s="219"/>
      <c r="DMO70" s="219"/>
      <c r="DMP70" s="219"/>
      <c r="DMQ70" s="219"/>
      <c r="DMR70" s="219"/>
      <c r="DMS70" s="219"/>
      <c r="DMT70" s="219"/>
      <c r="DMU70" s="219"/>
      <c r="DMV70" s="219"/>
      <c r="DMW70" s="219"/>
      <c r="DMX70" s="219"/>
      <c r="DMY70" s="219"/>
      <c r="DMZ70" s="219"/>
      <c r="DNA70" s="219"/>
      <c r="DNB70" s="219"/>
      <c r="DNC70" s="219"/>
      <c r="DND70" s="219"/>
      <c r="DNE70" s="219"/>
      <c r="DNF70" s="219"/>
      <c r="DNG70" s="219"/>
      <c r="DNH70" s="219"/>
      <c r="DNI70" s="219"/>
      <c r="DNJ70" s="219"/>
      <c r="DNK70" s="219"/>
      <c r="DNL70" s="219"/>
      <c r="DNM70" s="219"/>
      <c r="DNN70" s="219"/>
      <c r="DNO70" s="219"/>
      <c r="DNP70" s="219"/>
      <c r="DNQ70" s="219"/>
      <c r="DNR70" s="219"/>
      <c r="DNS70" s="219"/>
      <c r="DNT70" s="219"/>
      <c r="DNU70" s="219"/>
      <c r="DNV70" s="219"/>
      <c r="DNW70" s="219"/>
      <c r="DNX70" s="219"/>
      <c r="DNY70" s="219"/>
      <c r="DNZ70" s="219"/>
      <c r="DOA70" s="219"/>
      <c r="DOB70" s="219"/>
      <c r="DOC70" s="219"/>
      <c r="DOD70" s="219"/>
      <c r="DOE70" s="219"/>
      <c r="DOF70" s="219"/>
      <c r="DOG70" s="219"/>
      <c r="DOH70" s="219"/>
      <c r="DOI70" s="219"/>
      <c r="DOJ70" s="219"/>
      <c r="DOK70" s="219"/>
      <c r="DOL70" s="219"/>
      <c r="DOM70" s="219"/>
      <c r="DON70" s="219"/>
      <c r="DOO70" s="219"/>
      <c r="DOP70" s="219"/>
      <c r="DOQ70" s="219"/>
      <c r="DOR70" s="219"/>
      <c r="DOS70" s="219"/>
      <c r="DOT70" s="219"/>
      <c r="DOU70" s="219"/>
      <c r="DOV70" s="219"/>
      <c r="DOW70" s="219"/>
      <c r="DOX70" s="219"/>
      <c r="DOY70" s="219"/>
      <c r="DOZ70" s="219"/>
      <c r="DPA70" s="219"/>
      <c r="DPB70" s="219"/>
      <c r="DPC70" s="219"/>
      <c r="DPD70" s="219"/>
      <c r="DPE70" s="219"/>
      <c r="DPF70" s="219"/>
      <c r="DPG70" s="219"/>
      <c r="DPH70" s="219"/>
      <c r="DPI70" s="219"/>
      <c r="DPJ70" s="219"/>
      <c r="DPK70" s="219"/>
      <c r="DPL70" s="219"/>
      <c r="DPM70" s="219"/>
      <c r="DPN70" s="219"/>
      <c r="DPO70" s="219"/>
      <c r="DPP70" s="219"/>
      <c r="DPQ70" s="219"/>
      <c r="DPR70" s="219"/>
      <c r="DPS70" s="219"/>
      <c r="DPT70" s="219"/>
      <c r="DPU70" s="219"/>
      <c r="DPV70" s="219"/>
      <c r="DPW70" s="219"/>
      <c r="DPX70" s="219"/>
      <c r="DPY70" s="219"/>
      <c r="DPZ70" s="219"/>
      <c r="DQA70" s="219"/>
      <c r="DQB70" s="219"/>
      <c r="DQC70" s="219"/>
      <c r="DQD70" s="219"/>
      <c r="DQE70" s="219"/>
      <c r="DQF70" s="219"/>
      <c r="DQG70" s="219"/>
      <c r="DQH70" s="219"/>
      <c r="DQI70" s="219"/>
      <c r="DQJ70" s="219"/>
      <c r="DQK70" s="219"/>
      <c r="DQL70" s="219"/>
      <c r="DQM70" s="219"/>
      <c r="DQN70" s="219"/>
      <c r="DQO70" s="219"/>
      <c r="DQP70" s="219"/>
      <c r="DQQ70" s="219"/>
      <c r="DQR70" s="219"/>
      <c r="DQS70" s="219"/>
      <c r="DQT70" s="219"/>
      <c r="DQU70" s="219"/>
      <c r="DQV70" s="219"/>
      <c r="DQW70" s="219"/>
      <c r="DQX70" s="219"/>
      <c r="DQY70" s="219"/>
      <c r="DQZ70" s="219"/>
      <c r="DRA70" s="219"/>
      <c r="DRB70" s="219"/>
      <c r="DRC70" s="219"/>
      <c r="DRD70" s="219"/>
      <c r="DRE70" s="219"/>
      <c r="DRF70" s="219"/>
      <c r="DRG70" s="219"/>
      <c r="DRH70" s="219"/>
      <c r="DRI70" s="219"/>
      <c r="DRJ70" s="219"/>
      <c r="DRK70" s="219"/>
      <c r="DRL70" s="219"/>
      <c r="DRM70" s="219"/>
      <c r="DRN70" s="219"/>
      <c r="DRO70" s="219"/>
      <c r="DRP70" s="219"/>
      <c r="DRQ70" s="219"/>
      <c r="DRR70" s="219"/>
      <c r="DRS70" s="219"/>
      <c r="DRT70" s="219"/>
      <c r="DRU70" s="219"/>
      <c r="DRV70" s="219"/>
      <c r="DRW70" s="219"/>
      <c r="DRX70" s="219"/>
      <c r="DRY70" s="219"/>
      <c r="DRZ70" s="219"/>
      <c r="DSA70" s="219"/>
      <c r="DSB70" s="219"/>
      <c r="DSC70" s="219"/>
      <c r="DSD70" s="219"/>
      <c r="DSE70" s="219"/>
      <c r="DSF70" s="219"/>
      <c r="DSG70" s="219"/>
      <c r="DSH70" s="219"/>
      <c r="DSI70" s="219"/>
      <c r="DSJ70" s="219"/>
      <c r="DSK70" s="219"/>
      <c r="DSL70" s="219"/>
      <c r="DSM70" s="219"/>
      <c r="DSN70" s="219"/>
      <c r="DSO70" s="219"/>
      <c r="DSP70" s="219"/>
      <c r="DSQ70" s="219"/>
      <c r="DSR70" s="219"/>
      <c r="DSS70" s="219"/>
      <c r="DST70" s="219"/>
      <c r="DSU70" s="219"/>
      <c r="DSV70" s="219"/>
      <c r="DSW70" s="219"/>
      <c r="DSX70" s="219"/>
      <c r="DSY70" s="219"/>
      <c r="DSZ70" s="219"/>
      <c r="DTA70" s="219"/>
      <c r="DTB70" s="219"/>
      <c r="DTC70" s="219"/>
      <c r="DTD70" s="219"/>
      <c r="DTE70" s="219"/>
      <c r="DTF70" s="219"/>
      <c r="DTG70" s="219"/>
      <c r="DTH70" s="219"/>
      <c r="DTI70" s="219"/>
      <c r="DTJ70" s="219"/>
      <c r="DTK70" s="219"/>
      <c r="DTL70" s="219"/>
      <c r="DTM70" s="219"/>
      <c r="DTN70" s="219"/>
      <c r="DTO70" s="219"/>
      <c r="DTP70" s="219"/>
      <c r="DTQ70" s="219"/>
      <c r="DTR70" s="219"/>
      <c r="DTS70" s="219"/>
      <c r="DTT70" s="219"/>
      <c r="DTU70" s="219"/>
      <c r="DTV70" s="219"/>
      <c r="DTW70" s="219"/>
      <c r="DTX70" s="219"/>
      <c r="DTY70" s="219"/>
      <c r="DTZ70" s="219"/>
      <c r="DUA70" s="219"/>
      <c r="DUB70" s="219"/>
      <c r="DUC70" s="219"/>
      <c r="DUD70" s="219"/>
      <c r="DUE70" s="219"/>
      <c r="DUF70" s="219"/>
      <c r="DUG70" s="219"/>
      <c r="DUH70" s="219"/>
      <c r="DUI70" s="219"/>
      <c r="DUJ70" s="219"/>
      <c r="DUK70" s="219"/>
      <c r="DUL70" s="219"/>
      <c r="DUM70" s="219"/>
      <c r="DUN70" s="219"/>
      <c r="DUO70" s="219"/>
      <c r="DUP70" s="219"/>
      <c r="DUQ70" s="219"/>
      <c r="DUR70" s="219"/>
      <c r="DUS70" s="219"/>
      <c r="DUT70" s="219"/>
      <c r="DUU70" s="219"/>
      <c r="DUV70" s="219"/>
      <c r="DUW70" s="219"/>
      <c r="DUX70" s="219"/>
      <c r="DUY70" s="219"/>
      <c r="DUZ70" s="219"/>
      <c r="DVA70" s="219"/>
      <c r="DVB70" s="219"/>
      <c r="DVC70" s="219"/>
      <c r="DVD70" s="219"/>
      <c r="DVE70" s="219"/>
      <c r="DVF70" s="219"/>
      <c r="DVG70" s="219"/>
      <c r="DVH70" s="219"/>
      <c r="DVI70" s="219"/>
      <c r="DVJ70" s="219"/>
      <c r="DVK70" s="219"/>
      <c r="DVL70" s="219"/>
      <c r="DVM70" s="219"/>
      <c r="DVN70" s="219"/>
      <c r="DVO70" s="219"/>
      <c r="DVP70" s="219"/>
      <c r="DVQ70" s="219"/>
      <c r="DVR70" s="219"/>
      <c r="DVS70" s="219"/>
      <c r="DVT70" s="219"/>
      <c r="DVU70" s="219"/>
      <c r="DVV70" s="219"/>
      <c r="DVW70" s="219"/>
      <c r="DVX70" s="219"/>
      <c r="DVY70" s="219"/>
      <c r="DVZ70" s="219"/>
      <c r="DWA70" s="219"/>
      <c r="DWB70" s="219"/>
      <c r="DWC70" s="219"/>
      <c r="DWD70" s="219"/>
      <c r="DWE70" s="219"/>
      <c r="DWF70" s="219"/>
      <c r="DWG70" s="219"/>
      <c r="DWH70" s="219"/>
      <c r="DWI70" s="219"/>
      <c r="DWJ70" s="219"/>
      <c r="DWK70" s="219"/>
      <c r="DWL70" s="219"/>
      <c r="DWM70" s="219"/>
      <c r="DWN70" s="219"/>
      <c r="DWO70" s="219"/>
      <c r="DWP70" s="219"/>
      <c r="DWQ70" s="219"/>
      <c r="DWR70" s="219"/>
      <c r="DWS70" s="219"/>
      <c r="DWT70" s="219"/>
      <c r="DWU70" s="219"/>
      <c r="DWV70" s="219"/>
      <c r="DWW70" s="219"/>
      <c r="DWX70" s="219"/>
      <c r="DWY70" s="219"/>
      <c r="DWZ70" s="219"/>
      <c r="DXA70" s="219"/>
      <c r="DXB70" s="219"/>
      <c r="DXC70" s="219"/>
      <c r="DXD70" s="219"/>
      <c r="DXE70" s="219"/>
      <c r="DXF70" s="219"/>
      <c r="DXG70" s="219"/>
      <c r="DXH70" s="219"/>
      <c r="DXI70" s="219"/>
      <c r="DXJ70" s="219"/>
      <c r="DXK70" s="219"/>
      <c r="DXL70" s="219"/>
      <c r="DXM70" s="219"/>
      <c r="DXN70" s="219"/>
      <c r="DXO70" s="219"/>
      <c r="DXP70" s="219"/>
      <c r="DXQ70" s="219"/>
      <c r="DXR70" s="219"/>
      <c r="DXS70" s="219"/>
      <c r="DXT70" s="219"/>
      <c r="DXU70" s="219"/>
      <c r="DXV70" s="219"/>
      <c r="DXW70" s="219"/>
      <c r="DXX70" s="219"/>
      <c r="DXY70" s="219"/>
      <c r="DXZ70" s="219"/>
      <c r="DYA70" s="219"/>
      <c r="DYB70" s="219"/>
      <c r="DYC70" s="219"/>
      <c r="DYD70" s="219"/>
      <c r="DYE70" s="219"/>
      <c r="DYF70" s="219"/>
      <c r="DYG70" s="219"/>
      <c r="DYH70" s="219"/>
      <c r="DYI70" s="219"/>
      <c r="DYJ70" s="219"/>
      <c r="DYK70" s="219"/>
      <c r="DYL70" s="219"/>
      <c r="DYM70" s="219"/>
      <c r="DYN70" s="219"/>
      <c r="DYO70" s="219"/>
      <c r="DYP70" s="219"/>
      <c r="DYQ70" s="219"/>
      <c r="DYR70" s="219"/>
      <c r="DYS70" s="219"/>
      <c r="DYT70" s="219"/>
      <c r="DYU70" s="219"/>
      <c r="DYV70" s="219"/>
      <c r="DYW70" s="219"/>
      <c r="DYX70" s="219"/>
      <c r="DYY70" s="219"/>
      <c r="DYZ70" s="219"/>
      <c r="DZA70" s="219"/>
      <c r="DZB70" s="219"/>
      <c r="DZC70" s="219"/>
      <c r="DZD70" s="219"/>
      <c r="DZE70" s="219"/>
      <c r="DZF70" s="219"/>
      <c r="DZG70" s="219"/>
      <c r="DZH70" s="219"/>
      <c r="DZI70" s="219"/>
      <c r="DZJ70" s="219"/>
      <c r="DZK70" s="219"/>
      <c r="DZL70" s="219"/>
      <c r="DZM70" s="219"/>
      <c r="DZN70" s="219"/>
      <c r="DZO70" s="219"/>
      <c r="DZP70" s="219"/>
      <c r="DZQ70" s="219"/>
      <c r="DZR70" s="219"/>
      <c r="DZS70" s="219"/>
      <c r="DZT70" s="219"/>
      <c r="DZU70" s="219"/>
      <c r="DZV70" s="219"/>
      <c r="DZW70" s="219"/>
      <c r="DZX70" s="219"/>
      <c r="DZY70" s="219"/>
      <c r="DZZ70" s="219"/>
      <c r="EAA70" s="219"/>
      <c r="EAB70" s="219"/>
      <c r="EAC70" s="219"/>
      <c r="EAD70" s="219"/>
      <c r="EAE70" s="219"/>
      <c r="EAF70" s="219"/>
      <c r="EAG70" s="219"/>
      <c r="EAH70" s="219"/>
      <c r="EAI70" s="219"/>
      <c r="EAJ70" s="219"/>
      <c r="EAK70" s="219"/>
      <c r="EAL70" s="219"/>
      <c r="EAM70" s="219"/>
      <c r="EAN70" s="219"/>
      <c r="EAO70" s="219"/>
      <c r="EAP70" s="219"/>
      <c r="EAQ70" s="219"/>
      <c r="EAR70" s="219"/>
      <c r="EAS70" s="219"/>
      <c r="EAT70" s="219"/>
      <c r="EAU70" s="219"/>
      <c r="EAV70" s="219"/>
      <c r="EAW70" s="219"/>
      <c r="EAX70" s="219"/>
      <c r="EAY70" s="219"/>
      <c r="EAZ70" s="219"/>
      <c r="EBA70" s="219"/>
      <c r="EBB70" s="219"/>
      <c r="EBC70" s="219"/>
      <c r="EBD70" s="219"/>
      <c r="EBE70" s="219"/>
      <c r="EBF70" s="219"/>
      <c r="EBG70" s="219"/>
      <c r="EBH70" s="219"/>
      <c r="EBI70" s="219"/>
      <c r="EBJ70" s="219"/>
      <c r="EBK70" s="219"/>
      <c r="EBL70" s="219"/>
      <c r="EBM70" s="219"/>
      <c r="EBN70" s="219"/>
      <c r="EBO70" s="219"/>
      <c r="EBP70" s="219"/>
      <c r="EBQ70" s="219"/>
      <c r="EBR70" s="219"/>
      <c r="EBS70" s="219"/>
      <c r="EBT70" s="219"/>
      <c r="EBU70" s="219"/>
      <c r="EBV70" s="219"/>
      <c r="EBW70" s="219"/>
      <c r="EBX70" s="219"/>
      <c r="EBY70" s="219"/>
      <c r="EBZ70" s="219"/>
      <c r="ECA70" s="219"/>
      <c r="ECB70" s="219"/>
      <c r="ECC70" s="219"/>
      <c r="ECD70" s="219"/>
      <c r="ECE70" s="219"/>
      <c r="ECF70" s="219"/>
      <c r="ECG70" s="219"/>
      <c r="ECH70" s="219"/>
      <c r="ECI70" s="219"/>
      <c r="ECJ70" s="219"/>
      <c r="ECK70" s="219"/>
      <c r="ECL70" s="219"/>
      <c r="ECM70" s="219"/>
      <c r="ECN70" s="219"/>
      <c r="ECO70" s="219"/>
      <c r="ECP70" s="219"/>
      <c r="ECQ70" s="219"/>
      <c r="ECR70" s="219"/>
      <c r="ECS70" s="219"/>
      <c r="ECT70" s="219"/>
      <c r="ECU70" s="219"/>
      <c r="ECV70" s="219"/>
      <c r="ECW70" s="219"/>
      <c r="ECX70" s="219"/>
      <c r="ECY70" s="219"/>
      <c r="ECZ70" s="219"/>
      <c r="EDA70" s="219"/>
      <c r="EDB70" s="219"/>
      <c r="EDC70" s="219"/>
      <c r="EDD70" s="219"/>
      <c r="EDE70" s="219"/>
      <c r="EDF70" s="219"/>
      <c r="EDG70" s="219"/>
      <c r="EDH70" s="219"/>
      <c r="EDI70" s="219"/>
      <c r="EDJ70" s="219"/>
      <c r="EDK70" s="219"/>
      <c r="EDL70" s="219"/>
      <c r="EDM70" s="219"/>
      <c r="EDN70" s="219"/>
      <c r="EDO70" s="219"/>
      <c r="EDP70" s="219"/>
      <c r="EDQ70" s="219"/>
      <c r="EDR70" s="219"/>
      <c r="EDS70" s="219"/>
      <c r="EDT70" s="219"/>
      <c r="EDU70" s="219"/>
      <c r="EDV70" s="219"/>
      <c r="EDW70" s="219"/>
      <c r="EDX70" s="219"/>
      <c r="EDY70" s="219"/>
      <c r="EDZ70" s="219"/>
      <c r="EEA70" s="219"/>
      <c r="EEB70" s="219"/>
      <c r="EEC70" s="219"/>
      <c r="EED70" s="219"/>
      <c r="EEE70" s="219"/>
      <c r="EEF70" s="219"/>
      <c r="EEG70" s="219"/>
      <c r="EEH70" s="219"/>
      <c r="EEI70" s="219"/>
      <c r="EEJ70" s="219"/>
      <c r="EEK70" s="219"/>
      <c r="EEL70" s="219"/>
      <c r="EEM70" s="219"/>
      <c r="EEN70" s="219"/>
      <c r="EEO70" s="219"/>
      <c r="EEP70" s="219"/>
      <c r="EEQ70" s="219"/>
      <c r="EER70" s="219"/>
      <c r="EES70" s="219"/>
      <c r="EET70" s="219"/>
      <c r="EEU70" s="219"/>
      <c r="EEV70" s="219"/>
      <c r="EEW70" s="219"/>
      <c r="EEX70" s="219"/>
      <c r="EEY70" s="219"/>
      <c r="EEZ70" s="219"/>
      <c r="EFA70" s="219"/>
      <c r="EFB70" s="219"/>
      <c r="EFC70" s="219"/>
      <c r="EFD70" s="219"/>
      <c r="EFE70" s="219"/>
      <c r="EFF70" s="219"/>
      <c r="EFG70" s="219"/>
      <c r="EFH70" s="219"/>
      <c r="EFI70" s="219"/>
      <c r="EFJ70" s="219"/>
      <c r="EFK70" s="219"/>
      <c r="EFL70" s="219"/>
      <c r="EFM70" s="219"/>
      <c r="EFN70" s="219"/>
      <c r="EFO70" s="219"/>
      <c r="EFP70" s="219"/>
      <c r="EFQ70" s="219"/>
      <c r="EFR70" s="219"/>
      <c r="EFS70" s="219"/>
      <c r="EFT70" s="219"/>
      <c r="EFU70" s="219"/>
      <c r="EFV70" s="219"/>
      <c r="EFW70" s="219"/>
      <c r="EFX70" s="219"/>
      <c r="EFY70" s="219"/>
      <c r="EFZ70" s="219"/>
      <c r="EGA70" s="219"/>
      <c r="EGB70" s="219"/>
      <c r="EGC70" s="219"/>
      <c r="EGD70" s="219"/>
      <c r="EGE70" s="219"/>
      <c r="EGF70" s="219"/>
      <c r="EGG70" s="219"/>
      <c r="EGH70" s="219"/>
      <c r="EGI70" s="219"/>
      <c r="EGJ70" s="219"/>
      <c r="EGK70" s="219"/>
      <c r="EGL70" s="219"/>
      <c r="EGM70" s="219"/>
      <c r="EGN70" s="219"/>
      <c r="EGO70" s="219"/>
      <c r="EGP70" s="219"/>
      <c r="EGQ70" s="219"/>
      <c r="EGR70" s="219"/>
      <c r="EGS70" s="219"/>
      <c r="EGT70" s="219"/>
      <c r="EGU70" s="219"/>
      <c r="EGV70" s="219"/>
      <c r="EGW70" s="219"/>
      <c r="EGX70" s="219"/>
      <c r="EGY70" s="219"/>
      <c r="EGZ70" s="219"/>
      <c r="EHA70" s="219"/>
      <c r="EHB70" s="219"/>
      <c r="EHC70" s="219"/>
      <c r="EHD70" s="219"/>
      <c r="EHE70" s="219"/>
      <c r="EHF70" s="219"/>
      <c r="EHG70" s="219"/>
      <c r="EHH70" s="219"/>
      <c r="EHI70" s="219"/>
      <c r="EHJ70" s="219"/>
      <c r="EHK70" s="219"/>
      <c r="EHL70" s="219"/>
      <c r="EHM70" s="219"/>
      <c r="EHN70" s="219"/>
      <c r="EHO70" s="219"/>
      <c r="EHP70" s="219"/>
      <c r="EHQ70" s="219"/>
      <c r="EHR70" s="219"/>
      <c r="EHS70" s="219"/>
      <c r="EHT70" s="219"/>
      <c r="EHU70" s="219"/>
      <c r="EHV70" s="219"/>
      <c r="EHW70" s="219"/>
      <c r="EHX70" s="219"/>
      <c r="EHY70" s="219"/>
      <c r="EHZ70" s="219"/>
      <c r="EIA70" s="219"/>
      <c r="EIB70" s="219"/>
      <c r="EIC70" s="219"/>
      <c r="EID70" s="219"/>
      <c r="EIE70" s="219"/>
      <c r="EIF70" s="219"/>
      <c r="EIG70" s="219"/>
      <c r="EIH70" s="219"/>
      <c r="EII70" s="219"/>
      <c r="EIJ70" s="219"/>
      <c r="EIK70" s="219"/>
      <c r="EIL70" s="219"/>
      <c r="EIM70" s="219"/>
      <c r="EIN70" s="219"/>
      <c r="EIO70" s="219"/>
      <c r="EIP70" s="219"/>
      <c r="EIQ70" s="219"/>
      <c r="EIR70" s="219"/>
      <c r="EIS70" s="219"/>
      <c r="EIT70" s="219"/>
      <c r="EIU70" s="219"/>
      <c r="EIV70" s="219"/>
      <c r="EIW70" s="219"/>
      <c r="EIX70" s="219"/>
      <c r="EIY70" s="219"/>
      <c r="EIZ70" s="219"/>
      <c r="EJA70" s="219"/>
      <c r="EJB70" s="219"/>
      <c r="EJC70" s="219"/>
      <c r="EJD70" s="219"/>
      <c r="EJE70" s="219"/>
      <c r="EJF70" s="219"/>
      <c r="EJG70" s="219"/>
      <c r="EJH70" s="219"/>
      <c r="EJI70" s="219"/>
      <c r="EJJ70" s="219"/>
      <c r="EJK70" s="219"/>
      <c r="EJL70" s="219"/>
      <c r="EJM70" s="219"/>
      <c r="EJN70" s="219"/>
      <c r="EJO70" s="219"/>
      <c r="EJP70" s="219"/>
      <c r="EJQ70" s="219"/>
      <c r="EJR70" s="219"/>
      <c r="EJS70" s="219"/>
      <c r="EJT70" s="219"/>
      <c r="EJU70" s="219"/>
      <c r="EJV70" s="219"/>
      <c r="EJW70" s="219"/>
      <c r="EJX70" s="219"/>
      <c r="EJY70" s="219"/>
      <c r="EJZ70" s="219"/>
      <c r="EKA70" s="219"/>
      <c r="EKB70" s="219"/>
      <c r="EKC70" s="219"/>
      <c r="EKD70" s="219"/>
      <c r="EKE70" s="219"/>
      <c r="EKF70" s="219"/>
      <c r="EKG70" s="219"/>
      <c r="EKH70" s="219"/>
      <c r="EKI70" s="219"/>
      <c r="EKJ70" s="219"/>
      <c r="EKK70" s="219"/>
      <c r="EKL70" s="219"/>
      <c r="EKM70" s="219"/>
      <c r="EKN70" s="219"/>
      <c r="EKO70" s="219"/>
      <c r="EKP70" s="219"/>
      <c r="EKQ70" s="219"/>
      <c r="EKR70" s="219"/>
      <c r="EKS70" s="219"/>
      <c r="EKT70" s="219"/>
      <c r="EKU70" s="219"/>
      <c r="EKV70" s="219"/>
      <c r="EKW70" s="219"/>
      <c r="EKX70" s="219"/>
      <c r="EKY70" s="219"/>
      <c r="EKZ70" s="219"/>
      <c r="ELA70" s="219"/>
      <c r="ELB70" s="219"/>
      <c r="ELC70" s="219"/>
      <c r="ELD70" s="219"/>
      <c r="ELE70" s="219"/>
      <c r="ELF70" s="219"/>
      <c r="ELG70" s="219"/>
      <c r="ELH70" s="219"/>
      <c r="ELI70" s="219"/>
      <c r="ELJ70" s="219"/>
      <c r="ELK70" s="219"/>
      <c r="ELL70" s="219"/>
      <c r="ELM70" s="219"/>
      <c r="ELN70" s="219"/>
      <c r="ELO70" s="219"/>
      <c r="ELP70" s="219"/>
      <c r="ELQ70" s="219"/>
      <c r="ELR70" s="219"/>
      <c r="ELS70" s="219"/>
      <c r="ELT70" s="219"/>
      <c r="ELU70" s="219"/>
      <c r="ELV70" s="219"/>
      <c r="ELW70" s="219"/>
      <c r="ELX70" s="219"/>
      <c r="ELY70" s="219"/>
      <c r="ELZ70" s="219"/>
      <c r="EMA70" s="219"/>
      <c r="EMB70" s="219"/>
      <c r="EMC70" s="219"/>
      <c r="EMD70" s="219"/>
      <c r="EME70" s="219"/>
      <c r="EMF70" s="219"/>
      <c r="EMG70" s="219"/>
      <c r="EMH70" s="219"/>
      <c r="EMI70" s="219"/>
      <c r="EMJ70" s="219"/>
      <c r="EMK70" s="219"/>
      <c r="EML70" s="219"/>
      <c r="EMM70" s="219"/>
      <c r="EMN70" s="219"/>
      <c r="EMO70" s="219"/>
      <c r="EMP70" s="219"/>
      <c r="EMQ70" s="219"/>
      <c r="EMR70" s="219"/>
      <c r="EMS70" s="219"/>
      <c r="EMT70" s="219"/>
      <c r="EMU70" s="219"/>
      <c r="EMV70" s="219"/>
      <c r="EMW70" s="219"/>
      <c r="EMX70" s="219"/>
      <c r="EMY70" s="219"/>
      <c r="EMZ70" s="219"/>
      <c r="ENA70" s="219"/>
      <c r="ENB70" s="219"/>
      <c r="ENC70" s="219"/>
      <c r="END70" s="219"/>
      <c r="ENE70" s="219"/>
      <c r="ENF70" s="219"/>
      <c r="ENG70" s="219"/>
      <c r="ENH70" s="219"/>
      <c r="ENI70" s="219"/>
      <c r="ENJ70" s="219"/>
      <c r="ENK70" s="219"/>
      <c r="ENL70" s="219"/>
      <c r="ENM70" s="219"/>
      <c r="ENN70" s="219"/>
      <c r="ENO70" s="219"/>
      <c r="ENP70" s="219"/>
      <c r="ENQ70" s="219"/>
      <c r="ENR70" s="219"/>
      <c r="ENS70" s="219"/>
      <c r="ENT70" s="219"/>
      <c r="ENU70" s="219"/>
      <c r="ENV70" s="219"/>
      <c r="ENW70" s="219"/>
      <c r="ENX70" s="219"/>
      <c r="ENY70" s="219"/>
      <c r="ENZ70" s="219"/>
      <c r="EOA70" s="219"/>
      <c r="EOB70" s="219"/>
      <c r="EOC70" s="219"/>
      <c r="EOD70" s="219"/>
      <c r="EOE70" s="219"/>
      <c r="EOF70" s="219"/>
      <c r="EOG70" s="219"/>
      <c r="EOH70" s="219"/>
      <c r="EOI70" s="219"/>
      <c r="EOJ70" s="219"/>
      <c r="EOK70" s="219"/>
      <c r="EOL70" s="219"/>
      <c r="EOM70" s="219"/>
      <c r="EON70" s="219"/>
      <c r="EOO70" s="219"/>
      <c r="EOP70" s="219"/>
      <c r="EOQ70" s="219"/>
      <c r="EOR70" s="219"/>
      <c r="EOS70" s="219"/>
      <c r="EOT70" s="219"/>
      <c r="EOU70" s="219"/>
      <c r="EOV70" s="219"/>
      <c r="EOW70" s="219"/>
      <c r="EOX70" s="219"/>
      <c r="EOY70" s="219"/>
      <c r="EOZ70" s="219"/>
      <c r="EPA70" s="219"/>
      <c r="EPB70" s="219"/>
      <c r="EPC70" s="219"/>
      <c r="EPD70" s="219"/>
      <c r="EPE70" s="219"/>
      <c r="EPF70" s="219"/>
      <c r="EPG70" s="219"/>
      <c r="EPH70" s="219"/>
      <c r="EPI70" s="219"/>
      <c r="EPJ70" s="219"/>
      <c r="EPK70" s="219"/>
      <c r="EPL70" s="219"/>
      <c r="EPM70" s="219"/>
      <c r="EPN70" s="219"/>
      <c r="EPO70" s="219"/>
      <c r="EPP70" s="219"/>
      <c r="EPQ70" s="219"/>
      <c r="EPR70" s="219"/>
      <c r="EPS70" s="219"/>
      <c r="EPT70" s="219"/>
      <c r="EPU70" s="219"/>
      <c r="EPV70" s="219"/>
      <c r="EPW70" s="219"/>
      <c r="EPX70" s="219"/>
      <c r="EPY70" s="219"/>
      <c r="EPZ70" s="219"/>
      <c r="EQA70" s="219"/>
      <c r="EQB70" s="219"/>
      <c r="EQC70" s="219"/>
      <c r="EQD70" s="219"/>
      <c r="EQE70" s="219"/>
      <c r="EQF70" s="219"/>
      <c r="EQG70" s="219"/>
      <c r="EQH70" s="219"/>
      <c r="EQI70" s="219"/>
      <c r="EQJ70" s="219"/>
      <c r="EQK70" s="219"/>
      <c r="EQL70" s="219"/>
      <c r="EQM70" s="219"/>
      <c r="EQN70" s="219"/>
      <c r="EQO70" s="219"/>
      <c r="EQP70" s="219"/>
      <c r="EQQ70" s="219"/>
      <c r="EQR70" s="219"/>
      <c r="EQS70" s="219"/>
      <c r="EQT70" s="219"/>
      <c r="EQU70" s="219"/>
      <c r="EQV70" s="219"/>
      <c r="EQW70" s="219"/>
      <c r="EQX70" s="219"/>
      <c r="EQY70" s="219"/>
      <c r="EQZ70" s="219"/>
      <c r="ERA70" s="219"/>
      <c r="ERB70" s="219"/>
      <c r="ERC70" s="219"/>
      <c r="ERD70" s="219"/>
      <c r="ERE70" s="219"/>
      <c r="ERF70" s="219"/>
      <c r="ERG70" s="219"/>
      <c r="ERH70" s="219"/>
      <c r="ERI70" s="219"/>
      <c r="ERJ70" s="219"/>
      <c r="ERK70" s="219"/>
      <c r="ERL70" s="219"/>
      <c r="ERM70" s="219"/>
      <c r="ERN70" s="219"/>
      <c r="ERO70" s="219"/>
      <c r="ERP70" s="219"/>
      <c r="ERQ70" s="219"/>
      <c r="ERR70" s="219"/>
      <c r="ERS70" s="219"/>
      <c r="ERT70" s="219"/>
      <c r="ERU70" s="219"/>
      <c r="ERV70" s="219"/>
      <c r="ERW70" s="219"/>
      <c r="ERX70" s="219"/>
      <c r="ERY70" s="219"/>
      <c r="ERZ70" s="219"/>
      <c r="ESA70" s="219"/>
      <c r="ESB70" s="219"/>
      <c r="ESC70" s="219"/>
      <c r="ESD70" s="219"/>
      <c r="ESE70" s="219"/>
      <c r="ESF70" s="219"/>
      <c r="ESG70" s="219"/>
      <c r="ESH70" s="219"/>
      <c r="ESI70" s="219"/>
      <c r="ESJ70" s="219"/>
      <c r="ESK70" s="219"/>
      <c r="ESL70" s="219"/>
      <c r="ESM70" s="219"/>
      <c r="ESN70" s="219"/>
      <c r="ESO70" s="219"/>
      <c r="ESP70" s="219"/>
      <c r="ESQ70" s="219"/>
      <c r="ESR70" s="219"/>
      <c r="ESS70" s="219"/>
      <c r="EST70" s="219"/>
      <c r="ESU70" s="219"/>
      <c r="ESV70" s="219"/>
      <c r="ESW70" s="219"/>
      <c r="ESX70" s="219"/>
      <c r="ESY70" s="219"/>
      <c r="ESZ70" s="219"/>
      <c r="ETA70" s="219"/>
      <c r="ETB70" s="219"/>
      <c r="ETC70" s="219"/>
      <c r="ETD70" s="219"/>
      <c r="ETE70" s="219"/>
      <c r="ETF70" s="219"/>
      <c r="ETG70" s="219"/>
      <c r="ETH70" s="219"/>
      <c r="ETI70" s="219"/>
      <c r="ETJ70" s="219"/>
      <c r="ETK70" s="219"/>
      <c r="ETL70" s="219"/>
      <c r="ETM70" s="219"/>
      <c r="ETN70" s="219"/>
      <c r="ETO70" s="219"/>
      <c r="ETP70" s="219"/>
      <c r="ETQ70" s="219"/>
      <c r="ETR70" s="219"/>
      <c r="ETS70" s="219"/>
      <c r="ETT70" s="219"/>
      <c r="ETU70" s="219"/>
      <c r="ETV70" s="219"/>
      <c r="ETW70" s="219"/>
      <c r="ETX70" s="219"/>
      <c r="ETY70" s="219"/>
      <c r="ETZ70" s="219"/>
      <c r="EUA70" s="219"/>
      <c r="EUB70" s="219"/>
      <c r="EUC70" s="219"/>
      <c r="EUD70" s="219"/>
      <c r="EUE70" s="219"/>
      <c r="EUF70" s="219"/>
      <c r="EUG70" s="219"/>
      <c r="EUH70" s="219"/>
      <c r="EUI70" s="219"/>
      <c r="EUJ70" s="219"/>
      <c r="EUK70" s="219"/>
      <c r="EUL70" s="219"/>
      <c r="EUM70" s="219"/>
      <c r="EUN70" s="219"/>
      <c r="EUO70" s="219"/>
      <c r="EUP70" s="219"/>
      <c r="EUQ70" s="219"/>
      <c r="EUR70" s="219"/>
      <c r="EUS70" s="219"/>
      <c r="EUT70" s="219"/>
      <c r="EUU70" s="219"/>
      <c r="EUV70" s="219"/>
      <c r="EUW70" s="219"/>
      <c r="EUX70" s="219"/>
      <c r="EUY70" s="219"/>
      <c r="EUZ70" s="219"/>
      <c r="EVA70" s="219"/>
      <c r="EVB70" s="219"/>
      <c r="EVC70" s="219"/>
      <c r="EVD70" s="219"/>
      <c r="EVE70" s="219"/>
      <c r="EVF70" s="219"/>
      <c r="EVG70" s="219"/>
      <c r="EVH70" s="219"/>
      <c r="EVI70" s="219"/>
      <c r="EVJ70" s="219"/>
      <c r="EVK70" s="219"/>
      <c r="EVL70" s="219"/>
      <c r="EVM70" s="219"/>
      <c r="EVN70" s="219"/>
      <c r="EVO70" s="219"/>
      <c r="EVP70" s="219"/>
      <c r="EVQ70" s="219"/>
      <c r="EVR70" s="219"/>
      <c r="EVS70" s="219"/>
      <c r="EVT70" s="219"/>
      <c r="EVU70" s="219"/>
      <c r="EVV70" s="219"/>
      <c r="EVW70" s="219"/>
      <c r="EVX70" s="219"/>
      <c r="EVY70" s="219"/>
      <c r="EVZ70" s="219"/>
      <c r="EWA70" s="219"/>
      <c r="EWB70" s="219"/>
      <c r="EWC70" s="219"/>
      <c r="EWD70" s="219"/>
      <c r="EWE70" s="219"/>
      <c r="EWF70" s="219"/>
      <c r="EWG70" s="219"/>
      <c r="EWH70" s="219"/>
      <c r="EWI70" s="219"/>
      <c r="EWJ70" s="219"/>
      <c r="EWK70" s="219"/>
      <c r="EWL70" s="219"/>
      <c r="EWM70" s="219"/>
      <c r="EWN70" s="219"/>
      <c r="EWO70" s="219"/>
      <c r="EWP70" s="219"/>
      <c r="EWQ70" s="219"/>
      <c r="EWR70" s="219"/>
      <c r="EWS70" s="219"/>
      <c r="EWT70" s="219"/>
      <c r="EWU70" s="219"/>
      <c r="EWV70" s="219"/>
      <c r="EWW70" s="219"/>
      <c r="EWX70" s="219"/>
      <c r="EWY70" s="219"/>
      <c r="EWZ70" s="219"/>
      <c r="EXA70" s="219"/>
      <c r="EXB70" s="219"/>
      <c r="EXC70" s="219"/>
      <c r="EXD70" s="219"/>
      <c r="EXE70" s="219"/>
      <c r="EXF70" s="219"/>
      <c r="EXG70" s="219"/>
      <c r="EXH70" s="219"/>
      <c r="EXI70" s="219"/>
      <c r="EXJ70" s="219"/>
      <c r="EXK70" s="219"/>
      <c r="EXL70" s="219"/>
      <c r="EXM70" s="219"/>
      <c r="EXN70" s="219"/>
      <c r="EXO70" s="219"/>
      <c r="EXP70" s="219"/>
      <c r="EXQ70" s="219"/>
      <c r="EXR70" s="219"/>
      <c r="EXS70" s="219"/>
      <c r="EXT70" s="219"/>
      <c r="EXU70" s="219"/>
      <c r="EXV70" s="219"/>
      <c r="EXW70" s="219"/>
      <c r="EXX70" s="219"/>
      <c r="EXY70" s="219"/>
      <c r="EXZ70" s="219"/>
      <c r="EYA70" s="219"/>
      <c r="EYB70" s="219"/>
      <c r="EYC70" s="219"/>
      <c r="EYD70" s="219"/>
      <c r="EYE70" s="219"/>
      <c r="EYF70" s="219"/>
      <c r="EYG70" s="219"/>
      <c r="EYH70" s="219"/>
      <c r="EYI70" s="219"/>
      <c r="EYJ70" s="219"/>
      <c r="EYK70" s="219"/>
      <c r="EYL70" s="219"/>
      <c r="EYM70" s="219"/>
      <c r="EYN70" s="219"/>
      <c r="EYO70" s="219"/>
      <c r="EYP70" s="219"/>
      <c r="EYQ70" s="219"/>
      <c r="EYR70" s="219"/>
      <c r="EYS70" s="219"/>
      <c r="EYT70" s="219"/>
      <c r="EYU70" s="219"/>
      <c r="EYV70" s="219"/>
      <c r="EYW70" s="219"/>
      <c r="EYX70" s="219"/>
      <c r="EYY70" s="219"/>
      <c r="EYZ70" s="219"/>
      <c r="EZA70" s="219"/>
      <c r="EZB70" s="219"/>
      <c r="EZC70" s="219"/>
      <c r="EZD70" s="219"/>
      <c r="EZE70" s="219"/>
      <c r="EZF70" s="219"/>
      <c r="EZG70" s="219"/>
      <c r="EZH70" s="219"/>
      <c r="EZI70" s="219"/>
      <c r="EZJ70" s="219"/>
      <c r="EZK70" s="219"/>
      <c r="EZL70" s="219"/>
      <c r="EZM70" s="219"/>
      <c r="EZN70" s="219"/>
      <c r="EZO70" s="219"/>
      <c r="EZP70" s="219"/>
      <c r="EZQ70" s="219"/>
      <c r="EZR70" s="219"/>
      <c r="EZS70" s="219"/>
      <c r="EZT70" s="219"/>
      <c r="EZU70" s="219"/>
      <c r="EZV70" s="219"/>
      <c r="EZW70" s="219"/>
      <c r="EZX70" s="219"/>
      <c r="EZY70" s="219"/>
      <c r="EZZ70" s="219"/>
      <c r="FAA70" s="219"/>
      <c r="FAB70" s="219"/>
      <c r="FAC70" s="219"/>
      <c r="FAD70" s="219"/>
      <c r="FAE70" s="219"/>
      <c r="FAF70" s="219"/>
      <c r="FAG70" s="219"/>
      <c r="FAH70" s="219"/>
      <c r="FAI70" s="219"/>
      <c r="FAJ70" s="219"/>
      <c r="FAK70" s="219"/>
      <c r="FAL70" s="219"/>
      <c r="FAM70" s="219"/>
      <c r="FAN70" s="219"/>
      <c r="FAO70" s="219"/>
      <c r="FAP70" s="219"/>
      <c r="FAQ70" s="219"/>
      <c r="FAR70" s="219"/>
      <c r="FAS70" s="219"/>
      <c r="FAT70" s="219"/>
      <c r="FAU70" s="219"/>
      <c r="FAV70" s="219"/>
      <c r="FAW70" s="219"/>
      <c r="FAX70" s="219"/>
      <c r="FAY70" s="219"/>
      <c r="FAZ70" s="219"/>
      <c r="FBA70" s="219"/>
      <c r="FBB70" s="219"/>
      <c r="FBC70" s="219"/>
      <c r="FBD70" s="219"/>
      <c r="FBE70" s="219"/>
      <c r="FBF70" s="219"/>
      <c r="FBG70" s="219"/>
      <c r="FBH70" s="219"/>
      <c r="FBI70" s="219"/>
      <c r="FBJ70" s="219"/>
      <c r="FBK70" s="219"/>
      <c r="FBL70" s="219"/>
      <c r="FBM70" s="219"/>
      <c r="FBN70" s="219"/>
      <c r="FBO70" s="219"/>
      <c r="FBP70" s="219"/>
      <c r="FBQ70" s="219"/>
      <c r="FBR70" s="219"/>
      <c r="FBS70" s="219"/>
      <c r="FBT70" s="219"/>
      <c r="FBU70" s="219"/>
      <c r="FBV70" s="219"/>
      <c r="FBW70" s="219"/>
      <c r="FBX70" s="219"/>
      <c r="FBY70" s="219"/>
      <c r="FBZ70" s="219"/>
      <c r="FCA70" s="219"/>
      <c r="FCB70" s="219"/>
      <c r="FCC70" s="219"/>
      <c r="FCD70" s="219"/>
      <c r="FCE70" s="219"/>
      <c r="FCF70" s="219"/>
      <c r="FCG70" s="219"/>
      <c r="FCH70" s="219"/>
      <c r="FCI70" s="219"/>
      <c r="FCJ70" s="219"/>
      <c r="FCK70" s="219"/>
      <c r="FCL70" s="219"/>
      <c r="FCM70" s="219"/>
      <c r="FCN70" s="219"/>
      <c r="FCO70" s="219"/>
      <c r="FCP70" s="219"/>
      <c r="FCQ70" s="219"/>
      <c r="FCR70" s="219"/>
      <c r="FCS70" s="219"/>
      <c r="FCT70" s="219"/>
      <c r="FCU70" s="219"/>
      <c r="FCV70" s="219"/>
      <c r="FCW70" s="219"/>
      <c r="FCX70" s="219"/>
      <c r="FCY70" s="219"/>
      <c r="FCZ70" s="219"/>
      <c r="FDA70" s="219"/>
      <c r="FDB70" s="219"/>
      <c r="FDC70" s="219"/>
      <c r="FDD70" s="219"/>
      <c r="FDE70" s="219"/>
      <c r="FDF70" s="219"/>
      <c r="FDG70" s="219"/>
      <c r="FDH70" s="219"/>
      <c r="FDI70" s="219"/>
      <c r="FDJ70" s="219"/>
      <c r="FDK70" s="219"/>
      <c r="FDL70" s="219"/>
      <c r="FDM70" s="219"/>
      <c r="FDN70" s="219"/>
      <c r="FDO70" s="219"/>
      <c r="FDP70" s="219"/>
      <c r="FDQ70" s="219"/>
      <c r="FDR70" s="219"/>
      <c r="FDS70" s="219"/>
      <c r="FDT70" s="219"/>
      <c r="FDU70" s="219"/>
      <c r="FDV70" s="219"/>
      <c r="FDW70" s="219"/>
      <c r="FDX70" s="219"/>
      <c r="FDY70" s="219"/>
      <c r="FDZ70" s="219"/>
      <c r="FEA70" s="219"/>
      <c r="FEB70" s="219"/>
      <c r="FEC70" s="219"/>
      <c r="FED70" s="219"/>
      <c r="FEE70" s="219"/>
      <c r="FEF70" s="219"/>
      <c r="FEG70" s="219"/>
      <c r="FEH70" s="219"/>
      <c r="FEI70" s="219"/>
      <c r="FEJ70" s="219"/>
      <c r="FEK70" s="219"/>
      <c r="FEL70" s="219"/>
      <c r="FEM70" s="219"/>
      <c r="FEN70" s="219"/>
      <c r="FEO70" s="219"/>
      <c r="FEP70" s="219"/>
      <c r="FEQ70" s="219"/>
      <c r="FER70" s="219"/>
      <c r="FES70" s="219"/>
      <c r="FET70" s="219"/>
      <c r="FEU70" s="219"/>
      <c r="FEV70" s="219"/>
      <c r="FEW70" s="219"/>
      <c r="FEX70" s="219"/>
      <c r="FEY70" s="219"/>
      <c r="FEZ70" s="219"/>
      <c r="FFA70" s="219"/>
      <c r="FFB70" s="219"/>
      <c r="FFC70" s="219"/>
      <c r="FFD70" s="219"/>
      <c r="FFE70" s="219"/>
      <c r="FFF70" s="219"/>
      <c r="FFG70" s="219"/>
      <c r="FFH70" s="219"/>
      <c r="FFI70" s="219"/>
      <c r="FFJ70" s="219"/>
      <c r="FFK70" s="219"/>
      <c r="FFL70" s="219"/>
      <c r="FFM70" s="219"/>
      <c r="FFN70" s="219"/>
      <c r="FFO70" s="219"/>
      <c r="FFP70" s="219"/>
      <c r="FFQ70" s="219"/>
      <c r="FFR70" s="219"/>
      <c r="FFS70" s="219"/>
      <c r="FFT70" s="219"/>
      <c r="FFU70" s="219"/>
      <c r="FFV70" s="219"/>
      <c r="FFW70" s="219"/>
      <c r="FFX70" s="219"/>
      <c r="FFY70" s="219"/>
      <c r="FFZ70" s="219"/>
      <c r="FGA70" s="219"/>
      <c r="FGB70" s="219"/>
      <c r="FGC70" s="219"/>
      <c r="FGD70" s="219"/>
      <c r="FGE70" s="219"/>
      <c r="FGF70" s="219"/>
      <c r="FGG70" s="219"/>
      <c r="FGH70" s="219"/>
      <c r="FGI70" s="219"/>
      <c r="FGJ70" s="219"/>
      <c r="FGK70" s="219"/>
      <c r="FGL70" s="219"/>
      <c r="FGM70" s="219"/>
      <c r="FGN70" s="219"/>
      <c r="FGO70" s="219"/>
      <c r="FGP70" s="219"/>
      <c r="FGQ70" s="219"/>
      <c r="FGR70" s="219"/>
      <c r="FGS70" s="219"/>
      <c r="FGT70" s="219"/>
      <c r="FGU70" s="219"/>
      <c r="FGV70" s="219"/>
      <c r="FGW70" s="219"/>
      <c r="FGX70" s="219"/>
      <c r="FGY70" s="219"/>
      <c r="FGZ70" s="219"/>
      <c r="FHA70" s="219"/>
      <c r="FHB70" s="219"/>
      <c r="FHC70" s="219"/>
      <c r="FHD70" s="219"/>
      <c r="FHE70" s="219"/>
      <c r="FHF70" s="219"/>
      <c r="FHG70" s="219"/>
      <c r="FHH70" s="219"/>
      <c r="FHI70" s="219"/>
      <c r="FHJ70" s="219"/>
      <c r="FHK70" s="219"/>
      <c r="FHL70" s="219"/>
      <c r="FHM70" s="219"/>
      <c r="FHN70" s="219"/>
      <c r="FHO70" s="219"/>
      <c r="FHP70" s="219"/>
      <c r="FHQ70" s="219"/>
      <c r="FHR70" s="219"/>
      <c r="FHS70" s="219"/>
      <c r="FHT70" s="219"/>
      <c r="FHU70" s="219"/>
      <c r="FHV70" s="219"/>
      <c r="FHW70" s="219"/>
      <c r="FHX70" s="219"/>
      <c r="FHY70" s="219"/>
      <c r="FHZ70" s="219"/>
      <c r="FIA70" s="219"/>
      <c r="FIB70" s="219"/>
      <c r="FIC70" s="219"/>
      <c r="FID70" s="219"/>
      <c r="FIE70" s="219"/>
      <c r="FIF70" s="219"/>
      <c r="FIG70" s="219"/>
      <c r="FIH70" s="219"/>
      <c r="FII70" s="219"/>
      <c r="FIJ70" s="219"/>
      <c r="FIK70" s="219"/>
      <c r="FIL70" s="219"/>
      <c r="FIM70" s="219"/>
      <c r="FIN70" s="219"/>
      <c r="FIO70" s="219"/>
      <c r="FIP70" s="219"/>
      <c r="FIQ70" s="219"/>
      <c r="FIR70" s="219"/>
      <c r="FIS70" s="219"/>
      <c r="FIT70" s="219"/>
      <c r="FIU70" s="219"/>
      <c r="FIV70" s="219"/>
      <c r="FIW70" s="219"/>
      <c r="FIX70" s="219"/>
      <c r="FIY70" s="219"/>
      <c r="FIZ70" s="219"/>
      <c r="FJA70" s="219"/>
      <c r="FJB70" s="219"/>
      <c r="FJC70" s="219"/>
      <c r="FJD70" s="219"/>
      <c r="FJE70" s="219"/>
      <c r="FJF70" s="219"/>
      <c r="FJG70" s="219"/>
      <c r="FJH70" s="219"/>
      <c r="FJI70" s="219"/>
      <c r="FJJ70" s="219"/>
      <c r="FJK70" s="219"/>
      <c r="FJL70" s="219"/>
      <c r="FJM70" s="219"/>
      <c r="FJN70" s="219"/>
      <c r="FJO70" s="219"/>
      <c r="FJP70" s="219"/>
      <c r="FJQ70" s="219"/>
      <c r="FJR70" s="219"/>
      <c r="FJS70" s="219"/>
      <c r="FJT70" s="219"/>
      <c r="FJU70" s="219"/>
      <c r="FJV70" s="219"/>
      <c r="FJW70" s="219"/>
      <c r="FJX70" s="219"/>
      <c r="FJY70" s="219"/>
      <c r="FJZ70" s="219"/>
      <c r="FKA70" s="219"/>
      <c r="FKB70" s="219"/>
      <c r="FKC70" s="219"/>
      <c r="FKD70" s="219"/>
      <c r="FKE70" s="219"/>
      <c r="FKF70" s="219"/>
      <c r="FKG70" s="219"/>
      <c r="FKH70" s="219"/>
      <c r="FKI70" s="219"/>
      <c r="FKJ70" s="219"/>
      <c r="FKK70" s="219"/>
      <c r="FKL70" s="219"/>
      <c r="FKM70" s="219"/>
      <c r="FKN70" s="219"/>
      <c r="FKO70" s="219"/>
      <c r="FKP70" s="219"/>
      <c r="FKQ70" s="219"/>
      <c r="FKR70" s="219"/>
      <c r="FKS70" s="219"/>
      <c r="FKT70" s="219"/>
      <c r="FKU70" s="219"/>
      <c r="FKV70" s="219"/>
      <c r="FKW70" s="219"/>
      <c r="FKX70" s="219"/>
      <c r="FKY70" s="219"/>
      <c r="FKZ70" s="219"/>
      <c r="FLA70" s="219"/>
      <c r="FLB70" s="219"/>
      <c r="FLC70" s="219"/>
      <c r="FLD70" s="219"/>
      <c r="FLE70" s="219"/>
      <c r="FLF70" s="219"/>
      <c r="FLG70" s="219"/>
      <c r="FLH70" s="219"/>
      <c r="FLI70" s="219"/>
      <c r="FLJ70" s="219"/>
      <c r="FLK70" s="219"/>
      <c r="FLL70" s="219"/>
      <c r="FLM70" s="219"/>
      <c r="FLN70" s="219"/>
      <c r="FLO70" s="219"/>
      <c r="FLP70" s="219"/>
      <c r="FLQ70" s="219"/>
      <c r="FLR70" s="219"/>
      <c r="FLS70" s="219"/>
      <c r="FLT70" s="219"/>
      <c r="FLU70" s="219"/>
      <c r="FLV70" s="219"/>
      <c r="FLW70" s="219"/>
      <c r="FLX70" s="219"/>
      <c r="FLY70" s="219"/>
      <c r="FLZ70" s="219"/>
      <c r="FMA70" s="219"/>
      <c r="FMB70" s="219"/>
      <c r="FMC70" s="219"/>
      <c r="FMD70" s="219"/>
      <c r="FME70" s="219"/>
      <c r="FMF70" s="219"/>
      <c r="FMG70" s="219"/>
      <c r="FMH70" s="219"/>
      <c r="FMI70" s="219"/>
      <c r="FMJ70" s="219"/>
      <c r="FMK70" s="219"/>
      <c r="FML70" s="219"/>
      <c r="FMM70" s="219"/>
      <c r="FMN70" s="219"/>
      <c r="FMO70" s="219"/>
      <c r="FMP70" s="219"/>
      <c r="FMQ70" s="219"/>
      <c r="FMR70" s="219"/>
      <c r="FMS70" s="219"/>
      <c r="FMT70" s="219"/>
      <c r="FMU70" s="219"/>
      <c r="FMV70" s="219"/>
      <c r="FMW70" s="219"/>
      <c r="FMX70" s="219"/>
      <c r="FMY70" s="219"/>
      <c r="FMZ70" s="219"/>
      <c r="FNA70" s="219"/>
      <c r="FNB70" s="219"/>
      <c r="FNC70" s="219"/>
      <c r="FND70" s="219"/>
      <c r="FNE70" s="219"/>
      <c r="FNF70" s="219"/>
      <c r="FNG70" s="219"/>
      <c r="FNH70" s="219"/>
      <c r="FNI70" s="219"/>
      <c r="FNJ70" s="219"/>
      <c r="FNK70" s="219"/>
      <c r="FNL70" s="219"/>
      <c r="FNM70" s="219"/>
      <c r="FNN70" s="219"/>
      <c r="FNO70" s="219"/>
      <c r="FNP70" s="219"/>
      <c r="FNQ70" s="219"/>
      <c r="FNR70" s="219"/>
      <c r="FNS70" s="219"/>
      <c r="FNT70" s="219"/>
      <c r="FNU70" s="219"/>
      <c r="FNV70" s="219"/>
      <c r="FNW70" s="219"/>
      <c r="FNX70" s="219"/>
      <c r="FNY70" s="219"/>
      <c r="FNZ70" s="219"/>
      <c r="FOA70" s="219"/>
      <c r="FOB70" s="219"/>
      <c r="FOC70" s="219"/>
      <c r="FOD70" s="219"/>
      <c r="FOE70" s="219"/>
      <c r="FOF70" s="219"/>
      <c r="FOG70" s="219"/>
      <c r="FOH70" s="219"/>
      <c r="FOI70" s="219"/>
      <c r="FOJ70" s="219"/>
      <c r="FOK70" s="219"/>
      <c r="FOL70" s="219"/>
      <c r="FOM70" s="219"/>
      <c r="FON70" s="219"/>
      <c r="FOO70" s="219"/>
      <c r="FOP70" s="219"/>
      <c r="FOQ70" s="219"/>
      <c r="FOR70" s="219"/>
      <c r="FOS70" s="219"/>
      <c r="FOT70" s="219"/>
      <c r="FOU70" s="219"/>
      <c r="FOV70" s="219"/>
      <c r="FOW70" s="219"/>
      <c r="FOX70" s="219"/>
      <c r="FOY70" s="219"/>
      <c r="FOZ70" s="219"/>
      <c r="FPA70" s="219"/>
      <c r="FPB70" s="219"/>
      <c r="FPC70" s="219"/>
      <c r="FPD70" s="219"/>
      <c r="FPE70" s="219"/>
      <c r="FPF70" s="219"/>
      <c r="FPG70" s="219"/>
      <c r="FPH70" s="219"/>
      <c r="FPI70" s="219"/>
      <c r="FPJ70" s="219"/>
      <c r="FPK70" s="219"/>
      <c r="FPL70" s="219"/>
      <c r="FPM70" s="219"/>
      <c r="FPN70" s="219"/>
      <c r="FPO70" s="219"/>
      <c r="FPP70" s="219"/>
      <c r="FPQ70" s="219"/>
      <c r="FPR70" s="219"/>
      <c r="FPS70" s="219"/>
      <c r="FPT70" s="219"/>
      <c r="FPU70" s="219"/>
      <c r="FPV70" s="219"/>
      <c r="FPW70" s="219"/>
      <c r="FPX70" s="219"/>
      <c r="FPY70" s="219"/>
      <c r="FPZ70" s="219"/>
      <c r="FQA70" s="219"/>
      <c r="FQB70" s="219"/>
      <c r="FQC70" s="219"/>
      <c r="FQD70" s="219"/>
      <c r="FQE70" s="219"/>
      <c r="FQF70" s="219"/>
      <c r="FQG70" s="219"/>
      <c r="FQH70" s="219"/>
      <c r="FQI70" s="219"/>
      <c r="FQJ70" s="219"/>
      <c r="FQK70" s="219"/>
      <c r="FQL70" s="219"/>
      <c r="FQM70" s="219"/>
      <c r="FQN70" s="219"/>
      <c r="FQO70" s="219"/>
      <c r="FQP70" s="219"/>
      <c r="FQQ70" s="219"/>
      <c r="FQR70" s="219"/>
      <c r="FQS70" s="219"/>
      <c r="FQT70" s="219"/>
      <c r="FQU70" s="219"/>
      <c r="FQV70" s="219"/>
      <c r="FQW70" s="219"/>
      <c r="FQX70" s="219"/>
      <c r="FQY70" s="219"/>
      <c r="FQZ70" s="219"/>
      <c r="FRA70" s="219"/>
      <c r="FRB70" s="219"/>
      <c r="FRC70" s="219"/>
      <c r="FRD70" s="219"/>
      <c r="FRE70" s="219"/>
      <c r="FRF70" s="219"/>
      <c r="FRG70" s="219"/>
      <c r="FRH70" s="219"/>
      <c r="FRI70" s="219"/>
      <c r="FRJ70" s="219"/>
      <c r="FRK70" s="219"/>
      <c r="FRL70" s="219"/>
      <c r="FRM70" s="219"/>
      <c r="FRN70" s="219"/>
      <c r="FRO70" s="219"/>
      <c r="FRP70" s="219"/>
      <c r="FRQ70" s="219"/>
      <c r="FRR70" s="219"/>
      <c r="FRS70" s="219"/>
      <c r="FRT70" s="219"/>
      <c r="FRU70" s="219"/>
      <c r="FRV70" s="219"/>
      <c r="FRW70" s="219"/>
      <c r="FRX70" s="219"/>
      <c r="FRY70" s="219"/>
      <c r="FRZ70" s="219"/>
      <c r="FSA70" s="219"/>
      <c r="FSB70" s="219"/>
      <c r="FSC70" s="219"/>
      <c r="FSD70" s="219"/>
      <c r="FSE70" s="219"/>
      <c r="FSF70" s="219"/>
      <c r="FSG70" s="219"/>
      <c r="FSH70" s="219"/>
      <c r="FSI70" s="219"/>
      <c r="FSJ70" s="219"/>
      <c r="FSK70" s="219"/>
      <c r="FSL70" s="219"/>
      <c r="FSM70" s="219"/>
      <c r="FSN70" s="219"/>
      <c r="FSO70" s="219"/>
      <c r="FSP70" s="219"/>
      <c r="FSQ70" s="219"/>
      <c r="FSR70" s="219"/>
      <c r="FSS70" s="219"/>
      <c r="FST70" s="219"/>
      <c r="FSU70" s="219"/>
      <c r="FSV70" s="219"/>
      <c r="FSW70" s="219"/>
      <c r="FSX70" s="219"/>
      <c r="FSY70" s="219"/>
      <c r="FSZ70" s="219"/>
      <c r="FTA70" s="219"/>
      <c r="FTB70" s="219"/>
      <c r="FTC70" s="219"/>
      <c r="FTD70" s="219"/>
      <c r="FTE70" s="219"/>
      <c r="FTF70" s="219"/>
      <c r="FTG70" s="219"/>
      <c r="FTH70" s="219"/>
      <c r="FTI70" s="219"/>
      <c r="FTJ70" s="219"/>
      <c r="FTK70" s="219"/>
      <c r="FTL70" s="219"/>
      <c r="FTM70" s="219"/>
      <c r="FTN70" s="219"/>
      <c r="FTO70" s="219"/>
      <c r="FTP70" s="219"/>
      <c r="FTQ70" s="219"/>
      <c r="FTR70" s="219"/>
      <c r="FTS70" s="219"/>
      <c r="FTT70" s="219"/>
      <c r="FTU70" s="219"/>
      <c r="FTV70" s="219"/>
      <c r="FTW70" s="219"/>
      <c r="FTX70" s="219"/>
      <c r="FTY70" s="219"/>
      <c r="FTZ70" s="219"/>
      <c r="FUA70" s="219"/>
      <c r="FUB70" s="219"/>
      <c r="FUC70" s="219"/>
      <c r="FUD70" s="219"/>
      <c r="FUE70" s="219"/>
      <c r="FUF70" s="219"/>
      <c r="FUG70" s="219"/>
      <c r="FUH70" s="219"/>
      <c r="FUI70" s="219"/>
      <c r="FUJ70" s="219"/>
      <c r="FUK70" s="219"/>
      <c r="FUL70" s="219"/>
      <c r="FUM70" s="219"/>
      <c r="FUN70" s="219"/>
      <c r="FUO70" s="219"/>
      <c r="FUP70" s="219"/>
      <c r="FUQ70" s="219"/>
      <c r="FUR70" s="219"/>
      <c r="FUS70" s="219"/>
      <c r="FUT70" s="219"/>
      <c r="FUU70" s="219"/>
      <c r="FUV70" s="219"/>
      <c r="FUW70" s="219"/>
      <c r="FUX70" s="219"/>
      <c r="FUY70" s="219"/>
      <c r="FUZ70" s="219"/>
      <c r="FVA70" s="219"/>
      <c r="FVB70" s="219"/>
      <c r="FVC70" s="219"/>
      <c r="FVD70" s="219"/>
      <c r="FVE70" s="219"/>
      <c r="FVF70" s="219"/>
      <c r="FVG70" s="219"/>
      <c r="FVH70" s="219"/>
      <c r="FVI70" s="219"/>
      <c r="FVJ70" s="219"/>
      <c r="FVK70" s="219"/>
      <c r="FVL70" s="219"/>
      <c r="FVM70" s="219"/>
      <c r="FVN70" s="219"/>
      <c r="FVO70" s="219"/>
      <c r="FVP70" s="219"/>
      <c r="FVQ70" s="219"/>
      <c r="FVR70" s="219"/>
      <c r="FVS70" s="219"/>
      <c r="FVT70" s="219"/>
      <c r="FVU70" s="219"/>
      <c r="FVV70" s="219"/>
      <c r="FVW70" s="219"/>
      <c r="FVX70" s="219"/>
      <c r="FVY70" s="219"/>
      <c r="FVZ70" s="219"/>
      <c r="FWA70" s="219"/>
      <c r="FWB70" s="219"/>
      <c r="FWC70" s="219"/>
      <c r="FWD70" s="219"/>
      <c r="FWE70" s="219"/>
      <c r="FWF70" s="219"/>
      <c r="FWG70" s="219"/>
      <c r="FWH70" s="219"/>
      <c r="FWI70" s="219"/>
      <c r="FWJ70" s="219"/>
      <c r="FWK70" s="219"/>
      <c r="FWL70" s="219"/>
      <c r="FWM70" s="219"/>
      <c r="FWN70" s="219"/>
      <c r="FWO70" s="219"/>
      <c r="FWP70" s="219"/>
      <c r="FWQ70" s="219"/>
      <c r="FWR70" s="219"/>
      <c r="FWS70" s="219"/>
      <c r="FWT70" s="219"/>
      <c r="FWU70" s="219"/>
      <c r="FWV70" s="219"/>
      <c r="FWW70" s="219"/>
      <c r="FWX70" s="219"/>
      <c r="FWY70" s="219"/>
      <c r="FWZ70" s="219"/>
      <c r="FXA70" s="219"/>
      <c r="FXB70" s="219"/>
      <c r="FXC70" s="219"/>
      <c r="FXD70" s="219"/>
      <c r="FXE70" s="219"/>
      <c r="FXF70" s="219"/>
      <c r="FXG70" s="219"/>
      <c r="FXH70" s="219"/>
      <c r="FXI70" s="219"/>
      <c r="FXJ70" s="219"/>
      <c r="FXK70" s="219"/>
      <c r="FXL70" s="219"/>
      <c r="FXM70" s="219"/>
      <c r="FXN70" s="219"/>
      <c r="FXO70" s="219"/>
      <c r="FXP70" s="219"/>
      <c r="FXQ70" s="219"/>
      <c r="FXR70" s="219"/>
      <c r="FXS70" s="219"/>
      <c r="FXT70" s="219"/>
      <c r="FXU70" s="219"/>
      <c r="FXV70" s="219"/>
      <c r="FXW70" s="219"/>
      <c r="FXX70" s="219"/>
      <c r="FXY70" s="219"/>
      <c r="FXZ70" s="219"/>
      <c r="FYA70" s="219"/>
      <c r="FYB70" s="219"/>
      <c r="FYC70" s="219"/>
      <c r="FYD70" s="219"/>
      <c r="FYE70" s="219"/>
      <c r="FYF70" s="219"/>
      <c r="FYG70" s="219"/>
      <c r="FYH70" s="219"/>
      <c r="FYI70" s="219"/>
      <c r="FYJ70" s="219"/>
      <c r="FYK70" s="219"/>
      <c r="FYL70" s="219"/>
      <c r="FYM70" s="219"/>
      <c r="FYN70" s="219"/>
      <c r="FYO70" s="219"/>
      <c r="FYP70" s="219"/>
      <c r="FYQ70" s="219"/>
      <c r="FYR70" s="219"/>
      <c r="FYS70" s="219"/>
      <c r="FYT70" s="219"/>
      <c r="FYU70" s="219"/>
      <c r="FYV70" s="219"/>
      <c r="FYW70" s="219"/>
      <c r="FYX70" s="219"/>
      <c r="FYY70" s="219"/>
      <c r="FYZ70" s="219"/>
      <c r="FZA70" s="219"/>
      <c r="FZB70" s="219"/>
      <c r="FZC70" s="219"/>
      <c r="FZD70" s="219"/>
      <c r="FZE70" s="219"/>
      <c r="FZF70" s="219"/>
      <c r="FZG70" s="219"/>
      <c r="FZH70" s="219"/>
      <c r="FZI70" s="219"/>
      <c r="FZJ70" s="219"/>
      <c r="FZK70" s="219"/>
      <c r="FZL70" s="219"/>
      <c r="FZM70" s="219"/>
      <c r="FZN70" s="219"/>
      <c r="FZO70" s="219"/>
      <c r="FZP70" s="219"/>
      <c r="FZQ70" s="219"/>
      <c r="FZR70" s="219"/>
      <c r="FZS70" s="219"/>
      <c r="FZT70" s="219"/>
      <c r="FZU70" s="219"/>
      <c r="FZV70" s="219"/>
      <c r="FZW70" s="219"/>
      <c r="FZX70" s="219"/>
      <c r="FZY70" s="219"/>
      <c r="FZZ70" s="219"/>
      <c r="GAA70" s="219"/>
      <c r="GAB70" s="219"/>
      <c r="GAC70" s="219"/>
      <c r="GAD70" s="219"/>
      <c r="GAE70" s="219"/>
      <c r="GAF70" s="219"/>
      <c r="GAG70" s="219"/>
      <c r="GAH70" s="219"/>
      <c r="GAI70" s="219"/>
      <c r="GAJ70" s="219"/>
      <c r="GAK70" s="219"/>
      <c r="GAL70" s="219"/>
      <c r="GAM70" s="219"/>
      <c r="GAN70" s="219"/>
      <c r="GAO70" s="219"/>
      <c r="GAP70" s="219"/>
      <c r="GAQ70" s="219"/>
      <c r="GAR70" s="219"/>
      <c r="GAS70" s="219"/>
      <c r="GAT70" s="219"/>
      <c r="GAU70" s="219"/>
      <c r="GAV70" s="219"/>
      <c r="GAW70" s="219"/>
      <c r="GAX70" s="219"/>
      <c r="GAY70" s="219"/>
      <c r="GAZ70" s="219"/>
      <c r="GBA70" s="219"/>
      <c r="GBB70" s="219"/>
      <c r="GBC70" s="219"/>
      <c r="GBD70" s="219"/>
      <c r="GBE70" s="219"/>
      <c r="GBF70" s="219"/>
      <c r="GBG70" s="219"/>
      <c r="GBH70" s="219"/>
      <c r="GBI70" s="219"/>
      <c r="GBJ70" s="219"/>
      <c r="GBK70" s="219"/>
      <c r="GBL70" s="219"/>
      <c r="GBM70" s="219"/>
      <c r="GBN70" s="219"/>
      <c r="GBO70" s="219"/>
      <c r="GBP70" s="219"/>
      <c r="GBQ70" s="219"/>
      <c r="GBR70" s="219"/>
      <c r="GBS70" s="219"/>
      <c r="GBT70" s="219"/>
      <c r="GBU70" s="219"/>
      <c r="GBV70" s="219"/>
      <c r="GBW70" s="219"/>
      <c r="GBX70" s="219"/>
      <c r="GBY70" s="219"/>
      <c r="GBZ70" s="219"/>
      <c r="GCA70" s="219"/>
      <c r="GCB70" s="219"/>
      <c r="GCC70" s="219"/>
      <c r="GCD70" s="219"/>
      <c r="GCE70" s="219"/>
      <c r="GCF70" s="219"/>
      <c r="GCG70" s="219"/>
      <c r="GCH70" s="219"/>
      <c r="GCI70" s="219"/>
      <c r="GCJ70" s="219"/>
      <c r="GCK70" s="219"/>
      <c r="GCL70" s="219"/>
      <c r="GCM70" s="219"/>
      <c r="GCN70" s="219"/>
      <c r="GCO70" s="219"/>
      <c r="GCP70" s="219"/>
      <c r="GCQ70" s="219"/>
      <c r="GCR70" s="219"/>
      <c r="GCS70" s="219"/>
      <c r="GCT70" s="219"/>
      <c r="GCU70" s="219"/>
      <c r="GCV70" s="219"/>
      <c r="GCW70" s="219"/>
      <c r="GCX70" s="219"/>
      <c r="GCY70" s="219"/>
      <c r="GCZ70" s="219"/>
      <c r="GDA70" s="219"/>
      <c r="GDB70" s="219"/>
      <c r="GDC70" s="219"/>
      <c r="GDD70" s="219"/>
      <c r="GDE70" s="219"/>
      <c r="GDF70" s="219"/>
      <c r="GDG70" s="219"/>
      <c r="GDH70" s="219"/>
      <c r="GDI70" s="219"/>
      <c r="GDJ70" s="219"/>
      <c r="GDK70" s="219"/>
      <c r="GDL70" s="219"/>
      <c r="GDM70" s="219"/>
      <c r="GDN70" s="219"/>
      <c r="GDO70" s="219"/>
      <c r="GDP70" s="219"/>
      <c r="GDQ70" s="219"/>
      <c r="GDR70" s="219"/>
      <c r="GDS70" s="219"/>
      <c r="GDT70" s="219"/>
      <c r="GDU70" s="219"/>
      <c r="GDV70" s="219"/>
      <c r="GDW70" s="219"/>
      <c r="GDX70" s="219"/>
      <c r="GDY70" s="219"/>
      <c r="GDZ70" s="219"/>
      <c r="GEA70" s="219"/>
      <c r="GEB70" s="219"/>
      <c r="GEC70" s="219"/>
      <c r="GED70" s="219"/>
      <c r="GEE70" s="219"/>
      <c r="GEF70" s="219"/>
      <c r="GEG70" s="219"/>
      <c r="GEH70" s="219"/>
      <c r="GEI70" s="219"/>
      <c r="GEJ70" s="219"/>
      <c r="GEK70" s="219"/>
      <c r="GEL70" s="219"/>
      <c r="GEM70" s="219"/>
      <c r="GEN70" s="219"/>
      <c r="GEO70" s="219"/>
      <c r="GEP70" s="219"/>
      <c r="GEQ70" s="219"/>
      <c r="GER70" s="219"/>
      <c r="GES70" s="219"/>
      <c r="GET70" s="219"/>
      <c r="GEU70" s="219"/>
      <c r="GEV70" s="219"/>
      <c r="GEW70" s="219"/>
      <c r="GEX70" s="219"/>
      <c r="GEY70" s="219"/>
      <c r="GEZ70" s="219"/>
      <c r="GFA70" s="219"/>
      <c r="GFB70" s="219"/>
      <c r="GFC70" s="219"/>
      <c r="GFD70" s="219"/>
      <c r="GFE70" s="219"/>
      <c r="GFF70" s="219"/>
      <c r="GFG70" s="219"/>
      <c r="GFH70" s="219"/>
      <c r="GFI70" s="219"/>
      <c r="GFJ70" s="219"/>
      <c r="GFK70" s="219"/>
      <c r="GFL70" s="219"/>
      <c r="GFM70" s="219"/>
      <c r="GFN70" s="219"/>
      <c r="GFO70" s="219"/>
      <c r="GFP70" s="219"/>
      <c r="GFQ70" s="219"/>
      <c r="GFR70" s="219"/>
      <c r="GFS70" s="219"/>
      <c r="GFT70" s="219"/>
      <c r="GFU70" s="219"/>
      <c r="GFV70" s="219"/>
      <c r="GFW70" s="219"/>
      <c r="GFX70" s="219"/>
      <c r="GFY70" s="219"/>
      <c r="GFZ70" s="219"/>
      <c r="GGA70" s="219"/>
      <c r="GGB70" s="219"/>
      <c r="GGC70" s="219"/>
      <c r="GGD70" s="219"/>
      <c r="GGE70" s="219"/>
      <c r="GGF70" s="219"/>
      <c r="GGG70" s="219"/>
      <c r="GGH70" s="219"/>
      <c r="GGI70" s="219"/>
      <c r="GGJ70" s="219"/>
      <c r="GGK70" s="219"/>
      <c r="GGL70" s="219"/>
      <c r="GGM70" s="219"/>
      <c r="GGN70" s="219"/>
      <c r="GGO70" s="219"/>
      <c r="GGP70" s="219"/>
      <c r="GGQ70" s="219"/>
      <c r="GGR70" s="219"/>
      <c r="GGS70" s="219"/>
      <c r="GGT70" s="219"/>
      <c r="GGU70" s="219"/>
      <c r="GGV70" s="219"/>
      <c r="GGW70" s="219"/>
      <c r="GGX70" s="219"/>
      <c r="GGY70" s="219"/>
      <c r="GGZ70" s="219"/>
      <c r="GHA70" s="219"/>
      <c r="GHB70" s="219"/>
      <c r="GHC70" s="219"/>
      <c r="GHD70" s="219"/>
      <c r="GHE70" s="219"/>
      <c r="GHF70" s="219"/>
      <c r="GHG70" s="219"/>
      <c r="GHH70" s="219"/>
      <c r="GHI70" s="219"/>
      <c r="GHJ70" s="219"/>
      <c r="GHK70" s="219"/>
      <c r="GHL70" s="219"/>
      <c r="GHM70" s="219"/>
      <c r="GHN70" s="219"/>
      <c r="GHO70" s="219"/>
      <c r="GHP70" s="219"/>
      <c r="GHQ70" s="219"/>
      <c r="GHR70" s="219"/>
      <c r="GHS70" s="219"/>
      <c r="GHT70" s="219"/>
      <c r="GHU70" s="219"/>
      <c r="GHV70" s="219"/>
      <c r="GHW70" s="219"/>
      <c r="GHX70" s="219"/>
      <c r="GHY70" s="219"/>
      <c r="GHZ70" s="219"/>
      <c r="GIA70" s="219"/>
      <c r="GIB70" s="219"/>
      <c r="GIC70" s="219"/>
      <c r="GID70" s="219"/>
      <c r="GIE70" s="219"/>
      <c r="GIF70" s="219"/>
      <c r="GIG70" s="219"/>
      <c r="GIH70" s="219"/>
      <c r="GII70" s="219"/>
      <c r="GIJ70" s="219"/>
      <c r="GIK70" s="219"/>
      <c r="GIL70" s="219"/>
      <c r="GIM70" s="219"/>
      <c r="GIN70" s="219"/>
      <c r="GIO70" s="219"/>
      <c r="GIP70" s="219"/>
      <c r="GIQ70" s="219"/>
      <c r="GIR70" s="219"/>
      <c r="GIS70" s="219"/>
      <c r="GIT70" s="219"/>
      <c r="GIU70" s="219"/>
      <c r="GIV70" s="219"/>
      <c r="GIW70" s="219"/>
      <c r="GIX70" s="219"/>
      <c r="GIY70" s="219"/>
      <c r="GIZ70" s="219"/>
      <c r="GJA70" s="219"/>
      <c r="GJB70" s="219"/>
      <c r="GJC70" s="219"/>
      <c r="GJD70" s="219"/>
      <c r="GJE70" s="219"/>
      <c r="GJF70" s="219"/>
      <c r="GJG70" s="219"/>
      <c r="GJH70" s="219"/>
      <c r="GJI70" s="219"/>
      <c r="GJJ70" s="219"/>
      <c r="GJK70" s="219"/>
      <c r="GJL70" s="219"/>
      <c r="GJM70" s="219"/>
      <c r="GJN70" s="219"/>
      <c r="GJO70" s="219"/>
      <c r="GJP70" s="219"/>
      <c r="GJQ70" s="219"/>
      <c r="GJR70" s="219"/>
      <c r="GJS70" s="219"/>
      <c r="GJT70" s="219"/>
      <c r="GJU70" s="219"/>
      <c r="GJV70" s="219"/>
      <c r="GJW70" s="219"/>
      <c r="GJX70" s="219"/>
      <c r="GJY70" s="219"/>
      <c r="GJZ70" s="219"/>
      <c r="GKA70" s="219"/>
      <c r="GKB70" s="219"/>
      <c r="GKC70" s="219"/>
      <c r="GKD70" s="219"/>
      <c r="GKE70" s="219"/>
      <c r="GKF70" s="219"/>
      <c r="GKG70" s="219"/>
      <c r="GKH70" s="219"/>
      <c r="GKI70" s="219"/>
      <c r="GKJ70" s="219"/>
      <c r="GKK70" s="219"/>
      <c r="GKL70" s="219"/>
      <c r="GKM70" s="219"/>
      <c r="GKN70" s="219"/>
      <c r="GKO70" s="219"/>
      <c r="GKP70" s="219"/>
      <c r="GKQ70" s="219"/>
      <c r="GKR70" s="219"/>
      <c r="GKS70" s="219"/>
      <c r="GKT70" s="219"/>
      <c r="GKU70" s="219"/>
      <c r="GKV70" s="219"/>
      <c r="GKW70" s="219"/>
      <c r="GKX70" s="219"/>
      <c r="GKY70" s="219"/>
      <c r="GKZ70" s="219"/>
      <c r="GLA70" s="219"/>
      <c r="GLB70" s="219"/>
      <c r="GLC70" s="219"/>
      <c r="GLD70" s="219"/>
      <c r="GLE70" s="219"/>
      <c r="GLF70" s="219"/>
      <c r="GLG70" s="219"/>
      <c r="GLH70" s="219"/>
      <c r="GLI70" s="219"/>
      <c r="GLJ70" s="219"/>
      <c r="GLK70" s="219"/>
      <c r="GLL70" s="219"/>
      <c r="GLM70" s="219"/>
      <c r="GLN70" s="219"/>
      <c r="GLO70" s="219"/>
      <c r="GLP70" s="219"/>
      <c r="GLQ70" s="219"/>
      <c r="GLR70" s="219"/>
      <c r="GLS70" s="219"/>
      <c r="GLT70" s="219"/>
      <c r="GLU70" s="219"/>
      <c r="GLV70" s="219"/>
      <c r="GLW70" s="219"/>
      <c r="GLX70" s="219"/>
      <c r="GLY70" s="219"/>
      <c r="GLZ70" s="219"/>
      <c r="GMA70" s="219"/>
      <c r="GMB70" s="219"/>
      <c r="GMC70" s="219"/>
      <c r="GMD70" s="219"/>
      <c r="GME70" s="219"/>
      <c r="GMF70" s="219"/>
      <c r="GMG70" s="219"/>
      <c r="GMH70" s="219"/>
      <c r="GMI70" s="219"/>
      <c r="GMJ70" s="219"/>
      <c r="GMK70" s="219"/>
      <c r="GML70" s="219"/>
      <c r="GMM70" s="219"/>
      <c r="GMN70" s="219"/>
      <c r="GMO70" s="219"/>
      <c r="GMP70" s="219"/>
      <c r="GMQ70" s="219"/>
      <c r="GMR70" s="219"/>
      <c r="GMS70" s="219"/>
      <c r="GMT70" s="219"/>
      <c r="GMU70" s="219"/>
      <c r="GMV70" s="219"/>
      <c r="GMW70" s="219"/>
      <c r="GMX70" s="219"/>
      <c r="GMY70" s="219"/>
      <c r="GMZ70" s="219"/>
      <c r="GNA70" s="219"/>
      <c r="GNB70" s="219"/>
      <c r="GNC70" s="219"/>
      <c r="GND70" s="219"/>
      <c r="GNE70" s="219"/>
      <c r="GNF70" s="219"/>
      <c r="GNG70" s="219"/>
      <c r="GNH70" s="219"/>
      <c r="GNI70" s="219"/>
      <c r="GNJ70" s="219"/>
      <c r="GNK70" s="219"/>
      <c r="GNL70" s="219"/>
      <c r="GNM70" s="219"/>
      <c r="GNN70" s="219"/>
      <c r="GNO70" s="219"/>
      <c r="GNP70" s="219"/>
      <c r="GNQ70" s="219"/>
      <c r="GNR70" s="219"/>
      <c r="GNS70" s="219"/>
      <c r="GNT70" s="219"/>
      <c r="GNU70" s="219"/>
      <c r="GNV70" s="219"/>
      <c r="GNW70" s="219"/>
      <c r="GNX70" s="219"/>
      <c r="GNY70" s="219"/>
      <c r="GNZ70" s="219"/>
      <c r="GOA70" s="219"/>
      <c r="GOB70" s="219"/>
      <c r="GOC70" s="219"/>
      <c r="GOD70" s="219"/>
      <c r="GOE70" s="219"/>
      <c r="GOF70" s="219"/>
      <c r="GOG70" s="219"/>
      <c r="GOH70" s="219"/>
      <c r="GOI70" s="219"/>
      <c r="GOJ70" s="219"/>
      <c r="GOK70" s="219"/>
      <c r="GOL70" s="219"/>
      <c r="GOM70" s="219"/>
      <c r="GON70" s="219"/>
      <c r="GOO70" s="219"/>
      <c r="GOP70" s="219"/>
      <c r="GOQ70" s="219"/>
      <c r="GOR70" s="219"/>
      <c r="GOS70" s="219"/>
      <c r="GOT70" s="219"/>
      <c r="GOU70" s="219"/>
      <c r="GOV70" s="219"/>
      <c r="GOW70" s="219"/>
      <c r="GOX70" s="219"/>
      <c r="GOY70" s="219"/>
      <c r="GOZ70" s="219"/>
      <c r="GPA70" s="219"/>
      <c r="GPB70" s="219"/>
      <c r="GPC70" s="219"/>
      <c r="GPD70" s="219"/>
      <c r="GPE70" s="219"/>
      <c r="GPF70" s="219"/>
      <c r="GPG70" s="219"/>
      <c r="GPH70" s="219"/>
      <c r="GPI70" s="219"/>
      <c r="GPJ70" s="219"/>
      <c r="GPK70" s="219"/>
      <c r="GPL70" s="219"/>
      <c r="GPM70" s="219"/>
      <c r="GPN70" s="219"/>
      <c r="GPO70" s="219"/>
      <c r="GPP70" s="219"/>
      <c r="GPQ70" s="219"/>
      <c r="GPR70" s="219"/>
      <c r="GPS70" s="219"/>
      <c r="GPT70" s="219"/>
      <c r="GPU70" s="219"/>
      <c r="GPV70" s="219"/>
      <c r="GPW70" s="219"/>
      <c r="GPX70" s="219"/>
      <c r="GPY70" s="219"/>
      <c r="GPZ70" s="219"/>
      <c r="GQA70" s="219"/>
      <c r="GQB70" s="219"/>
      <c r="GQC70" s="219"/>
      <c r="GQD70" s="219"/>
      <c r="GQE70" s="219"/>
      <c r="GQF70" s="219"/>
      <c r="GQG70" s="219"/>
      <c r="GQH70" s="219"/>
      <c r="GQI70" s="219"/>
      <c r="GQJ70" s="219"/>
      <c r="GQK70" s="219"/>
      <c r="GQL70" s="219"/>
      <c r="GQM70" s="219"/>
      <c r="GQN70" s="219"/>
      <c r="GQO70" s="219"/>
      <c r="GQP70" s="219"/>
      <c r="GQQ70" s="219"/>
      <c r="GQR70" s="219"/>
      <c r="GQS70" s="219"/>
      <c r="GQT70" s="219"/>
      <c r="GQU70" s="219"/>
      <c r="GQV70" s="219"/>
      <c r="GQW70" s="219"/>
      <c r="GQX70" s="219"/>
      <c r="GQY70" s="219"/>
      <c r="GQZ70" s="219"/>
      <c r="GRA70" s="219"/>
      <c r="GRB70" s="219"/>
      <c r="GRC70" s="219"/>
      <c r="GRD70" s="219"/>
      <c r="GRE70" s="219"/>
      <c r="GRF70" s="219"/>
      <c r="GRG70" s="219"/>
      <c r="GRH70" s="219"/>
      <c r="GRI70" s="219"/>
      <c r="GRJ70" s="219"/>
      <c r="GRK70" s="219"/>
      <c r="GRL70" s="219"/>
      <c r="GRM70" s="219"/>
      <c r="GRN70" s="219"/>
      <c r="GRO70" s="219"/>
      <c r="GRP70" s="219"/>
      <c r="GRQ70" s="219"/>
      <c r="GRR70" s="219"/>
      <c r="GRS70" s="219"/>
      <c r="GRT70" s="219"/>
      <c r="GRU70" s="219"/>
      <c r="GRV70" s="219"/>
      <c r="GRW70" s="219"/>
      <c r="GRX70" s="219"/>
      <c r="GRY70" s="219"/>
      <c r="GRZ70" s="219"/>
      <c r="GSA70" s="219"/>
      <c r="GSB70" s="219"/>
      <c r="GSC70" s="219"/>
      <c r="GSD70" s="219"/>
      <c r="GSE70" s="219"/>
      <c r="GSF70" s="219"/>
      <c r="GSG70" s="219"/>
      <c r="GSH70" s="219"/>
      <c r="GSI70" s="219"/>
      <c r="GSJ70" s="219"/>
      <c r="GSK70" s="219"/>
      <c r="GSL70" s="219"/>
      <c r="GSM70" s="219"/>
      <c r="GSN70" s="219"/>
      <c r="GSO70" s="219"/>
      <c r="GSP70" s="219"/>
      <c r="GSQ70" s="219"/>
      <c r="GSR70" s="219"/>
      <c r="GSS70" s="219"/>
      <c r="GST70" s="219"/>
      <c r="GSU70" s="219"/>
      <c r="GSV70" s="219"/>
      <c r="GSW70" s="219"/>
      <c r="GSX70" s="219"/>
      <c r="GSY70" s="219"/>
      <c r="GSZ70" s="219"/>
      <c r="GTA70" s="219"/>
      <c r="GTB70" s="219"/>
      <c r="GTC70" s="219"/>
      <c r="GTD70" s="219"/>
      <c r="GTE70" s="219"/>
      <c r="GTF70" s="219"/>
      <c r="GTG70" s="219"/>
      <c r="GTH70" s="219"/>
      <c r="GTI70" s="219"/>
      <c r="GTJ70" s="219"/>
      <c r="GTK70" s="219"/>
      <c r="GTL70" s="219"/>
      <c r="GTM70" s="219"/>
      <c r="GTN70" s="219"/>
      <c r="GTO70" s="219"/>
      <c r="GTP70" s="219"/>
      <c r="GTQ70" s="219"/>
      <c r="GTR70" s="219"/>
      <c r="GTS70" s="219"/>
      <c r="GTT70" s="219"/>
      <c r="GTU70" s="219"/>
      <c r="GTV70" s="219"/>
      <c r="GTW70" s="219"/>
      <c r="GTX70" s="219"/>
      <c r="GTY70" s="219"/>
      <c r="GTZ70" s="219"/>
      <c r="GUA70" s="219"/>
      <c r="GUB70" s="219"/>
      <c r="GUC70" s="219"/>
      <c r="GUD70" s="219"/>
      <c r="GUE70" s="219"/>
      <c r="GUF70" s="219"/>
      <c r="GUG70" s="219"/>
      <c r="GUH70" s="219"/>
      <c r="GUI70" s="219"/>
      <c r="GUJ70" s="219"/>
      <c r="GUK70" s="219"/>
      <c r="GUL70" s="219"/>
      <c r="GUM70" s="219"/>
      <c r="GUN70" s="219"/>
      <c r="GUO70" s="219"/>
      <c r="GUP70" s="219"/>
      <c r="GUQ70" s="219"/>
      <c r="GUR70" s="219"/>
      <c r="GUS70" s="219"/>
      <c r="GUT70" s="219"/>
      <c r="GUU70" s="219"/>
      <c r="GUV70" s="219"/>
      <c r="GUW70" s="219"/>
      <c r="GUX70" s="219"/>
      <c r="GUY70" s="219"/>
      <c r="GUZ70" s="219"/>
      <c r="GVA70" s="219"/>
      <c r="GVB70" s="219"/>
      <c r="GVC70" s="219"/>
      <c r="GVD70" s="219"/>
      <c r="GVE70" s="219"/>
      <c r="GVF70" s="219"/>
      <c r="GVG70" s="219"/>
      <c r="GVH70" s="219"/>
      <c r="GVI70" s="219"/>
      <c r="GVJ70" s="219"/>
      <c r="GVK70" s="219"/>
      <c r="GVL70" s="219"/>
      <c r="GVM70" s="219"/>
      <c r="GVN70" s="219"/>
      <c r="GVO70" s="219"/>
      <c r="GVP70" s="219"/>
      <c r="GVQ70" s="219"/>
      <c r="GVR70" s="219"/>
      <c r="GVS70" s="219"/>
      <c r="GVT70" s="219"/>
      <c r="GVU70" s="219"/>
      <c r="GVV70" s="219"/>
      <c r="GVW70" s="219"/>
      <c r="GVX70" s="219"/>
      <c r="GVY70" s="219"/>
      <c r="GVZ70" s="219"/>
      <c r="GWA70" s="219"/>
      <c r="GWB70" s="219"/>
      <c r="GWC70" s="219"/>
      <c r="GWD70" s="219"/>
      <c r="GWE70" s="219"/>
      <c r="GWF70" s="219"/>
      <c r="GWG70" s="219"/>
      <c r="GWH70" s="219"/>
      <c r="GWI70" s="219"/>
      <c r="GWJ70" s="219"/>
      <c r="GWK70" s="219"/>
      <c r="GWL70" s="219"/>
      <c r="GWM70" s="219"/>
      <c r="GWN70" s="219"/>
      <c r="GWO70" s="219"/>
      <c r="GWP70" s="219"/>
      <c r="GWQ70" s="219"/>
      <c r="GWR70" s="219"/>
      <c r="GWS70" s="219"/>
      <c r="GWT70" s="219"/>
      <c r="GWU70" s="219"/>
      <c r="GWV70" s="219"/>
      <c r="GWW70" s="219"/>
      <c r="GWX70" s="219"/>
      <c r="GWY70" s="219"/>
      <c r="GWZ70" s="219"/>
      <c r="GXA70" s="219"/>
      <c r="GXB70" s="219"/>
      <c r="GXC70" s="219"/>
      <c r="GXD70" s="219"/>
      <c r="GXE70" s="219"/>
      <c r="GXF70" s="219"/>
      <c r="GXG70" s="219"/>
      <c r="GXH70" s="219"/>
      <c r="GXI70" s="219"/>
      <c r="GXJ70" s="219"/>
      <c r="GXK70" s="219"/>
      <c r="GXL70" s="219"/>
      <c r="GXM70" s="219"/>
      <c r="GXN70" s="219"/>
      <c r="GXO70" s="219"/>
      <c r="GXP70" s="219"/>
      <c r="GXQ70" s="219"/>
      <c r="GXR70" s="219"/>
      <c r="GXS70" s="219"/>
      <c r="GXT70" s="219"/>
      <c r="GXU70" s="219"/>
      <c r="GXV70" s="219"/>
      <c r="GXW70" s="219"/>
      <c r="GXX70" s="219"/>
      <c r="GXY70" s="219"/>
      <c r="GXZ70" s="219"/>
      <c r="GYA70" s="219"/>
      <c r="GYB70" s="219"/>
      <c r="GYC70" s="219"/>
      <c r="GYD70" s="219"/>
      <c r="GYE70" s="219"/>
      <c r="GYF70" s="219"/>
      <c r="GYG70" s="219"/>
      <c r="GYH70" s="219"/>
      <c r="GYI70" s="219"/>
      <c r="GYJ70" s="219"/>
      <c r="GYK70" s="219"/>
      <c r="GYL70" s="219"/>
      <c r="GYM70" s="219"/>
      <c r="GYN70" s="219"/>
      <c r="GYO70" s="219"/>
      <c r="GYP70" s="219"/>
      <c r="GYQ70" s="219"/>
      <c r="GYR70" s="219"/>
      <c r="GYS70" s="219"/>
      <c r="GYT70" s="219"/>
      <c r="GYU70" s="219"/>
      <c r="GYV70" s="219"/>
      <c r="GYW70" s="219"/>
      <c r="GYX70" s="219"/>
      <c r="GYY70" s="219"/>
      <c r="GYZ70" s="219"/>
      <c r="GZA70" s="219"/>
      <c r="GZB70" s="219"/>
      <c r="GZC70" s="219"/>
      <c r="GZD70" s="219"/>
      <c r="GZE70" s="219"/>
      <c r="GZF70" s="219"/>
      <c r="GZG70" s="219"/>
      <c r="GZH70" s="219"/>
      <c r="GZI70" s="219"/>
      <c r="GZJ70" s="219"/>
      <c r="GZK70" s="219"/>
      <c r="GZL70" s="219"/>
      <c r="GZM70" s="219"/>
      <c r="GZN70" s="219"/>
      <c r="GZO70" s="219"/>
      <c r="GZP70" s="219"/>
      <c r="GZQ70" s="219"/>
      <c r="GZR70" s="219"/>
      <c r="GZS70" s="219"/>
      <c r="GZT70" s="219"/>
      <c r="GZU70" s="219"/>
      <c r="GZV70" s="219"/>
      <c r="GZW70" s="219"/>
      <c r="GZX70" s="219"/>
      <c r="GZY70" s="219"/>
      <c r="GZZ70" s="219"/>
      <c r="HAA70" s="219"/>
      <c r="HAB70" s="219"/>
      <c r="HAC70" s="219"/>
      <c r="HAD70" s="219"/>
      <c r="HAE70" s="219"/>
      <c r="HAF70" s="219"/>
      <c r="HAG70" s="219"/>
      <c r="HAH70" s="219"/>
      <c r="HAI70" s="219"/>
      <c r="HAJ70" s="219"/>
      <c r="HAK70" s="219"/>
      <c r="HAL70" s="219"/>
      <c r="HAM70" s="219"/>
      <c r="HAN70" s="219"/>
      <c r="HAO70" s="219"/>
      <c r="HAP70" s="219"/>
      <c r="HAQ70" s="219"/>
      <c r="HAR70" s="219"/>
      <c r="HAS70" s="219"/>
      <c r="HAT70" s="219"/>
      <c r="HAU70" s="219"/>
      <c r="HAV70" s="219"/>
      <c r="HAW70" s="219"/>
      <c r="HAX70" s="219"/>
      <c r="HAY70" s="219"/>
      <c r="HAZ70" s="219"/>
      <c r="HBA70" s="219"/>
      <c r="HBB70" s="219"/>
      <c r="HBC70" s="219"/>
      <c r="HBD70" s="219"/>
      <c r="HBE70" s="219"/>
      <c r="HBF70" s="219"/>
      <c r="HBG70" s="219"/>
      <c r="HBH70" s="219"/>
      <c r="HBI70" s="219"/>
      <c r="HBJ70" s="219"/>
      <c r="HBK70" s="219"/>
      <c r="HBL70" s="219"/>
      <c r="HBM70" s="219"/>
      <c r="HBN70" s="219"/>
      <c r="HBO70" s="219"/>
      <c r="HBP70" s="219"/>
      <c r="HBQ70" s="219"/>
      <c r="HBR70" s="219"/>
      <c r="HBS70" s="219"/>
      <c r="HBT70" s="219"/>
      <c r="HBU70" s="219"/>
      <c r="HBV70" s="219"/>
      <c r="HBW70" s="219"/>
      <c r="HBX70" s="219"/>
      <c r="HBY70" s="219"/>
      <c r="HBZ70" s="219"/>
      <c r="HCA70" s="219"/>
      <c r="HCB70" s="219"/>
      <c r="HCC70" s="219"/>
      <c r="HCD70" s="219"/>
      <c r="HCE70" s="219"/>
      <c r="HCF70" s="219"/>
      <c r="HCG70" s="219"/>
      <c r="HCH70" s="219"/>
      <c r="HCI70" s="219"/>
      <c r="HCJ70" s="219"/>
      <c r="HCK70" s="219"/>
      <c r="HCL70" s="219"/>
      <c r="HCM70" s="219"/>
      <c r="HCN70" s="219"/>
      <c r="HCO70" s="219"/>
      <c r="HCP70" s="219"/>
      <c r="HCQ70" s="219"/>
      <c r="HCR70" s="219"/>
      <c r="HCS70" s="219"/>
      <c r="HCT70" s="219"/>
      <c r="HCU70" s="219"/>
      <c r="HCV70" s="219"/>
      <c r="HCW70" s="219"/>
      <c r="HCX70" s="219"/>
      <c r="HCY70" s="219"/>
      <c r="HCZ70" s="219"/>
      <c r="HDA70" s="219"/>
      <c r="HDB70" s="219"/>
      <c r="HDC70" s="219"/>
      <c r="HDD70" s="219"/>
      <c r="HDE70" s="219"/>
      <c r="HDF70" s="219"/>
      <c r="HDG70" s="219"/>
      <c r="HDH70" s="219"/>
      <c r="HDI70" s="219"/>
      <c r="HDJ70" s="219"/>
      <c r="HDK70" s="219"/>
      <c r="HDL70" s="219"/>
      <c r="HDM70" s="219"/>
      <c r="HDN70" s="219"/>
      <c r="HDO70" s="219"/>
      <c r="HDP70" s="219"/>
      <c r="HDQ70" s="219"/>
      <c r="HDR70" s="219"/>
      <c r="HDS70" s="219"/>
      <c r="HDT70" s="219"/>
      <c r="HDU70" s="219"/>
      <c r="HDV70" s="219"/>
      <c r="HDW70" s="219"/>
      <c r="HDX70" s="219"/>
      <c r="HDY70" s="219"/>
      <c r="HDZ70" s="219"/>
      <c r="HEA70" s="219"/>
      <c r="HEB70" s="219"/>
      <c r="HEC70" s="219"/>
      <c r="HED70" s="219"/>
      <c r="HEE70" s="219"/>
      <c r="HEF70" s="219"/>
      <c r="HEG70" s="219"/>
      <c r="HEH70" s="219"/>
      <c r="HEI70" s="219"/>
      <c r="HEJ70" s="219"/>
      <c r="HEK70" s="219"/>
      <c r="HEL70" s="219"/>
      <c r="HEM70" s="219"/>
      <c r="HEN70" s="219"/>
      <c r="HEO70" s="219"/>
      <c r="HEP70" s="219"/>
      <c r="HEQ70" s="219"/>
      <c r="HER70" s="219"/>
      <c r="HES70" s="219"/>
      <c r="HET70" s="219"/>
      <c r="HEU70" s="219"/>
      <c r="HEV70" s="219"/>
      <c r="HEW70" s="219"/>
      <c r="HEX70" s="219"/>
      <c r="HEY70" s="219"/>
      <c r="HEZ70" s="219"/>
      <c r="HFA70" s="219"/>
      <c r="HFB70" s="219"/>
      <c r="HFC70" s="219"/>
      <c r="HFD70" s="219"/>
      <c r="HFE70" s="219"/>
      <c r="HFF70" s="219"/>
      <c r="HFG70" s="219"/>
      <c r="HFH70" s="219"/>
      <c r="HFI70" s="219"/>
      <c r="HFJ70" s="219"/>
      <c r="HFK70" s="219"/>
      <c r="HFL70" s="219"/>
      <c r="HFM70" s="219"/>
      <c r="HFN70" s="219"/>
      <c r="HFO70" s="219"/>
      <c r="HFP70" s="219"/>
      <c r="HFQ70" s="219"/>
      <c r="HFR70" s="219"/>
      <c r="HFS70" s="219"/>
      <c r="HFT70" s="219"/>
      <c r="HFU70" s="219"/>
      <c r="HFV70" s="219"/>
      <c r="HFW70" s="219"/>
      <c r="HFX70" s="219"/>
      <c r="HFY70" s="219"/>
      <c r="HFZ70" s="219"/>
      <c r="HGA70" s="219"/>
      <c r="HGB70" s="219"/>
      <c r="HGC70" s="219"/>
      <c r="HGD70" s="219"/>
      <c r="HGE70" s="219"/>
      <c r="HGF70" s="219"/>
      <c r="HGG70" s="219"/>
      <c r="HGH70" s="219"/>
      <c r="HGI70" s="219"/>
      <c r="HGJ70" s="219"/>
      <c r="HGK70" s="219"/>
      <c r="HGL70" s="219"/>
      <c r="HGM70" s="219"/>
      <c r="HGN70" s="219"/>
      <c r="HGO70" s="219"/>
      <c r="HGP70" s="219"/>
      <c r="HGQ70" s="219"/>
      <c r="HGR70" s="219"/>
      <c r="HGS70" s="219"/>
      <c r="HGT70" s="219"/>
      <c r="HGU70" s="219"/>
      <c r="HGV70" s="219"/>
      <c r="HGW70" s="219"/>
      <c r="HGX70" s="219"/>
      <c r="HGY70" s="219"/>
      <c r="HGZ70" s="219"/>
      <c r="HHA70" s="219"/>
      <c r="HHB70" s="219"/>
      <c r="HHC70" s="219"/>
      <c r="HHD70" s="219"/>
      <c r="HHE70" s="219"/>
      <c r="HHF70" s="219"/>
      <c r="HHG70" s="219"/>
      <c r="HHH70" s="219"/>
      <c r="HHI70" s="219"/>
      <c r="HHJ70" s="219"/>
      <c r="HHK70" s="219"/>
      <c r="HHL70" s="219"/>
      <c r="HHM70" s="219"/>
      <c r="HHN70" s="219"/>
      <c r="HHO70" s="219"/>
      <c r="HHP70" s="219"/>
      <c r="HHQ70" s="219"/>
      <c r="HHR70" s="219"/>
      <c r="HHS70" s="219"/>
      <c r="HHT70" s="219"/>
      <c r="HHU70" s="219"/>
      <c r="HHV70" s="219"/>
      <c r="HHW70" s="219"/>
      <c r="HHX70" s="219"/>
      <c r="HHY70" s="219"/>
      <c r="HHZ70" s="219"/>
      <c r="HIA70" s="219"/>
      <c r="HIB70" s="219"/>
      <c r="HIC70" s="219"/>
      <c r="HID70" s="219"/>
      <c r="HIE70" s="219"/>
      <c r="HIF70" s="219"/>
      <c r="HIG70" s="219"/>
      <c r="HIH70" s="219"/>
      <c r="HII70" s="219"/>
      <c r="HIJ70" s="219"/>
      <c r="HIK70" s="219"/>
      <c r="HIL70" s="219"/>
      <c r="HIM70" s="219"/>
      <c r="HIN70" s="219"/>
      <c r="HIO70" s="219"/>
      <c r="HIP70" s="219"/>
      <c r="HIQ70" s="219"/>
      <c r="HIR70" s="219"/>
      <c r="HIS70" s="219"/>
      <c r="HIT70" s="219"/>
      <c r="HIU70" s="219"/>
      <c r="HIV70" s="219"/>
      <c r="HIW70" s="219"/>
      <c r="HIX70" s="219"/>
      <c r="HIY70" s="219"/>
      <c r="HIZ70" s="219"/>
      <c r="HJA70" s="219"/>
      <c r="HJB70" s="219"/>
      <c r="HJC70" s="219"/>
      <c r="HJD70" s="219"/>
      <c r="HJE70" s="219"/>
      <c r="HJF70" s="219"/>
      <c r="HJG70" s="219"/>
      <c r="HJH70" s="219"/>
      <c r="HJI70" s="219"/>
      <c r="HJJ70" s="219"/>
      <c r="HJK70" s="219"/>
      <c r="HJL70" s="219"/>
      <c r="HJM70" s="219"/>
      <c r="HJN70" s="219"/>
      <c r="HJO70" s="219"/>
      <c r="HJP70" s="219"/>
      <c r="HJQ70" s="219"/>
      <c r="HJR70" s="219"/>
      <c r="HJS70" s="219"/>
      <c r="HJT70" s="219"/>
      <c r="HJU70" s="219"/>
      <c r="HJV70" s="219"/>
      <c r="HJW70" s="219"/>
      <c r="HJX70" s="219"/>
      <c r="HJY70" s="219"/>
      <c r="HJZ70" s="219"/>
      <c r="HKA70" s="219"/>
      <c r="HKB70" s="219"/>
      <c r="HKC70" s="219"/>
      <c r="HKD70" s="219"/>
      <c r="HKE70" s="219"/>
      <c r="HKF70" s="219"/>
      <c r="HKG70" s="219"/>
      <c r="HKH70" s="219"/>
      <c r="HKI70" s="219"/>
      <c r="HKJ70" s="219"/>
      <c r="HKK70" s="219"/>
      <c r="HKL70" s="219"/>
      <c r="HKM70" s="219"/>
      <c r="HKN70" s="219"/>
      <c r="HKO70" s="219"/>
      <c r="HKP70" s="219"/>
      <c r="HKQ70" s="219"/>
      <c r="HKR70" s="219"/>
      <c r="HKS70" s="219"/>
      <c r="HKT70" s="219"/>
      <c r="HKU70" s="219"/>
      <c r="HKV70" s="219"/>
      <c r="HKW70" s="219"/>
      <c r="HKX70" s="219"/>
      <c r="HKY70" s="219"/>
      <c r="HKZ70" s="219"/>
      <c r="HLA70" s="219"/>
      <c r="HLB70" s="219"/>
      <c r="HLC70" s="219"/>
      <c r="HLD70" s="219"/>
      <c r="HLE70" s="219"/>
      <c r="HLF70" s="219"/>
      <c r="HLG70" s="219"/>
      <c r="HLH70" s="219"/>
      <c r="HLI70" s="219"/>
      <c r="HLJ70" s="219"/>
      <c r="HLK70" s="219"/>
      <c r="HLL70" s="219"/>
      <c r="HLM70" s="219"/>
      <c r="HLN70" s="219"/>
      <c r="HLO70" s="219"/>
      <c r="HLP70" s="219"/>
      <c r="HLQ70" s="219"/>
      <c r="HLR70" s="219"/>
      <c r="HLS70" s="219"/>
      <c r="HLT70" s="219"/>
      <c r="HLU70" s="219"/>
      <c r="HLV70" s="219"/>
      <c r="HLW70" s="219"/>
      <c r="HLX70" s="219"/>
      <c r="HLY70" s="219"/>
      <c r="HLZ70" s="219"/>
      <c r="HMA70" s="219"/>
      <c r="HMB70" s="219"/>
      <c r="HMC70" s="219"/>
      <c r="HMD70" s="219"/>
      <c r="HME70" s="219"/>
      <c r="HMF70" s="219"/>
      <c r="HMG70" s="219"/>
      <c r="HMH70" s="219"/>
      <c r="HMI70" s="219"/>
      <c r="HMJ70" s="219"/>
      <c r="HMK70" s="219"/>
      <c r="HML70" s="219"/>
      <c r="HMM70" s="219"/>
      <c r="HMN70" s="219"/>
      <c r="HMO70" s="219"/>
      <c r="HMP70" s="219"/>
      <c r="HMQ70" s="219"/>
      <c r="HMR70" s="219"/>
      <c r="HMS70" s="219"/>
      <c r="HMT70" s="219"/>
      <c r="HMU70" s="219"/>
      <c r="HMV70" s="219"/>
      <c r="HMW70" s="219"/>
      <c r="HMX70" s="219"/>
      <c r="HMY70" s="219"/>
      <c r="HMZ70" s="219"/>
      <c r="HNA70" s="219"/>
      <c r="HNB70" s="219"/>
      <c r="HNC70" s="219"/>
      <c r="HND70" s="219"/>
      <c r="HNE70" s="219"/>
      <c r="HNF70" s="219"/>
      <c r="HNG70" s="219"/>
      <c r="HNH70" s="219"/>
      <c r="HNI70" s="219"/>
      <c r="HNJ70" s="219"/>
      <c r="HNK70" s="219"/>
      <c r="HNL70" s="219"/>
      <c r="HNM70" s="219"/>
      <c r="HNN70" s="219"/>
      <c r="HNO70" s="219"/>
      <c r="HNP70" s="219"/>
      <c r="HNQ70" s="219"/>
      <c r="HNR70" s="219"/>
      <c r="HNS70" s="219"/>
      <c r="HNT70" s="219"/>
      <c r="HNU70" s="219"/>
      <c r="HNV70" s="219"/>
      <c r="HNW70" s="219"/>
      <c r="HNX70" s="219"/>
      <c r="HNY70" s="219"/>
      <c r="HNZ70" s="219"/>
      <c r="HOA70" s="219"/>
      <c r="HOB70" s="219"/>
      <c r="HOC70" s="219"/>
      <c r="HOD70" s="219"/>
      <c r="HOE70" s="219"/>
      <c r="HOF70" s="219"/>
      <c r="HOG70" s="219"/>
      <c r="HOH70" s="219"/>
      <c r="HOI70" s="219"/>
      <c r="HOJ70" s="219"/>
      <c r="HOK70" s="219"/>
      <c r="HOL70" s="219"/>
      <c r="HOM70" s="219"/>
      <c r="HON70" s="219"/>
      <c r="HOO70" s="219"/>
      <c r="HOP70" s="219"/>
      <c r="HOQ70" s="219"/>
      <c r="HOR70" s="219"/>
      <c r="HOS70" s="219"/>
      <c r="HOT70" s="219"/>
      <c r="HOU70" s="219"/>
      <c r="HOV70" s="219"/>
      <c r="HOW70" s="219"/>
      <c r="HOX70" s="219"/>
      <c r="HOY70" s="219"/>
      <c r="HOZ70" s="219"/>
      <c r="HPA70" s="219"/>
      <c r="HPB70" s="219"/>
      <c r="HPC70" s="219"/>
      <c r="HPD70" s="219"/>
      <c r="HPE70" s="219"/>
      <c r="HPF70" s="219"/>
      <c r="HPG70" s="219"/>
      <c r="HPH70" s="219"/>
      <c r="HPI70" s="219"/>
      <c r="HPJ70" s="219"/>
      <c r="HPK70" s="219"/>
      <c r="HPL70" s="219"/>
      <c r="HPM70" s="219"/>
      <c r="HPN70" s="219"/>
      <c r="HPO70" s="219"/>
      <c r="HPP70" s="219"/>
      <c r="HPQ70" s="219"/>
      <c r="HPR70" s="219"/>
      <c r="HPS70" s="219"/>
      <c r="HPT70" s="219"/>
      <c r="HPU70" s="219"/>
      <c r="HPV70" s="219"/>
      <c r="HPW70" s="219"/>
      <c r="HPX70" s="219"/>
      <c r="HPY70" s="219"/>
      <c r="HPZ70" s="219"/>
      <c r="HQA70" s="219"/>
      <c r="HQB70" s="219"/>
      <c r="HQC70" s="219"/>
      <c r="HQD70" s="219"/>
      <c r="HQE70" s="219"/>
      <c r="HQF70" s="219"/>
      <c r="HQG70" s="219"/>
      <c r="HQH70" s="219"/>
      <c r="HQI70" s="219"/>
      <c r="HQJ70" s="219"/>
      <c r="HQK70" s="219"/>
      <c r="HQL70" s="219"/>
      <c r="HQM70" s="219"/>
      <c r="HQN70" s="219"/>
      <c r="HQO70" s="219"/>
      <c r="HQP70" s="219"/>
      <c r="HQQ70" s="219"/>
      <c r="HQR70" s="219"/>
      <c r="HQS70" s="219"/>
      <c r="HQT70" s="219"/>
      <c r="HQU70" s="219"/>
      <c r="HQV70" s="219"/>
      <c r="HQW70" s="219"/>
      <c r="HQX70" s="219"/>
      <c r="HQY70" s="219"/>
      <c r="HQZ70" s="219"/>
      <c r="HRA70" s="219"/>
      <c r="HRB70" s="219"/>
      <c r="HRC70" s="219"/>
      <c r="HRD70" s="219"/>
      <c r="HRE70" s="219"/>
      <c r="HRF70" s="219"/>
      <c r="HRG70" s="219"/>
      <c r="HRH70" s="219"/>
      <c r="HRI70" s="219"/>
      <c r="HRJ70" s="219"/>
      <c r="HRK70" s="219"/>
      <c r="HRL70" s="219"/>
      <c r="HRM70" s="219"/>
      <c r="HRN70" s="219"/>
      <c r="HRO70" s="219"/>
      <c r="HRP70" s="219"/>
      <c r="HRQ70" s="219"/>
      <c r="HRR70" s="219"/>
      <c r="HRS70" s="219"/>
      <c r="HRT70" s="219"/>
      <c r="HRU70" s="219"/>
      <c r="HRV70" s="219"/>
      <c r="HRW70" s="219"/>
      <c r="HRX70" s="219"/>
      <c r="HRY70" s="219"/>
      <c r="HRZ70" s="219"/>
      <c r="HSA70" s="219"/>
      <c r="HSB70" s="219"/>
      <c r="HSC70" s="219"/>
      <c r="HSD70" s="219"/>
      <c r="HSE70" s="219"/>
      <c r="HSF70" s="219"/>
      <c r="HSG70" s="219"/>
      <c r="HSH70" s="219"/>
      <c r="HSI70" s="219"/>
      <c r="HSJ70" s="219"/>
      <c r="HSK70" s="219"/>
      <c r="HSL70" s="219"/>
      <c r="HSM70" s="219"/>
      <c r="HSN70" s="219"/>
      <c r="HSO70" s="219"/>
      <c r="HSP70" s="219"/>
      <c r="HSQ70" s="219"/>
      <c r="HSR70" s="219"/>
      <c r="HSS70" s="219"/>
      <c r="HST70" s="219"/>
      <c r="HSU70" s="219"/>
      <c r="HSV70" s="219"/>
      <c r="HSW70" s="219"/>
      <c r="HSX70" s="219"/>
      <c r="HSY70" s="219"/>
      <c r="HSZ70" s="219"/>
      <c r="HTA70" s="219"/>
      <c r="HTB70" s="219"/>
      <c r="HTC70" s="219"/>
      <c r="HTD70" s="219"/>
      <c r="HTE70" s="219"/>
      <c r="HTF70" s="219"/>
      <c r="HTG70" s="219"/>
      <c r="HTH70" s="219"/>
      <c r="HTI70" s="219"/>
      <c r="HTJ70" s="219"/>
      <c r="HTK70" s="219"/>
      <c r="HTL70" s="219"/>
      <c r="HTM70" s="219"/>
      <c r="HTN70" s="219"/>
      <c r="HTO70" s="219"/>
      <c r="HTP70" s="219"/>
      <c r="HTQ70" s="219"/>
      <c r="HTR70" s="219"/>
      <c r="HTS70" s="219"/>
      <c r="HTT70" s="219"/>
      <c r="HTU70" s="219"/>
      <c r="HTV70" s="219"/>
      <c r="HTW70" s="219"/>
      <c r="HTX70" s="219"/>
      <c r="HTY70" s="219"/>
      <c r="HTZ70" s="219"/>
      <c r="HUA70" s="219"/>
      <c r="HUB70" s="219"/>
      <c r="HUC70" s="219"/>
      <c r="HUD70" s="219"/>
      <c r="HUE70" s="219"/>
      <c r="HUF70" s="219"/>
      <c r="HUG70" s="219"/>
      <c r="HUH70" s="219"/>
      <c r="HUI70" s="219"/>
      <c r="HUJ70" s="219"/>
      <c r="HUK70" s="219"/>
      <c r="HUL70" s="219"/>
      <c r="HUM70" s="219"/>
      <c r="HUN70" s="219"/>
      <c r="HUO70" s="219"/>
      <c r="HUP70" s="219"/>
      <c r="HUQ70" s="219"/>
      <c r="HUR70" s="219"/>
      <c r="HUS70" s="219"/>
      <c r="HUT70" s="219"/>
      <c r="HUU70" s="219"/>
      <c r="HUV70" s="219"/>
      <c r="HUW70" s="219"/>
      <c r="HUX70" s="219"/>
      <c r="HUY70" s="219"/>
      <c r="HUZ70" s="219"/>
      <c r="HVA70" s="219"/>
      <c r="HVB70" s="219"/>
      <c r="HVC70" s="219"/>
      <c r="HVD70" s="219"/>
      <c r="HVE70" s="219"/>
      <c r="HVF70" s="219"/>
      <c r="HVG70" s="219"/>
      <c r="HVH70" s="219"/>
      <c r="HVI70" s="219"/>
      <c r="HVJ70" s="219"/>
      <c r="HVK70" s="219"/>
      <c r="HVL70" s="219"/>
      <c r="HVM70" s="219"/>
      <c r="HVN70" s="219"/>
      <c r="HVO70" s="219"/>
      <c r="HVP70" s="219"/>
      <c r="HVQ70" s="219"/>
      <c r="HVR70" s="219"/>
      <c r="HVS70" s="219"/>
      <c r="HVT70" s="219"/>
      <c r="HVU70" s="219"/>
      <c r="HVV70" s="219"/>
      <c r="HVW70" s="219"/>
      <c r="HVX70" s="219"/>
      <c r="HVY70" s="219"/>
      <c r="HVZ70" s="219"/>
      <c r="HWA70" s="219"/>
      <c r="HWB70" s="219"/>
      <c r="HWC70" s="219"/>
      <c r="HWD70" s="219"/>
      <c r="HWE70" s="219"/>
      <c r="HWF70" s="219"/>
      <c r="HWG70" s="219"/>
      <c r="HWH70" s="219"/>
      <c r="HWI70" s="219"/>
      <c r="HWJ70" s="219"/>
      <c r="HWK70" s="219"/>
      <c r="HWL70" s="219"/>
      <c r="HWM70" s="219"/>
      <c r="HWN70" s="219"/>
      <c r="HWO70" s="219"/>
      <c r="HWP70" s="219"/>
      <c r="HWQ70" s="219"/>
      <c r="HWR70" s="219"/>
      <c r="HWS70" s="219"/>
      <c r="HWT70" s="219"/>
      <c r="HWU70" s="219"/>
      <c r="HWV70" s="219"/>
      <c r="HWW70" s="219"/>
      <c r="HWX70" s="219"/>
      <c r="HWY70" s="219"/>
      <c r="HWZ70" s="219"/>
      <c r="HXA70" s="219"/>
      <c r="HXB70" s="219"/>
      <c r="HXC70" s="219"/>
      <c r="HXD70" s="219"/>
      <c r="HXE70" s="219"/>
      <c r="HXF70" s="219"/>
      <c r="HXG70" s="219"/>
      <c r="HXH70" s="219"/>
      <c r="HXI70" s="219"/>
      <c r="HXJ70" s="219"/>
      <c r="HXK70" s="219"/>
      <c r="HXL70" s="219"/>
      <c r="HXM70" s="219"/>
      <c r="HXN70" s="219"/>
      <c r="HXO70" s="219"/>
      <c r="HXP70" s="219"/>
      <c r="HXQ70" s="219"/>
      <c r="HXR70" s="219"/>
      <c r="HXS70" s="219"/>
      <c r="HXT70" s="219"/>
      <c r="HXU70" s="219"/>
      <c r="HXV70" s="219"/>
      <c r="HXW70" s="219"/>
      <c r="HXX70" s="219"/>
      <c r="HXY70" s="219"/>
      <c r="HXZ70" s="219"/>
      <c r="HYA70" s="219"/>
      <c r="HYB70" s="219"/>
      <c r="HYC70" s="219"/>
      <c r="HYD70" s="219"/>
      <c r="HYE70" s="219"/>
      <c r="HYF70" s="219"/>
      <c r="HYG70" s="219"/>
      <c r="HYH70" s="219"/>
      <c r="HYI70" s="219"/>
      <c r="HYJ70" s="219"/>
      <c r="HYK70" s="219"/>
      <c r="HYL70" s="219"/>
      <c r="HYM70" s="219"/>
      <c r="HYN70" s="219"/>
      <c r="HYO70" s="219"/>
      <c r="HYP70" s="219"/>
      <c r="HYQ70" s="219"/>
      <c r="HYR70" s="219"/>
      <c r="HYS70" s="219"/>
      <c r="HYT70" s="219"/>
      <c r="HYU70" s="219"/>
      <c r="HYV70" s="219"/>
      <c r="HYW70" s="219"/>
      <c r="HYX70" s="219"/>
      <c r="HYY70" s="219"/>
      <c r="HYZ70" s="219"/>
      <c r="HZA70" s="219"/>
      <c r="HZB70" s="219"/>
      <c r="HZC70" s="219"/>
      <c r="HZD70" s="219"/>
      <c r="HZE70" s="219"/>
      <c r="HZF70" s="219"/>
      <c r="HZG70" s="219"/>
      <c r="HZH70" s="219"/>
      <c r="HZI70" s="219"/>
      <c r="HZJ70" s="219"/>
      <c r="HZK70" s="219"/>
      <c r="HZL70" s="219"/>
      <c r="HZM70" s="219"/>
      <c r="HZN70" s="219"/>
      <c r="HZO70" s="219"/>
      <c r="HZP70" s="219"/>
      <c r="HZQ70" s="219"/>
      <c r="HZR70" s="219"/>
      <c r="HZS70" s="219"/>
      <c r="HZT70" s="219"/>
      <c r="HZU70" s="219"/>
      <c r="HZV70" s="219"/>
      <c r="HZW70" s="219"/>
      <c r="HZX70" s="219"/>
      <c r="HZY70" s="219"/>
      <c r="HZZ70" s="219"/>
      <c r="IAA70" s="219"/>
      <c r="IAB70" s="219"/>
      <c r="IAC70" s="219"/>
      <c r="IAD70" s="219"/>
      <c r="IAE70" s="219"/>
      <c r="IAF70" s="219"/>
      <c r="IAG70" s="219"/>
      <c r="IAH70" s="219"/>
      <c r="IAI70" s="219"/>
      <c r="IAJ70" s="219"/>
      <c r="IAK70" s="219"/>
      <c r="IAL70" s="219"/>
      <c r="IAM70" s="219"/>
      <c r="IAN70" s="219"/>
      <c r="IAO70" s="219"/>
      <c r="IAP70" s="219"/>
      <c r="IAQ70" s="219"/>
      <c r="IAR70" s="219"/>
      <c r="IAS70" s="219"/>
      <c r="IAT70" s="219"/>
      <c r="IAU70" s="219"/>
      <c r="IAV70" s="219"/>
      <c r="IAW70" s="219"/>
      <c r="IAX70" s="219"/>
      <c r="IAY70" s="219"/>
      <c r="IAZ70" s="219"/>
      <c r="IBA70" s="219"/>
      <c r="IBB70" s="219"/>
      <c r="IBC70" s="219"/>
      <c r="IBD70" s="219"/>
      <c r="IBE70" s="219"/>
      <c r="IBF70" s="219"/>
      <c r="IBG70" s="219"/>
      <c r="IBH70" s="219"/>
      <c r="IBI70" s="219"/>
      <c r="IBJ70" s="219"/>
      <c r="IBK70" s="219"/>
      <c r="IBL70" s="219"/>
      <c r="IBM70" s="219"/>
      <c r="IBN70" s="219"/>
      <c r="IBO70" s="219"/>
      <c r="IBP70" s="219"/>
      <c r="IBQ70" s="219"/>
      <c r="IBR70" s="219"/>
      <c r="IBS70" s="219"/>
      <c r="IBT70" s="219"/>
      <c r="IBU70" s="219"/>
      <c r="IBV70" s="219"/>
      <c r="IBW70" s="219"/>
      <c r="IBX70" s="219"/>
      <c r="IBY70" s="219"/>
      <c r="IBZ70" s="219"/>
      <c r="ICA70" s="219"/>
      <c r="ICB70" s="219"/>
      <c r="ICC70" s="219"/>
      <c r="ICD70" s="219"/>
      <c r="ICE70" s="219"/>
      <c r="ICF70" s="219"/>
      <c r="ICG70" s="219"/>
      <c r="ICH70" s="219"/>
      <c r="ICI70" s="219"/>
      <c r="ICJ70" s="219"/>
      <c r="ICK70" s="219"/>
      <c r="ICL70" s="219"/>
      <c r="ICM70" s="219"/>
      <c r="ICN70" s="219"/>
      <c r="ICO70" s="219"/>
      <c r="ICP70" s="219"/>
      <c r="ICQ70" s="219"/>
      <c r="ICR70" s="219"/>
      <c r="ICS70" s="219"/>
      <c r="ICT70" s="219"/>
      <c r="ICU70" s="219"/>
      <c r="ICV70" s="219"/>
      <c r="ICW70" s="219"/>
      <c r="ICX70" s="219"/>
      <c r="ICY70" s="219"/>
      <c r="ICZ70" s="219"/>
      <c r="IDA70" s="219"/>
      <c r="IDB70" s="219"/>
      <c r="IDC70" s="219"/>
      <c r="IDD70" s="219"/>
      <c r="IDE70" s="219"/>
      <c r="IDF70" s="219"/>
      <c r="IDG70" s="219"/>
      <c r="IDH70" s="219"/>
      <c r="IDI70" s="219"/>
      <c r="IDJ70" s="219"/>
      <c r="IDK70" s="219"/>
      <c r="IDL70" s="219"/>
      <c r="IDM70" s="219"/>
      <c r="IDN70" s="219"/>
      <c r="IDO70" s="219"/>
      <c r="IDP70" s="219"/>
      <c r="IDQ70" s="219"/>
      <c r="IDR70" s="219"/>
      <c r="IDS70" s="219"/>
      <c r="IDT70" s="219"/>
      <c r="IDU70" s="219"/>
      <c r="IDV70" s="219"/>
      <c r="IDW70" s="219"/>
      <c r="IDX70" s="219"/>
      <c r="IDY70" s="219"/>
      <c r="IDZ70" s="219"/>
      <c r="IEA70" s="219"/>
      <c r="IEB70" s="219"/>
      <c r="IEC70" s="219"/>
      <c r="IED70" s="219"/>
      <c r="IEE70" s="219"/>
      <c r="IEF70" s="219"/>
      <c r="IEG70" s="219"/>
      <c r="IEH70" s="219"/>
      <c r="IEI70" s="219"/>
      <c r="IEJ70" s="219"/>
      <c r="IEK70" s="219"/>
      <c r="IEL70" s="219"/>
      <c r="IEM70" s="219"/>
      <c r="IEN70" s="219"/>
      <c r="IEO70" s="219"/>
      <c r="IEP70" s="219"/>
      <c r="IEQ70" s="219"/>
      <c r="IER70" s="219"/>
      <c r="IES70" s="219"/>
      <c r="IET70" s="219"/>
      <c r="IEU70" s="219"/>
      <c r="IEV70" s="219"/>
      <c r="IEW70" s="219"/>
      <c r="IEX70" s="219"/>
      <c r="IEY70" s="219"/>
      <c r="IEZ70" s="219"/>
      <c r="IFA70" s="219"/>
      <c r="IFB70" s="219"/>
      <c r="IFC70" s="219"/>
      <c r="IFD70" s="219"/>
      <c r="IFE70" s="219"/>
      <c r="IFF70" s="219"/>
      <c r="IFG70" s="219"/>
      <c r="IFH70" s="219"/>
      <c r="IFI70" s="219"/>
      <c r="IFJ70" s="219"/>
      <c r="IFK70" s="219"/>
      <c r="IFL70" s="219"/>
      <c r="IFM70" s="219"/>
      <c r="IFN70" s="219"/>
      <c r="IFO70" s="219"/>
      <c r="IFP70" s="219"/>
      <c r="IFQ70" s="219"/>
      <c r="IFR70" s="219"/>
      <c r="IFS70" s="219"/>
      <c r="IFT70" s="219"/>
      <c r="IFU70" s="219"/>
      <c r="IFV70" s="219"/>
      <c r="IFW70" s="219"/>
      <c r="IFX70" s="219"/>
      <c r="IFY70" s="219"/>
      <c r="IFZ70" s="219"/>
      <c r="IGA70" s="219"/>
      <c r="IGB70" s="219"/>
      <c r="IGC70" s="219"/>
      <c r="IGD70" s="219"/>
      <c r="IGE70" s="219"/>
      <c r="IGF70" s="219"/>
      <c r="IGG70" s="219"/>
      <c r="IGH70" s="219"/>
      <c r="IGI70" s="219"/>
      <c r="IGJ70" s="219"/>
      <c r="IGK70" s="219"/>
      <c r="IGL70" s="219"/>
      <c r="IGM70" s="219"/>
      <c r="IGN70" s="219"/>
      <c r="IGO70" s="219"/>
      <c r="IGP70" s="219"/>
      <c r="IGQ70" s="219"/>
      <c r="IGR70" s="219"/>
      <c r="IGS70" s="219"/>
      <c r="IGT70" s="219"/>
      <c r="IGU70" s="219"/>
      <c r="IGV70" s="219"/>
      <c r="IGW70" s="219"/>
      <c r="IGX70" s="219"/>
      <c r="IGY70" s="219"/>
      <c r="IGZ70" s="219"/>
      <c r="IHA70" s="219"/>
      <c r="IHB70" s="219"/>
      <c r="IHC70" s="219"/>
      <c r="IHD70" s="219"/>
      <c r="IHE70" s="219"/>
      <c r="IHF70" s="219"/>
      <c r="IHG70" s="219"/>
      <c r="IHH70" s="219"/>
      <c r="IHI70" s="219"/>
      <c r="IHJ70" s="219"/>
      <c r="IHK70" s="219"/>
      <c r="IHL70" s="219"/>
      <c r="IHM70" s="219"/>
      <c r="IHN70" s="219"/>
      <c r="IHO70" s="219"/>
      <c r="IHP70" s="219"/>
      <c r="IHQ70" s="219"/>
      <c r="IHR70" s="219"/>
      <c r="IHS70" s="219"/>
      <c r="IHT70" s="219"/>
      <c r="IHU70" s="219"/>
      <c r="IHV70" s="219"/>
      <c r="IHW70" s="219"/>
      <c r="IHX70" s="219"/>
      <c r="IHY70" s="219"/>
      <c r="IHZ70" s="219"/>
      <c r="IIA70" s="219"/>
      <c r="IIB70" s="219"/>
      <c r="IIC70" s="219"/>
      <c r="IID70" s="219"/>
      <c r="IIE70" s="219"/>
      <c r="IIF70" s="219"/>
      <c r="IIG70" s="219"/>
      <c r="IIH70" s="219"/>
      <c r="III70" s="219"/>
      <c r="IIJ70" s="219"/>
      <c r="IIK70" s="219"/>
      <c r="IIL70" s="219"/>
      <c r="IIM70" s="219"/>
      <c r="IIN70" s="219"/>
      <c r="IIO70" s="219"/>
      <c r="IIP70" s="219"/>
      <c r="IIQ70" s="219"/>
      <c r="IIR70" s="219"/>
      <c r="IIS70" s="219"/>
      <c r="IIT70" s="219"/>
      <c r="IIU70" s="219"/>
      <c r="IIV70" s="219"/>
      <c r="IIW70" s="219"/>
      <c r="IIX70" s="219"/>
      <c r="IIY70" s="219"/>
      <c r="IIZ70" s="219"/>
      <c r="IJA70" s="219"/>
      <c r="IJB70" s="219"/>
      <c r="IJC70" s="219"/>
      <c r="IJD70" s="219"/>
      <c r="IJE70" s="219"/>
      <c r="IJF70" s="219"/>
      <c r="IJG70" s="219"/>
      <c r="IJH70" s="219"/>
      <c r="IJI70" s="219"/>
      <c r="IJJ70" s="219"/>
      <c r="IJK70" s="219"/>
      <c r="IJL70" s="219"/>
      <c r="IJM70" s="219"/>
      <c r="IJN70" s="219"/>
      <c r="IJO70" s="219"/>
      <c r="IJP70" s="219"/>
      <c r="IJQ70" s="219"/>
      <c r="IJR70" s="219"/>
      <c r="IJS70" s="219"/>
      <c r="IJT70" s="219"/>
      <c r="IJU70" s="219"/>
      <c r="IJV70" s="219"/>
      <c r="IJW70" s="219"/>
      <c r="IJX70" s="219"/>
      <c r="IJY70" s="219"/>
      <c r="IJZ70" s="219"/>
      <c r="IKA70" s="219"/>
      <c r="IKB70" s="219"/>
      <c r="IKC70" s="219"/>
      <c r="IKD70" s="219"/>
      <c r="IKE70" s="219"/>
      <c r="IKF70" s="219"/>
      <c r="IKG70" s="219"/>
      <c r="IKH70" s="219"/>
      <c r="IKI70" s="219"/>
      <c r="IKJ70" s="219"/>
      <c r="IKK70" s="219"/>
      <c r="IKL70" s="219"/>
      <c r="IKM70" s="219"/>
      <c r="IKN70" s="219"/>
      <c r="IKO70" s="219"/>
      <c r="IKP70" s="219"/>
      <c r="IKQ70" s="219"/>
      <c r="IKR70" s="219"/>
      <c r="IKS70" s="219"/>
      <c r="IKT70" s="219"/>
      <c r="IKU70" s="219"/>
      <c r="IKV70" s="219"/>
      <c r="IKW70" s="219"/>
      <c r="IKX70" s="219"/>
      <c r="IKY70" s="219"/>
      <c r="IKZ70" s="219"/>
      <c r="ILA70" s="219"/>
      <c r="ILB70" s="219"/>
      <c r="ILC70" s="219"/>
      <c r="ILD70" s="219"/>
      <c r="ILE70" s="219"/>
      <c r="ILF70" s="219"/>
      <c r="ILG70" s="219"/>
      <c r="ILH70" s="219"/>
      <c r="ILI70" s="219"/>
      <c r="ILJ70" s="219"/>
      <c r="ILK70" s="219"/>
      <c r="ILL70" s="219"/>
      <c r="ILM70" s="219"/>
      <c r="ILN70" s="219"/>
      <c r="ILO70" s="219"/>
      <c r="ILP70" s="219"/>
      <c r="ILQ70" s="219"/>
      <c r="ILR70" s="219"/>
      <c r="ILS70" s="219"/>
      <c r="ILT70" s="219"/>
      <c r="ILU70" s="219"/>
      <c r="ILV70" s="219"/>
      <c r="ILW70" s="219"/>
      <c r="ILX70" s="219"/>
      <c r="ILY70" s="219"/>
      <c r="ILZ70" s="219"/>
      <c r="IMA70" s="219"/>
      <c r="IMB70" s="219"/>
      <c r="IMC70" s="219"/>
      <c r="IMD70" s="219"/>
      <c r="IME70" s="219"/>
      <c r="IMF70" s="219"/>
      <c r="IMG70" s="219"/>
      <c r="IMH70" s="219"/>
      <c r="IMI70" s="219"/>
      <c r="IMJ70" s="219"/>
      <c r="IMK70" s="219"/>
      <c r="IML70" s="219"/>
      <c r="IMM70" s="219"/>
      <c r="IMN70" s="219"/>
      <c r="IMO70" s="219"/>
      <c r="IMP70" s="219"/>
      <c r="IMQ70" s="219"/>
      <c r="IMR70" s="219"/>
      <c r="IMS70" s="219"/>
      <c r="IMT70" s="219"/>
      <c r="IMU70" s="219"/>
      <c r="IMV70" s="219"/>
      <c r="IMW70" s="219"/>
      <c r="IMX70" s="219"/>
      <c r="IMY70" s="219"/>
      <c r="IMZ70" s="219"/>
      <c r="INA70" s="219"/>
      <c r="INB70" s="219"/>
      <c r="INC70" s="219"/>
      <c r="IND70" s="219"/>
      <c r="INE70" s="219"/>
      <c r="INF70" s="219"/>
      <c r="ING70" s="219"/>
      <c r="INH70" s="219"/>
      <c r="INI70" s="219"/>
      <c r="INJ70" s="219"/>
      <c r="INK70" s="219"/>
      <c r="INL70" s="219"/>
      <c r="INM70" s="219"/>
      <c r="INN70" s="219"/>
      <c r="INO70" s="219"/>
      <c r="INP70" s="219"/>
      <c r="INQ70" s="219"/>
      <c r="INR70" s="219"/>
      <c r="INS70" s="219"/>
      <c r="INT70" s="219"/>
      <c r="INU70" s="219"/>
      <c r="INV70" s="219"/>
      <c r="INW70" s="219"/>
      <c r="INX70" s="219"/>
      <c r="INY70" s="219"/>
      <c r="INZ70" s="219"/>
      <c r="IOA70" s="219"/>
      <c r="IOB70" s="219"/>
      <c r="IOC70" s="219"/>
      <c r="IOD70" s="219"/>
      <c r="IOE70" s="219"/>
      <c r="IOF70" s="219"/>
      <c r="IOG70" s="219"/>
      <c r="IOH70" s="219"/>
      <c r="IOI70" s="219"/>
      <c r="IOJ70" s="219"/>
      <c r="IOK70" s="219"/>
      <c r="IOL70" s="219"/>
      <c r="IOM70" s="219"/>
      <c r="ION70" s="219"/>
      <c r="IOO70" s="219"/>
      <c r="IOP70" s="219"/>
      <c r="IOQ70" s="219"/>
      <c r="IOR70" s="219"/>
      <c r="IOS70" s="219"/>
      <c r="IOT70" s="219"/>
      <c r="IOU70" s="219"/>
      <c r="IOV70" s="219"/>
      <c r="IOW70" s="219"/>
      <c r="IOX70" s="219"/>
      <c r="IOY70" s="219"/>
      <c r="IOZ70" s="219"/>
      <c r="IPA70" s="219"/>
      <c r="IPB70" s="219"/>
      <c r="IPC70" s="219"/>
      <c r="IPD70" s="219"/>
      <c r="IPE70" s="219"/>
      <c r="IPF70" s="219"/>
      <c r="IPG70" s="219"/>
      <c r="IPH70" s="219"/>
      <c r="IPI70" s="219"/>
      <c r="IPJ70" s="219"/>
      <c r="IPK70" s="219"/>
      <c r="IPL70" s="219"/>
      <c r="IPM70" s="219"/>
      <c r="IPN70" s="219"/>
      <c r="IPO70" s="219"/>
      <c r="IPP70" s="219"/>
      <c r="IPQ70" s="219"/>
      <c r="IPR70" s="219"/>
      <c r="IPS70" s="219"/>
      <c r="IPT70" s="219"/>
      <c r="IPU70" s="219"/>
      <c r="IPV70" s="219"/>
      <c r="IPW70" s="219"/>
      <c r="IPX70" s="219"/>
      <c r="IPY70" s="219"/>
      <c r="IPZ70" s="219"/>
      <c r="IQA70" s="219"/>
      <c r="IQB70" s="219"/>
      <c r="IQC70" s="219"/>
      <c r="IQD70" s="219"/>
      <c r="IQE70" s="219"/>
      <c r="IQF70" s="219"/>
      <c r="IQG70" s="219"/>
      <c r="IQH70" s="219"/>
      <c r="IQI70" s="219"/>
      <c r="IQJ70" s="219"/>
      <c r="IQK70" s="219"/>
      <c r="IQL70" s="219"/>
      <c r="IQM70" s="219"/>
      <c r="IQN70" s="219"/>
      <c r="IQO70" s="219"/>
      <c r="IQP70" s="219"/>
      <c r="IQQ70" s="219"/>
      <c r="IQR70" s="219"/>
      <c r="IQS70" s="219"/>
      <c r="IQT70" s="219"/>
      <c r="IQU70" s="219"/>
      <c r="IQV70" s="219"/>
      <c r="IQW70" s="219"/>
      <c r="IQX70" s="219"/>
      <c r="IQY70" s="219"/>
      <c r="IQZ70" s="219"/>
      <c r="IRA70" s="219"/>
      <c r="IRB70" s="219"/>
      <c r="IRC70" s="219"/>
      <c r="IRD70" s="219"/>
      <c r="IRE70" s="219"/>
      <c r="IRF70" s="219"/>
      <c r="IRG70" s="219"/>
      <c r="IRH70" s="219"/>
      <c r="IRI70" s="219"/>
      <c r="IRJ70" s="219"/>
      <c r="IRK70" s="219"/>
      <c r="IRL70" s="219"/>
      <c r="IRM70" s="219"/>
      <c r="IRN70" s="219"/>
      <c r="IRO70" s="219"/>
      <c r="IRP70" s="219"/>
      <c r="IRQ70" s="219"/>
      <c r="IRR70" s="219"/>
      <c r="IRS70" s="219"/>
      <c r="IRT70" s="219"/>
      <c r="IRU70" s="219"/>
      <c r="IRV70" s="219"/>
      <c r="IRW70" s="219"/>
      <c r="IRX70" s="219"/>
      <c r="IRY70" s="219"/>
      <c r="IRZ70" s="219"/>
      <c r="ISA70" s="219"/>
      <c r="ISB70" s="219"/>
      <c r="ISC70" s="219"/>
      <c r="ISD70" s="219"/>
      <c r="ISE70" s="219"/>
      <c r="ISF70" s="219"/>
      <c r="ISG70" s="219"/>
      <c r="ISH70" s="219"/>
      <c r="ISI70" s="219"/>
      <c r="ISJ70" s="219"/>
      <c r="ISK70" s="219"/>
      <c r="ISL70" s="219"/>
      <c r="ISM70" s="219"/>
      <c r="ISN70" s="219"/>
      <c r="ISO70" s="219"/>
      <c r="ISP70" s="219"/>
      <c r="ISQ70" s="219"/>
      <c r="ISR70" s="219"/>
      <c r="ISS70" s="219"/>
      <c r="IST70" s="219"/>
      <c r="ISU70" s="219"/>
      <c r="ISV70" s="219"/>
      <c r="ISW70" s="219"/>
      <c r="ISX70" s="219"/>
      <c r="ISY70" s="219"/>
      <c r="ISZ70" s="219"/>
      <c r="ITA70" s="219"/>
      <c r="ITB70" s="219"/>
      <c r="ITC70" s="219"/>
      <c r="ITD70" s="219"/>
      <c r="ITE70" s="219"/>
      <c r="ITF70" s="219"/>
      <c r="ITG70" s="219"/>
      <c r="ITH70" s="219"/>
      <c r="ITI70" s="219"/>
      <c r="ITJ70" s="219"/>
      <c r="ITK70" s="219"/>
      <c r="ITL70" s="219"/>
      <c r="ITM70" s="219"/>
      <c r="ITN70" s="219"/>
      <c r="ITO70" s="219"/>
      <c r="ITP70" s="219"/>
      <c r="ITQ70" s="219"/>
      <c r="ITR70" s="219"/>
      <c r="ITS70" s="219"/>
      <c r="ITT70" s="219"/>
      <c r="ITU70" s="219"/>
      <c r="ITV70" s="219"/>
      <c r="ITW70" s="219"/>
      <c r="ITX70" s="219"/>
      <c r="ITY70" s="219"/>
      <c r="ITZ70" s="219"/>
      <c r="IUA70" s="219"/>
      <c r="IUB70" s="219"/>
      <c r="IUC70" s="219"/>
      <c r="IUD70" s="219"/>
      <c r="IUE70" s="219"/>
      <c r="IUF70" s="219"/>
      <c r="IUG70" s="219"/>
      <c r="IUH70" s="219"/>
      <c r="IUI70" s="219"/>
      <c r="IUJ70" s="219"/>
      <c r="IUK70" s="219"/>
      <c r="IUL70" s="219"/>
      <c r="IUM70" s="219"/>
      <c r="IUN70" s="219"/>
      <c r="IUO70" s="219"/>
      <c r="IUP70" s="219"/>
      <c r="IUQ70" s="219"/>
      <c r="IUR70" s="219"/>
      <c r="IUS70" s="219"/>
      <c r="IUT70" s="219"/>
      <c r="IUU70" s="219"/>
      <c r="IUV70" s="219"/>
      <c r="IUW70" s="219"/>
      <c r="IUX70" s="219"/>
      <c r="IUY70" s="219"/>
      <c r="IUZ70" s="219"/>
      <c r="IVA70" s="219"/>
      <c r="IVB70" s="219"/>
      <c r="IVC70" s="219"/>
      <c r="IVD70" s="219"/>
      <c r="IVE70" s="219"/>
      <c r="IVF70" s="219"/>
      <c r="IVG70" s="219"/>
      <c r="IVH70" s="219"/>
      <c r="IVI70" s="219"/>
      <c r="IVJ70" s="219"/>
      <c r="IVK70" s="219"/>
      <c r="IVL70" s="219"/>
      <c r="IVM70" s="219"/>
      <c r="IVN70" s="219"/>
      <c r="IVO70" s="219"/>
      <c r="IVP70" s="219"/>
      <c r="IVQ70" s="219"/>
      <c r="IVR70" s="219"/>
      <c r="IVS70" s="219"/>
      <c r="IVT70" s="219"/>
      <c r="IVU70" s="219"/>
      <c r="IVV70" s="219"/>
      <c r="IVW70" s="219"/>
      <c r="IVX70" s="219"/>
      <c r="IVY70" s="219"/>
      <c r="IVZ70" s="219"/>
      <c r="IWA70" s="219"/>
      <c r="IWB70" s="219"/>
      <c r="IWC70" s="219"/>
      <c r="IWD70" s="219"/>
      <c r="IWE70" s="219"/>
      <c r="IWF70" s="219"/>
      <c r="IWG70" s="219"/>
      <c r="IWH70" s="219"/>
      <c r="IWI70" s="219"/>
      <c r="IWJ70" s="219"/>
      <c r="IWK70" s="219"/>
      <c r="IWL70" s="219"/>
      <c r="IWM70" s="219"/>
      <c r="IWN70" s="219"/>
      <c r="IWO70" s="219"/>
      <c r="IWP70" s="219"/>
      <c r="IWQ70" s="219"/>
      <c r="IWR70" s="219"/>
      <c r="IWS70" s="219"/>
      <c r="IWT70" s="219"/>
      <c r="IWU70" s="219"/>
      <c r="IWV70" s="219"/>
      <c r="IWW70" s="219"/>
      <c r="IWX70" s="219"/>
      <c r="IWY70" s="219"/>
      <c r="IWZ70" s="219"/>
      <c r="IXA70" s="219"/>
      <c r="IXB70" s="219"/>
      <c r="IXC70" s="219"/>
      <c r="IXD70" s="219"/>
      <c r="IXE70" s="219"/>
      <c r="IXF70" s="219"/>
      <c r="IXG70" s="219"/>
      <c r="IXH70" s="219"/>
      <c r="IXI70" s="219"/>
      <c r="IXJ70" s="219"/>
      <c r="IXK70" s="219"/>
      <c r="IXL70" s="219"/>
      <c r="IXM70" s="219"/>
      <c r="IXN70" s="219"/>
      <c r="IXO70" s="219"/>
      <c r="IXP70" s="219"/>
      <c r="IXQ70" s="219"/>
      <c r="IXR70" s="219"/>
      <c r="IXS70" s="219"/>
      <c r="IXT70" s="219"/>
      <c r="IXU70" s="219"/>
      <c r="IXV70" s="219"/>
      <c r="IXW70" s="219"/>
      <c r="IXX70" s="219"/>
      <c r="IXY70" s="219"/>
      <c r="IXZ70" s="219"/>
      <c r="IYA70" s="219"/>
      <c r="IYB70" s="219"/>
      <c r="IYC70" s="219"/>
      <c r="IYD70" s="219"/>
      <c r="IYE70" s="219"/>
      <c r="IYF70" s="219"/>
      <c r="IYG70" s="219"/>
      <c r="IYH70" s="219"/>
      <c r="IYI70" s="219"/>
      <c r="IYJ70" s="219"/>
      <c r="IYK70" s="219"/>
      <c r="IYL70" s="219"/>
      <c r="IYM70" s="219"/>
      <c r="IYN70" s="219"/>
      <c r="IYO70" s="219"/>
      <c r="IYP70" s="219"/>
      <c r="IYQ70" s="219"/>
      <c r="IYR70" s="219"/>
      <c r="IYS70" s="219"/>
      <c r="IYT70" s="219"/>
      <c r="IYU70" s="219"/>
      <c r="IYV70" s="219"/>
      <c r="IYW70" s="219"/>
      <c r="IYX70" s="219"/>
      <c r="IYY70" s="219"/>
      <c r="IYZ70" s="219"/>
      <c r="IZA70" s="219"/>
      <c r="IZB70" s="219"/>
      <c r="IZC70" s="219"/>
      <c r="IZD70" s="219"/>
      <c r="IZE70" s="219"/>
      <c r="IZF70" s="219"/>
      <c r="IZG70" s="219"/>
      <c r="IZH70" s="219"/>
      <c r="IZI70" s="219"/>
      <c r="IZJ70" s="219"/>
      <c r="IZK70" s="219"/>
      <c r="IZL70" s="219"/>
      <c r="IZM70" s="219"/>
      <c r="IZN70" s="219"/>
      <c r="IZO70" s="219"/>
      <c r="IZP70" s="219"/>
      <c r="IZQ70" s="219"/>
      <c r="IZR70" s="219"/>
      <c r="IZS70" s="219"/>
      <c r="IZT70" s="219"/>
      <c r="IZU70" s="219"/>
      <c r="IZV70" s="219"/>
      <c r="IZW70" s="219"/>
      <c r="IZX70" s="219"/>
      <c r="IZY70" s="219"/>
      <c r="IZZ70" s="219"/>
      <c r="JAA70" s="219"/>
      <c r="JAB70" s="219"/>
      <c r="JAC70" s="219"/>
      <c r="JAD70" s="219"/>
      <c r="JAE70" s="219"/>
      <c r="JAF70" s="219"/>
      <c r="JAG70" s="219"/>
      <c r="JAH70" s="219"/>
      <c r="JAI70" s="219"/>
      <c r="JAJ70" s="219"/>
      <c r="JAK70" s="219"/>
      <c r="JAL70" s="219"/>
      <c r="JAM70" s="219"/>
      <c r="JAN70" s="219"/>
      <c r="JAO70" s="219"/>
      <c r="JAP70" s="219"/>
      <c r="JAQ70" s="219"/>
      <c r="JAR70" s="219"/>
      <c r="JAS70" s="219"/>
      <c r="JAT70" s="219"/>
      <c r="JAU70" s="219"/>
      <c r="JAV70" s="219"/>
      <c r="JAW70" s="219"/>
      <c r="JAX70" s="219"/>
      <c r="JAY70" s="219"/>
      <c r="JAZ70" s="219"/>
      <c r="JBA70" s="219"/>
      <c r="JBB70" s="219"/>
      <c r="JBC70" s="219"/>
      <c r="JBD70" s="219"/>
      <c r="JBE70" s="219"/>
      <c r="JBF70" s="219"/>
      <c r="JBG70" s="219"/>
      <c r="JBH70" s="219"/>
      <c r="JBI70" s="219"/>
      <c r="JBJ70" s="219"/>
      <c r="JBK70" s="219"/>
      <c r="JBL70" s="219"/>
      <c r="JBM70" s="219"/>
      <c r="JBN70" s="219"/>
      <c r="JBO70" s="219"/>
      <c r="JBP70" s="219"/>
      <c r="JBQ70" s="219"/>
      <c r="JBR70" s="219"/>
      <c r="JBS70" s="219"/>
      <c r="JBT70" s="219"/>
      <c r="JBU70" s="219"/>
      <c r="JBV70" s="219"/>
      <c r="JBW70" s="219"/>
      <c r="JBX70" s="219"/>
      <c r="JBY70" s="219"/>
      <c r="JBZ70" s="219"/>
      <c r="JCA70" s="219"/>
      <c r="JCB70" s="219"/>
      <c r="JCC70" s="219"/>
      <c r="JCD70" s="219"/>
      <c r="JCE70" s="219"/>
      <c r="JCF70" s="219"/>
      <c r="JCG70" s="219"/>
      <c r="JCH70" s="219"/>
      <c r="JCI70" s="219"/>
      <c r="JCJ70" s="219"/>
      <c r="JCK70" s="219"/>
      <c r="JCL70" s="219"/>
      <c r="JCM70" s="219"/>
      <c r="JCN70" s="219"/>
      <c r="JCO70" s="219"/>
      <c r="JCP70" s="219"/>
      <c r="JCQ70" s="219"/>
      <c r="JCR70" s="219"/>
      <c r="JCS70" s="219"/>
      <c r="JCT70" s="219"/>
      <c r="JCU70" s="219"/>
      <c r="JCV70" s="219"/>
      <c r="JCW70" s="219"/>
      <c r="JCX70" s="219"/>
      <c r="JCY70" s="219"/>
      <c r="JCZ70" s="219"/>
      <c r="JDA70" s="219"/>
      <c r="JDB70" s="219"/>
      <c r="JDC70" s="219"/>
      <c r="JDD70" s="219"/>
      <c r="JDE70" s="219"/>
      <c r="JDF70" s="219"/>
      <c r="JDG70" s="219"/>
      <c r="JDH70" s="219"/>
      <c r="JDI70" s="219"/>
      <c r="JDJ70" s="219"/>
      <c r="JDK70" s="219"/>
      <c r="JDL70" s="219"/>
      <c r="JDM70" s="219"/>
      <c r="JDN70" s="219"/>
      <c r="JDO70" s="219"/>
      <c r="JDP70" s="219"/>
      <c r="JDQ70" s="219"/>
      <c r="JDR70" s="219"/>
      <c r="JDS70" s="219"/>
      <c r="JDT70" s="219"/>
      <c r="JDU70" s="219"/>
      <c r="JDV70" s="219"/>
      <c r="JDW70" s="219"/>
      <c r="JDX70" s="219"/>
      <c r="JDY70" s="219"/>
      <c r="JDZ70" s="219"/>
      <c r="JEA70" s="219"/>
      <c r="JEB70" s="219"/>
      <c r="JEC70" s="219"/>
      <c r="JED70" s="219"/>
      <c r="JEE70" s="219"/>
      <c r="JEF70" s="219"/>
      <c r="JEG70" s="219"/>
      <c r="JEH70" s="219"/>
      <c r="JEI70" s="219"/>
      <c r="JEJ70" s="219"/>
      <c r="JEK70" s="219"/>
      <c r="JEL70" s="219"/>
      <c r="JEM70" s="219"/>
      <c r="JEN70" s="219"/>
      <c r="JEO70" s="219"/>
      <c r="JEP70" s="219"/>
      <c r="JEQ70" s="219"/>
      <c r="JER70" s="219"/>
      <c r="JES70" s="219"/>
      <c r="JET70" s="219"/>
      <c r="JEU70" s="219"/>
      <c r="JEV70" s="219"/>
      <c r="JEW70" s="219"/>
      <c r="JEX70" s="219"/>
      <c r="JEY70" s="219"/>
      <c r="JEZ70" s="219"/>
      <c r="JFA70" s="219"/>
      <c r="JFB70" s="219"/>
      <c r="JFC70" s="219"/>
      <c r="JFD70" s="219"/>
      <c r="JFE70" s="219"/>
      <c r="JFF70" s="219"/>
      <c r="JFG70" s="219"/>
      <c r="JFH70" s="219"/>
      <c r="JFI70" s="219"/>
      <c r="JFJ70" s="219"/>
      <c r="JFK70" s="219"/>
      <c r="JFL70" s="219"/>
      <c r="JFM70" s="219"/>
      <c r="JFN70" s="219"/>
      <c r="JFO70" s="219"/>
      <c r="JFP70" s="219"/>
      <c r="JFQ70" s="219"/>
      <c r="JFR70" s="219"/>
      <c r="JFS70" s="219"/>
      <c r="JFT70" s="219"/>
      <c r="JFU70" s="219"/>
      <c r="JFV70" s="219"/>
      <c r="JFW70" s="219"/>
      <c r="JFX70" s="219"/>
      <c r="JFY70" s="219"/>
      <c r="JFZ70" s="219"/>
      <c r="JGA70" s="219"/>
      <c r="JGB70" s="219"/>
      <c r="JGC70" s="219"/>
      <c r="JGD70" s="219"/>
      <c r="JGE70" s="219"/>
      <c r="JGF70" s="219"/>
      <c r="JGG70" s="219"/>
      <c r="JGH70" s="219"/>
      <c r="JGI70" s="219"/>
      <c r="JGJ70" s="219"/>
      <c r="JGK70" s="219"/>
      <c r="JGL70" s="219"/>
      <c r="JGM70" s="219"/>
      <c r="JGN70" s="219"/>
      <c r="JGO70" s="219"/>
      <c r="JGP70" s="219"/>
      <c r="JGQ70" s="219"/>
      <c r="JGR70" s="219"/>
      <c r="JGS70" s="219"/>
      <c r="JGT70" s="219"/>
      <c r="JGU70" s="219"/>
      <c r="JGV70" s="219"/>
      <c r="JGW70" s="219"/>
      <c r="JGX70" s="219"/>
      <c r="JGY70" s="219"/>
      <c r="JGZ70" s="219"/>
      <c r="JHA70" s="219"/>
      <c r="JHB70" s="219"/>
      <c r="JHC70" s="219"/>
      <c r="JHD70" s="219"/>
      <c r="JHE70" s="219"/>
      <c r="JHF70" s="219"/>
      <c r="JHG70" s="219"/>
      <c r="JHH70" s="219"/>
      <c r="JHI70" s="219"/>
      <c r="JHJ70" s="219"/>
      <c r="JHK70" s="219"/>
      <c r="JHL70" s="219"/>
      <c r="JHM70" s="219"/>
      <c r="JHN70" s="219"/>
      <c r="JHO70" s="219"/>
      <c r="JHP70" s="219"/>
      <c r="JHQ70" s="219"/>
      <c r="JHR70" s="219"/>
      <c r="JHS70" s="219"/>
      <c r="JHT70" s="219"/>
      <c r="JHU70" s="219"/>
      <c r="JHV70" s="219"/>
      <c r="JHW70" s="219"/>
      <c r="JHX70" s="219"/>
      <c r="JHY70" s="219"/>
      <c r="JHZ70" s="219"/>
      <c r="JIA70" s="219"/>
      <c r="JIB70" s="219"/>
      <c r="JIC70" s="219"/>
      <c r="JID70" s="219"/>
      <c r="JIE70" s="219"/>
      <c r="JIF70" s="219"/>
      <c r="JIG70" s="219"/>
      <c r="JIH70" s="219"/>
      <c r="JII70" s="219"/>
      <c r="JIJ70" s="219"/>
      <c r="JIK70" s="219"/>
      <c r="JIL70" s="219"/>
      <c r="JIM70" s="219"/>
      <c r="JIN70" s="219"/>
      <c r="JIO70" s="219"/>
      <c r="JIP70" s="219"/>
      <c r="JIQ70" s="219"/>
      <c r="JIR70" s="219"/>
      <c r="JIS70" s="219"/>
      <c r="JIT70" s="219"/>
      <c r="JIU70" s="219"/>
      <c r="JIV70" s="219"/>
      <c r="JIW70" s="219"/>
      <c r="JIX70" s="219"/>
      <c r="JIY70" s="219"/>
      <c r="JIZ70" s="219"/>
      <c r="JJA70" s="219"/>
      <c r="JJB70" s="219"/>
      <c r="JJC70" s="219"/>
      <c r="JJD70" s="219"/>
      <c r="JJE70" s="219"/>
      <c r="JJF70" s="219"/>
      <c r="JJG70" s="219"/>
      <c r="JJH70" s="219"/>
      <c r="JJI70" s="219"/>
      <c r="JJJ70" s="219"/>
      <c r="JJK70" s="219"/>
      <c r="JJL70" s="219"/>
      <c r="JJM70" s="219"/>
      <c r="JJN70" s="219"/>
      <c r="JJO70" s="219"/>
      <c r="JJP70" s="219"/>
      <c r="JJQ70" s="219"/>
      <c r="JJR70" s="219"/>
      <c r="JJS70" s="219"/>
      <c r="JJT70" s="219"/>
      <c r="JJU70" s="219"/>
      <c r="JJV70" s="219"/>
      <c r="JJW70" s="219"/>
      <c r="JJX70" s="219"/>
      <c r="JJY70" s="219"/>
      <c r="JJZ70" s="219"/>
      <c r="JKA70" s="219"/>
      <c r="JKB70" s="219"/>
      <c r="JKC70" s="219"/>
      <c r="JKD70" s="219"/>
      <c r="JKE70" s="219"/>
      <c r="JKF70" s="219"/>
      <c r="JKG70" s="219"/>
      <c r="JKH70" s="219"/>
      <c r="JKI70" s="219"/>
      <c r="JKJ70" s="219"/>
      <c r="JKK70" s="219"/>
      <c r="JKL70" s="219"/>
      <c r="JKM70" s="219"/>
      <c r="JKN70" s="219"/>
      <c r="JKO70" s="219"/>
      <c r="JKP70" s="219"/>
      <c r="JKQ70" s="219"/>
      <c r="JKR70" s="219"/>
      <c r="JKS70" s="219"/>
      <c r="JKT70" s="219"/>
      <c r="JKU70" s="219"/>
      <c r="JKV70" s="219"/>
      <c r="JKW70" s="219"/>
      <c r="JKX70" s="219"/>
      <c r="JKY70" s="219"/>
      <c r="JKZ70" s="219"/>
      <c r="JLA70" s="219"/>
      <c r="JLB70" s="219"/>
      <c r="JLC70" s="219"/>
      <c r="JLD70" s="219"/>
      <c r="JLE70" s="219"/>
      <c r="JLF70" s="219"/>
      <c r="JLG70" s="219"/>
      <c r="JLH70" s="219"/>
      <c r="JLI70" s="219"/>
      <c r="JLJ70" s="219"/>
      <c r="JLK70" s="219"/>
      <c r="JLL70" s="219"/>
      <c r="JLM70" s="219"/>
      <c r="JLN70" s="219"/>
      <c r="JLO70" s="219"/>
      <c r="JLP70" s="219"/>
      <c r="JLQ70" s="219"/>
      <c r="JLR70" s="219"/>
      <c r="JLS70" s="219"/>
      <c r="JLT70" s="219"/>
      <c r="JLU70" s="219"/>
      <c r="JLV70" s="219"/>
      <c r="JLW70" s="219"/>
      <c r="JLX70" s="219"/>
      <c r="JLY70" s="219"/>
      <c r="JLZ70" s="219"/>
      <c r="JMA70" s="219"/>
      <c r="JMB70" s="219"/>
      <c r="JMC70" s="219"/>
      <c r="JMD70" s="219"/>
      <c r="JME70" s="219"/>
      <c r="JMF70" s="219"/>
      <c r="JMG70" s="219"/>
      <c r="JMH70" s="219"/>
      <c r="JMI70" s="219"/>
      <c r="JMJ70" s="219"/>
      <c r="JMK70" s="219"/>
      <c r="JML70" s="219"/>
      <c r="JMM70" s="219"/>
      <c r="JMN70" s="219"/>
      <c r="JMO70" s="219"/>
      <c r="JMP70" s="219"/>
      <c r="JMQ70" s="219"/>
      <c r="JMR70" s="219"/>
      <c r="JMS70" s="219"/>
      <c r="JMT70" s="219"/>
      <c r="JMU70" s="219"/>
      <c r="JMV70" s="219"/>
      <c r="JMW70" s="219"/>
      <c r="JMX70" s="219"/>
      <c r="JMY70" s="219"/>
      <c r="JMZ70" s="219"/>
      <c r="JNA70" s="219"/>
      <c r="JNB70" s="219"/>
      <c r="JNC70" s="219"/>
      <c r="JND70" s="219"/>
      <c r="JNE70" s="219"/>
      <c r="JNF70" s="219"/>
      <c r="JNG70" s="219"/>
      <c r="JNH70" s="219"/>
      <c r="JNI70" s="219"/>
      <c r="JNJ70" s="219"/>
      <c r="JNK70" s="219"/>
      <c r="JNL70" s="219"/>
      <c r="JNM70" s="219"/>
      <c r="JNN70" s="219"/>
      <c r="JNO70" s="219"/>
      <c r="JNP70" s="219"/>
      <c r="JNQ70" s="219"/>
      <c r="JNR70" s="219"/>
      <c r="JNS70" s="219"/>
      <c r="JNT70" s="219"/>
      <c r="JNU70" s="219"/>
      <c r="JNV70" s="219"/>
      <c r="JNW70" s="219"/>
      <c r="JNX70" s="219"/>
      <c r="JNY70" s="219"/>
      <c r="JNZ70" s="219"/>
      <c r="JOA70" s="219"/>
      <c r="JOB70" s="219"/>
      <c r="JOC70" s="219"/>
      <c r="JOD70" s="219"/>
      <c r="JOE70" s="219"/>
      <c r="JOF70" s="219"/>
      <c r="JOG70" s="219"/>
      <c r="JOH70" s="219"/>
      <c r="JOI70" s="219"/>
      <c r="JOJ70" s="219"/>
      <c r="JOK70" s="219"/>
      <c r="JOL70" s="219"/>
      <c r="JOM70" s="219"/>
      <c r="JON70" s="219"/>
      <c r="JOO70" s="219"/>
      <c r="JOP70" s="219"/>
      <c r="JOQ70" s="219"/>
      <c r="JOR70" s="219"/>
      <c r="JOS70" s="219"/>
      <c r="JOT70" s="219"/>
      <c r="JOU70" s="219"/>
      <c r="JOV70" s="219"/>
      <c r="JOW70" s="219"/>
      <c r="JOX70" s="219"/>
      <c r="JOY70" s="219"/>
      <c r="JOZ70" s="219"/>
      <c r="JPA70" s="219"/>
      <c r="JPB70" s="219"/>
      <c r="JPC70" s="219"/>
      <c r="JPD70" s="219"/>
      <c r="JPE70" s="219"/>
      <c r="JPF70" s="219"/>
      <c r="JPG70" s="219"/>
      <c r="JPH70" s="219"/>
      <c r="JPI70" s="219"/>
      <c r="JPJ70" s="219"/>
      <c r="JPK70" s="219"/>
      <c r="JPL70" s="219"/>
      <c r="JPM70" s="219"/>
      <c r="JPN70" s="219"/>
      <c r="JPO70" s="219"/>
      <c r="JPP70" s="219"/>
      <c r="JPQ70" s="219"/>
      <c r="JPR70" s="219"/>
      <c r="JPS70" s="219"/>
      <c r="JPT70" s="219"/>
      <c r="JPU70" s="219"/>
      <c r="JPV70" s="219"/>
      <c r="JPW70" s="219"/>
      <c r="JPX70" s="219"/>
      <c r="JPY70" s="219"/>
      <c r="JPZ70" s="219"/>
      <c r="JQA70" s="219"/>
      <c r="JQB70" s="219"/>
      <c r="JQC70" s="219"/>
      <c r="JQD70" s="219"/>
      <c r="JQE70" s="219"/>
      <c r="JQF70" s="219"/>
      <c r="JQG70" s="219"/>
      <c r="JQH70" s="219"/>
      <c r="JQI70" s="219"/>
      <c r="JQJ70" s="219"/>
      <c r="JQK70" s="219"/>
      <c r="JQL70" s="219"/>
      <c r="JQM70" s="219"/>
      <c r="JQN70" s="219"/>
      <c r="JQO70" s="219"/>
      <c r="JQP70" s="219"/>
      <c r="JQQ70" s="219"/>
      <c r="JQR70" s="219"/>
      <c r="JQS70" s="219"/>
      <c r="JQT70" s="219"/>
      <c r="JQU70" s="219"/>
      <c r="JQV70" s="219"/>
      <c r="JQW70" s="219"/>
      <c r="JQX70" s="219"/>
      <c r="JQY70" s="219"/>
      <c r="JQZ70" s="219"/>
      <c r="JRA70" s="219"/>
      <c r="JRB70" s="219"/>
      <c r="JRC70" s="219"/>
      <c r="JRD70" s="219"/>
      <c r="JRE70" s="219"/>
      <c r="JRF70" s="219"/>
      <c r="JRG70" s="219"/>
      <c r="JRH70" s="219"/>
      <c r="JRI70" s="219"/>
      <c r="JRJ70" s="219"/>
      <c r="JRK70" s="219"/>
      <c r="JRL70" s="219"/>
      <c r="JRM70" s="219"/>
      <c r="JRN70" s="219"/>
      <c r="JRO70" s="219"/>
      <c r="JRP70" s="219"/>
      <c r="JRQ70" s="219"/>
      <c r="JRR70" s="219"/>
      <c r="JRS70" s="219"/>
      <c r="JRT70" s="219"/>
      <c r="JRU70" s="219"/>
      <c r="JRV70" s="219"/>
      <c r="JRW70" s="219"/>
      <c r="JRX70" s="219"/>
      <c r="JRY70" s="219"/>
      <c r="JRZ70" s="219"/>
      <c r="JSA70" s="219"/>
      <c r="JSB70" s="219"/>
      <c r="JSC70" s="219"/>
      <c r="JSD70" s="219"/>
      <c r="JSE70" s="219"/>
      <c r="JSF70" s="219"/>
      <c r="JSG70" s="219"/>
      <c r="JSH70" s="219"/>
      <c r="JSI70" s="219"/>
      <c r="JSJ70" s="219"/>
      <c r="JSK70" s="219"/>
      <c r="JSL70" s="219"/>
      <c r="JSM70" s="219"/>
      <c r="JSN70" s="219"/>
      <c r="JSO70" s="219"/>
      <c r="JSP70" s="219"/>
      <c r="JSQ70" s="219"/>
      <c r="JSR70" s="219"/>
      <c r="JSS70" s="219"/>
      <c r="JST70" s="219"/>
      <c r="JSU70" s="219"/>
      <c r="JSV70" s="219"/>
      <c r="JSW70" s="219"/>
      <c r="JSX70" s="219"/>
      <c r="JSY70" s="219"/>
      <c r="JSZ70" s="219"/>
      <c r="JTA70" s="219"/>
      <c r="JTB70" s="219"/>
      <c r="JTC70" s="219"/>
      <c r="JTD70" s="219"/>
      <c r="JTE70" s="219"/>
      <c r="JTF70" s="219"/>
      <c r="JTG70" s="219"/>
      <c r="JTH70" s="219"/>
      <c r="JTI70" s="219"/>
      <c r="JTJ70" s="219"/>
      <c r="JTK70" s="219"/>
      <c r="JTL70" s="219"/>
      <c r="JTM70" s="219"/>
      <c r="JTN70" s="219"/>
      <c r="JTO70" s="219"/>
      <c r="JTP70" s="219"/>
      <c r="JTQ70" s="219"/>
      <c r="JTR70" s="219"/>
      <c r="JTS70" s="219"/>
      <c r="JTT70" s="219"/>
      <c r="JTU70" s="219"/>
      <c r="JTV70" s="219"/>
      <c r="JTW70" s="219"/>
      <c r="JTX70" s="219"/>
      <c r="JTY70" s="219"/>
      <c r="JTZ70" s="219"/>
      <c r="JUA70" s="219"/>
      <c r="JUB70" s="219"/>
      <c r="JUC70" s="219"/>
      <c r="JUD70" s="219"/>
      <c r="JUE70" s="219"/>
      <c r="JUF70" s="219"/>
      <c r="JUG70" s="219"/>
      <c r="JUH70" s="219"/>
      <c r="JUI70" s="219"/>
      <c r="JUJ70" s="219"/>
      <c r="JUK70" s="219"/>
      <c r="JUL70" s="219"/>
      <c r="JUM70" s="219"/>
      <c r="JUN70" s="219"/>
      <c r="JUO70" s="219"/>
      <c r="JUP70" s="219"/>
      <c r="JUQ70" s="219"/>
      <c r="JUR70" s="219"/>
      <c r="JUS70" s="219"/>
      <c r="JUT70" s="219"/>
      <c r="JUU70" s="219"/>
      <c r="JUV70" s="219"/>
      <c r="JUW70" s="219"/>
      <c r="JUX70" s="219"/>
      <c r="JUY70" s="219"/>
      <c r="JUZ70" s="219"/>
      <c r="JVA70" s="219"/>
      <c r="JVB70" s="219"/>
      <c r="JVC70" s="219"/>
      <c r="JVD70" s="219"/>
      <c r="JVE70" s="219"/>
      <c r="JVF70" s="219"/>
      <c r="JVG70" s="219"/>
      <c r="JVH70" s="219"/>
      <c r="JVI70" s="219"/>
      <c r="JVJ70" s="219"/>
      <c r="JVK70" s="219"/>
      <c r="JVL70" s="219"/>
      <c r="JVM70" s="219"/>
      <c r="JVN70" s="219"/>
      <c r="JVO70" s="219"/>
      <c r="JVP70" s="219"/>
      <c r="JVQ70" s="219"/>
      <c r="JVR70" s="219"/>
      <c r="JVS70" s="219"/>
      <c r="JVT70" s="219"/>
      <c r="JVU70" s="219"/>
      <c r="JVV70" s="219"/>
      <c r="JVW70" s="219"/>
      <c r="JVX70" s="219"/>
      <c r="JVY70" s="219"/>
      <c r="JVZ70" s="219"/>
      <c r="JWA70" s="219"/>
      <c r="JWB70" s="219"/>
      <c r="JWC70" s="219"/>
      <c r="JWD70" s="219"/>
      <c r="JWE70" s="219"/>
      <c r="JWF70" s="219"/>
      <c r="JWG70" s="219"/>
      <c r="JWH70" s="219"/>
      <c r="JWI70" s="219"/>
      <c r="JWJ70" s="219"/>
      <c r="JWK70" s="219"/>
      <c r="JWL70" s="219"/>
      <c r="JWM70" s="219"/>
      <c r="JWN70" s="219"/>
      <c r="JWO70" s="219"/>
      <c r="JWP70" s="219"/>
      <c r="JWQ70" s="219"/>
      <c r="JWR70" s="219"/>
      <c r="JWS70" s="219"/>
      <c r="JWT70" s="219"/>
      <c r="JWU70" s="219"/>
      <c r="JWV70" s="219"/>
      <c r="JWW70" s="219"/>
      <c r="JWX70" s="219"/>
      <c r="JWY70" s="219"/>
      <c r="JWZ70" s="219"/>
      <c r="JXA70" s="219"/>
      <c r="JXB70" s="219"/>
      <c r="JXC70" s="219"/>
      <c r="JXD70" s="219"/>
      <c r="JXE70" s="219"/>
      <c r="JXF70" s="219"/>
      <c r="JXG70" s="219"/>
      <c r="JXH70" s="219"/>
      <c r="JXI70" s="219"/>
      <c r="JXJ70" s="219"/>
      <c r="JXK70" s="219"/>
      <c r="JXL70" s="219"/>
      <c r="JXM70" s="219"/>
      <c r="JXN70" s="219"/>
      <c r="JXO70" s="219"/>
      <c r="JXP70" s="219"/>
      <c r="JXQ70" s="219"/>
      <c r="JXR70" s="219"/>
      <c r="JXS70" s="219"/>
      <c r="JXT70" s="219"/>
      <c r="JXU70" s="219"/>
      <c r="JXV70" s="219"/>
      <c r="JXW70" s="219"/>
      <c r="JXX70" s="219"/>
      <c r="JXY70" s="219"/>
      <c r="JXZ70" s="219"/>
      <c r="JYA70" s="219"/>
      <c r="JYB70" s="219"/>
      <c r="JYC70" s="219"/>
      <c r="JYD70" s="219"/>
      <c r="JYE70" s="219"/>
      <c r="JYF70" s="219"/>
      <c r="JYG70" s="219"/>
      <c r="JYH70" s="219"/>
      <c r="JYI70" s="219"/>
      <c r="JYJ70" s="219"/>
      <c r="JYK70" s="219"/>
      <c r="JYL70" s="219"/>
      <c r="JYM70" s="219"/>
      <c r="JYN70" s="219"/>
      <c r="JYO70" s="219"/>
      <c r="JYP70" s="219"/>
      <c r="JYQ70" s="219"/>
      <c r="JYR70" s="219"/>
      <c r="JYS70" s="219"/>
      <c r="JYT70" s="219"/>
      <c r="JYU70" s="219"/>
      <c r="JYV70" s="219"/>
      <c r="JYW70" s="219"/>
      <c r="JYX70" s="219"/>
      <c r="JYY70" s="219"/>
      <c r="JYZ70" s="219"/>
      <c r="JZA70" s="219"/>
      <c r="JZB70" s="219"/>
      <c r="JZC70" s="219"/>
      <c r="JZD70" s="219"/>
      <c r="JZE70" s="219"/>
      <c r="JZF70" s="219"/>
      <c r="JZG70" s="219"/>
      <c r="JZH70" s="219"/>
      <c r="JZI70" s="219"/>
      <c r="JZJ70" s="219"/>
      <c r="JZK70" s="219"/>
      <c r="JZL70" s="219"/>
      <c r="JZM70" s="219"/>
      <c r="JZN70" s="219"/>
      <c r="JZO70" s="219"/>
      <c r="JZP70" s="219"/>
      <c r="JZQ70" s="219"/>
      <c r="JZR70" s="219"/>
      <c r="JZS70" s="219"/>
      <c r="JZT70" s="219"/>
      <c r="JZU70" s="219"/>
      <c r="JZV70" s="219"/>
      <c r="JZW70" s="219"/>
      <c r="JZX70" s="219"/>
      <c r="JZY70" s="219"/>
      <c r="JZZ70" s="219"/>
      <c r="KAA70" s="219"/>
      <c r="KAB70" s="219"/>
      <c r="KAC70" s="219"/>
      <c r="KAD70" s="219"/>
      <c r="KAE70" s="219"/>
      <c r="KAF70" s="219"/>
      <c r="KAG70" s="219"/>
      <c r="KAH70" s="219"/>
      <c r="KAI70" s="219"/>
      <c r="KAJ70" s="219"/>
      <c r="KAK70" s="219"/>
      <c r="KAL70" s="219"/>
      <c r="KAM70" s="219"/>
      <c r="KAN70" s="219"/>
      <c r="KAO70" s="219"/>
      <c r="KAP70" s="219"/>
      <c r="KAQ70" s="219"/>
      <c r="KAR70" s="219"/>
      <c r="KAS70" s="219"/>
      <c r="KAT70" s="219"/>
      <c r="KAU70" s="219"/>
      <c r="KAV70" s="219"/>
      <c r="KAW70" s="219"/>
      <c r="KAX70" s="219"/>
      <c r="KAY70" s="219"/>
      <c r="KAZ70" s="219"/>
      <c r="KBA70" s="219"/>
      <c r="KBB70" s="219"/>
      <c r="KBC70" s="219"/>
      <c r="KBD70" s="219"/>
      <c r="KBE70" s="219"/>
      <c r="KBF70" s="219"/>
      <c r="KBG70" s="219"/>
      <c r="KBH70" s="219"/>
      <c r="KBI70" s="219"/>
      <c r="KBJ70" s="219"/>
      <c r="KBK70" s="219"/>
      <c r="KBL70" s="219"/>
      <c r="KBM70" s="219"/>
      <c r="KBN70" s="219"/>
      <c r="KBO70" s="219"/>
      <c r="KBP70" s="219"/>
      <c r="KBQ70" s="219"/>
      <c r="KBR70" s="219"/>
      <c r="KBS70" s="219"/>
      <c r="KBT70" s="219"/>
      <c r="KBU70" s="219"/>
      <c r="KBV70" s="219"/>
      <c r="KBW70" s="219"/>
      <c r="KBX70" s="219"/>
      <c r="KBY70" s="219"/>
      <c r="KBZ70" s="219"/>
      <c r="KCA70" s="219"/>
      <c r="KCB70" s="219"/>
      <c r="KCC70" s="219"/>
      <c r="KCD70" s="219"/>
      <c r="KCE70" s="219"/>
      <c r="KCF70" s="219"/>
      <c r="KCG70" s="219"/>
      <c r="KCH70" s="219"/>
      <c r="KCI70" s="219"/>
      <c r="KCJ70" s="219"/>
      <c r="KCK70" s="219"/>
      <c r="KCL70" s="219"/>
      <c r="KCM70" s="219"/>
      <c r="KCN70" s="219"/>
      <c r="KCO70" s="219"/>
      <c r="KCP70" s="219"/>
      <c r="KCQ70" s="219"/>
      <c r="KCR70" s="219"/>
      <c r="KCS70" s="219"/>
      <c r="KCT70" s="219"/>
      <c r="KCU70" s="219"/>
      <c r="KCV70" s="219"/>
      <c r="KCW70" s="219"/>
      <c r="KCX70" s="219"/>
      <c r="KCY70" s="219"/>
      <c r="KCZ70" s="219"/>
      <c r="KDA70" s="219"/>
      <c r="KDB70" s="219"/>
      <c r="KDC70" s="219"/>
      <c r="KDD70" s="219"/>
      <c r="KDE70" s="219"/>
      <c r="KDF70" s="219"/>
      <c r="KDG70" s="219"/>
      <c r="KDH70" s="219"/>
      <c r="KDI70" s="219"/>
      <c r="KDJ70" s="219"/>
      <c r="KDK70" s="219"/>
      <c r="KDL70" s="219"/>
      <c r="KDM70" s="219"/>
      <c r="KDN70" s="219"/>
      <c r="KDO70" s="219"/>
      <c r="KDP70" s="219"/>
      <c r="KDQ70" s="219"/>
      <c r="KDR70" s="219"/>
      <c r="KDS70" s="219"/>
      <c r="KDT70" s="219"/>
      <c r="KDU70" s="219"/>
      <c r="KDV70" s="219"/>
      <c r="KDW70" s="219"/>
      <c r="KDX70" s="219"/>
      <c r="KDY70" s="219"/>
      <c r="KDZ70" s="219"/>
      <c r="KEA70" s="219"/>
      <c r="KEB70" s="219"/>
      <c r="KEC70" s="219"/>
      <c r="KED70" s="219"/>
      <c r="KEE70" s="219"/>
      <c r="KEF70" s="219"/>
      <c r="KEG70" s="219"/>
      <c r="KEH70" s="219"/>
      <c r="KEI70" s="219"/>
      <c r="KEJ70" s="219"/>
      <c r="KEK70" s="219"/>
      <c r="KEL70" s="219"/>
      <c r="KEM70" s="219"/>
      <c r="KEN70" s="219"/>
      <c r="KEO70" s="219"/>
      <c r="KEP70" s="219"/>
      <c r="KEQ70" s="219"/>
      <c r="KER70" s="219"/>
      <c r="KES70" s="219"/>
      <c r="KET70" s="219"/>
      <c r="KEU70" s="219"/>
      <c r="KEV70" s="219"/>
      <c r="KEW70" s="219"/>
      <c r="KEX70" s="219"/>
      <c r="KEY70" s="219"/>
      <c r="KEZ70" s="219"/>
      <c r="KFA70" s="219"/>
      <c r="KFB70" s="219"/>
      <c r="KFC70" s="219"/>
      <c r="KFD70" s="219"/>
      <c r="KFE70" s="219"/>
      <c r="KFF70" s="219"/>
      <c r="KFG70" s="219"/>
      <c r="KFH70" s="219"/>
      <c r="KFI70" s="219"/>
      <c r="KFJ70" s="219"/>
      <c r="KFK70" s="219"/>
      <c r="KFL70" s="219"/>
      <c r="KFM70" s="219"/>
      <c r="KFN70" s="219"/>
      <c r="KFO70" s="219"/>
      <c r="KFP70" s="219"/>
      <c r="KFQ70" s="219"/>
      <c r="KFR70" s="219"/>
      <c r="KFS70" s="219"/>
      <c r="KFT70" s="219"/>
      <c r="KFU70" s="219"/>
      <c r="KFV70" s="219"/>
      <c r="KFW70" s="219"/>
      <c r="KFX70" s="219"/>
      <c r="KFY70" s="219"/>
      <c r="KFZ70" s="219"/>
      <c r="KGA70" s="219"/>
      <c r="KGB70" s="219"/>
      <c r="KGC70" s="219"/>
      <c r="KGD70" s="219"/>
      <c r="KGE70" s="219"/>
      <c r="KGF70" s="219"/>
      <c r="KGG70" s="219"/>
      <c r="KGH70" s="219"/>
      <c r="KGI70" s="219"/>
      <c r="KGJ70" s="219"/>
      <c r="KGK70" s="219"/>
      <c r="KGL70" s="219"/>
      <c r="KGM70" s="219"/>
      <c r="KGN70" s="219"/>
      <c r="KGO70" s="219"/>
      <c r="KGP70" s="219"/>
      <c r="KGQ70" s="219"/>
      <c r="KGR70" s="219"/>
      <c r="KGS70" s="219"/>
      <c r="KGT70" s="219"/>
      <c r="KGU70" s="219"/>
      <c r="KGV70" s="219"/>
      <c r="KGW70" s="219"/>
      <c r="KGX70" s="219"/>
      <c r="KGY70" s="219"/>
      <c r="KGZ70" s="219"/>
      <c r="KHA70" s="219"/>
      <c r="KHB70" s="219"/>
      <c r="KHC70" s="219"/>
      <c r="KHD70" s="219"/>
      <c r="KHE70" s="219"/>
      <c r="KHF70" s="219"/>
      <c r="KHG70" s="219"/>
      <c r="KHH70" s="219"/>
      <c r="KHI70" s="219"/>
      <c r="KHJ70" s="219"/>
      <c r="KHK70" s="219"/>
      <c r="KHL70" s="219"/>
      <c r="KHM70" s="219"/>
      <c r="KHN70" s="219"/>
      <c r="KHO70" s="219"/>
      <c r="KHP70" s="219"/>
      <c r="KHQ70" s="219"/>
      <c r="KHR70" s="219"/>
      <c r="KHS70" s="219"/>
      <c r="KHT70" s="219"/>
      <c r="KHU70" s="219"/>
      <c r="KHV70" s="219"/>
      <c r="KHW70" s="219"/>
      <c r="KHX70" s="219"/>
      <c r="KHY70" s="219"/>
      <c r="KHZ70" s="219"/>
      <c r="KIA70" s="219"/>
      <c r="KIB70" s="219"/>
      <c r="KIC70" s="219"/>
      <c r="KID70" s="219"/>
      <c r="KIE70" s="219"/>
      <c r="KIF70" s="219"/>
      <c r="KIG70" s="219"/>
      <c r="KIH70" s="219"/>
      <c r="KII70" s="219"/>
      <c r="KIJ70" s="219"/>
      <c r="KIK70" s="219"/>
      <c r="KIL70" s="219"/>
      <c r="KIM70" s="219"/>
      <c r="KIN70" s="219"/>
      <c r="KIO70" s="219"/>
      <c r="KIP70" s="219"/>
      <c r="KIQ70" s="219"/>
      <c r="KIR70" s="219"/>
      <c r="KIS70" s="219"/>
      <c r="KIT70" s="219"/>
      <c r="KIU70" s="219"/>
      <c r="KIV70" s="219"/>
      <c r="KIW70" s="219"/>
      <c r="KIX70" s="219"/>
      <c r="KIY70" s="219"/>
      <c r="KIZ70" s="219"/>
      <c r="KJA70" s="219"/>
      <c r="KJB70" s="219"/>
      <c r="KJC70" s="219"/>
      <c r="KJD70" s="219"/>
      <c r="KJE70" s="219"/>
      <c r="KJF70" s="219"/>
      <c r="KJG70" s="219"/>
      <c r="KJH70" s="219"/>
      <c r="KJI70" s="219"/>
      <c r="KJJ70" s="219"/>
      <c r="KJK70" s="219"/>
      <c r="KJL70" s="219"/>
      <c r="KJM70" s="219"/>
      <c r="KJN70" s="219"/>
      <c r="KJO70" s="219"/>
      <c r="KJP70" s="219"/>
      <c r="KJQ70" s="219"/>
      <c r="KJR70" s="219"/>
      <c r="KJS70" s="219"/>
      <c r="KJT70" s="219"/>
      <c r="KJU70" s="219"/>
      <c r="KJV70" s="219"/>
      <c r="KJW70" s="219"/>
      <c r="KJX70" s="219"/>
      <c r="KJY70" s="219"/>
      <c r="KJZ70" s="219"/>
      <c r="KKA70" s="219"/>
      <c r="KKB70" s="219"/>
      <c r="KKC70" s="219"/>
      <c r="KKD70" s="219"/>
      <c r="KKE70" s="219"/>
      <c r="KKF70" s="219"/>
      <c r="KKG70" s="219"/>
      <c r="KKH70" s="219"/>
      <c r="KKI70" s="219"/>
      <c r="KKJ70" s="219"/>
      <c r="KKK70" s="219"/>
      <c r="KKL70" s="219"/>
      <c r="KKM70" s="219"/>
      <c r="KKN70" s="219"/>
      <c r="KKO70" s="219"/>
      <c r="KKP70" s="219"/>
      <c r="KKQ70" s="219"/>
      <c r="KKR70" s="219"/>
      <c r="KKS70" s="219"/>
      <c r="KKT70" s="219"/>
      <c r="KKU70" s="219"/>
      <c r="KKV70" s="219"/>
      <c r="KKW70" s="219"/>
      <c r="KKX70" s="219"/>
      <c r="KKY70" s="219"/>
      <c r="KKZ70" s="219"/>
      <c r="KLA70" s="219"/>
      <c r="KLB70" s="219"/>
      <c r="KLC70" s="219"/>
      <c r="KLD70" s="219"/>
      <c r="KLE70" s="219"/>
      <c r="KLF70" s="219"/>
      <c r="KLG70" s="219"/>
      <c r="KLH70" s="219"/>
      <c r="KLI70" s="219"/>
      <c r="KLJ70" s="219"/>
      <c r="KLK70" s="219"/>
      <c r="KLL70" s="219"/>
      <c r="KLM70" s="219"/>
      <c r="KLN70" s="219"/>
      <c r="KLO70" s="219"/>
      <c r="KLP70" s="219"/>
      <c r="KLQ70" s="219"/>
      <c r="KLR70" s="219"/>
      <c r="KLS70" s="219"/>
      <c r="KLT70" s="219"/>
      <c r="KLU70" s="219"/>
      <c r="KLV70" s="219"/>
      <c r="KLW70" s="219"/>
      <c r="KLX70" s="219"/>
      <c r="KLY70" s="219"/>
      <c r="KLZ70" s="219"/>
      <c r="KMA70" s="219"/>
      <c r="KMB70" s="219"/>
      <c r="KMC70" s="219"/>
      <c r="KMD70" s="219"/>
      <c r="KME70" s="219"/>
      <c r="KMF70" s="219"/>
      <c r="KMG70" s="219"/>
      <c r="KMH70" s="219"/>
      <c r="KMI70" s="219"/>
      <c r="KMJ70" s="219"/>
      <c r="KMK70" s="219"/>
      <c r="KML70" s="219"/>
      <c r="KMM70" s="219"/>
      <c r="KMN70" s="219"/>
      <c r="KMO70" s="219"/>
      <c r="KMP70" s="219"/>
      <c r="KMQ70" s="219"/>
      <c r="KMR70" s="219"/>
      <c r="KMS70" s="219"/>
      <c r="KMT70" s="219"/>
      <c r="KMU70" s="219"/>
      <c r="KMV70" s="219"/>
      <c r="KMW70" s="219"/>
      <c r="KMX70" s="219"/>
      <c r="KMY70" s="219"/>
      <c r="KMZ70" s="219"/>
      <c r="KNA70" s="219"/>
      <c r="KNB70" s="219"/>
      <c r="KNC70" s="219"/>
      <c r="KND70" s="219"/>
      <c r="KNE70" s="219"/>
      <c r="KNF70" s="219"/>
      <c r="KNG70" s="219"/>
      <c r="KNH70" s="219"/>
      <c r="KNI70" s="219"/>
      <c r="KNJ70" s="219"/>
      <c r="KNK70" s="219"/>
      <c r="KNL70" s="219"/>
      <c r="KNM70" s="219"/>
      <c r="KNN70" s="219"/>
      <c r="KNO70" s="219"/>
      <c r="KNP70" s="219"/>
      <c r="KNQ70" s="219"/>
      <c r="KNR70" s="219"/>
      <c r="KNS70" s="219"/>
      <c r="KNT70" s="219"/>
      <c r="KNU70" s="219"/>
      <c r="KNV70" s="219"/>
      <c r="KNW70" s="219"/>
      <c r="KNX70" s="219"/>
      <c r="KNY70" s="219"/>
      <c r="KNZ70" s="219"/>
      <c r="KOA70" s="219"/>
      <c r="KOB70" s="219"/>
      <c r="KOC70" s="219"/>
      <c r="KOD70" s="219"/>
      <c r="KOE70" s="219"/>
      <c r="KOF70" s="219"/>
      <c r="KOG70" s="219"/>
      <c r="KOH70" s="219"/>
      <c r="KOI70" s="219"/>
      <c r="KOJ70" s="219"/>
      <c r="KOK70" s="219"/>
      <c r="KOL70" s="219"/>
      <c r="KOM70" s="219"/>
      <c r="KON70" s="219"/>
      <c r="KOO70" s="219"/>
      <c r="KOP70" s="219"/>
      <c r="KOQ70" s="219"/>
      <c r="KOR70" s="219"/>
      <c r="KOS70" s="219"/>
      <c r="KOT70" s="219"/>
      <c r="KOU70" s="219"/>
      <c r="KOV70" s="219"/>
      <c r="KOW70" s="219"/>
      <c r="KOX70" s="219"/>
      <c r="KOY70" s="219"/>
      <c r="KOZ70" s="219"/>
      <c r="KPA70" s="219"/>
      <c r="KPB70" s="219"/>
      <c r="KPC70" s="219"/>
      <c r="KPD70" s="219"/>
      <c r="KPE70" s="219"/>
      <c r="KPF70" s="219"/>
      <c r="KPG70" s="219"/>
      <c r="KPH70" s="219"/>
      <c r="KPI70" s="219"/>
      <c r="KPJ70" s="219"/>
      <c r="KPK70" s="219"/>
      <c r="KPL70" s="219"/>
      <c r="KPM70" s="219"/>
      <c r="KPN70" s="219"/>
      <c r="KPO70" s="219"/>
      <c r="KPP70" s="219"/>
      <c r="KPQ70" s="219"/>
      <c r="KPR70" s="219"/>
      <c r="KPS70" s="219"/>
      <c r="KPT70" s="219"/>
      <c r="KPU70" s="219"/>
      <c r="KPV70" s="219"/>
      <c r="KPW70" s="219"/>
      <c r="KPX70" s="219"/>
      <c r="KPY70" s="219"/>
      <c r="KPZ70" s="219"/>
      <c r="KQA70" s="219"/>
      <c r="KQB70" s="219"/>
      <c r="KQC70" s="219"/>
      <c r="KQD70" s="219"/>
      <c r="KQE70" s="219"/>
      <c r="KQF70" s="219"/>
      <c r="KQG70" s="219"/>
      <c r="KQH70" s="219"/>
      <c r="KQI70" s="219"/>
      <c r="KQJ70" s="219"/>
      <c r="KQK70" s="219"/>
      <c r="KQL70" s="219"/>
      <c r="KQM70" s="219"/>
      <c r="KQN70" s="219"/>
      <c r="KQO70" s="219"/>
      <c r="KQP70" s="219"/>
      <c r="KQQ70" s="219"/>
      <c r="KQR70" s="219"/>
      <c r="KQS70" s="219"/>
      <c r="KQT70" s="219"/>
      <c r="KQU70" s="219"/>
      <c r="KQV70" s="219"/>
      <c r="KQW70" s="219"/>
      <c r="KQX70" s="219"/>
      <c r="KQY70" s="219"/>
      <c r="KQZ70" s="219"/>
      <c r="KRA70" s="219"/>
      <c r="KRB70" s="219"/>
      <c r="KRC70" s="219"/>
      <c r="KRD70" s="219"/>
      <c r="KRE70" s="219"/>
      <c r="KRF70" s="219"/>
      <c r="KRG70" s="219"/>
      <c r="KRH70" s="219"/>
      <c r="KRI70" s="219"/>
      <c r="KRJ70" s="219"/>
      <c r="KRK70" s="219"/>
      <c r="KRL70" s="219"/>
      <c r="KRM70" s="219"/>
      <c r="KRN70" s="219"/>
      <c r="KRO70" s="219"/>
      <c r="KRP70" s="219"/>
      <c r="KRQ70" s="219"/>
      <c r="KRR70" s="219"/>
      <c r="KRS70" s="219"/>
      <c r="KRT70" s="219"/>
      <c r="KRU70" s="219"/>
      <c r="KRV70" s="219"/>
      <c r="KRW70" s="219"/>
      <c r="KRX70" s="219"/>
      <c r="KRY70" s="219"/>
      <c r="KRZ70" s="219"/>
      <c r="KSA70" s="219"/>
      <c r="KSB70" s="219"/>
      <c r="KSC70" s="219"/>
      <c r="KSD70" s="219"/>
      <c r="KSE70" s="219"/>
      <c r="KSF70" s="219"/>
      <c r="KSG70" s="219"/>
      <c r="KSH70" s="219"/>
      <c r="KSI70" s="219"/>
      <c r="KSJ70" s="219"/>
      <c r="KSK70" s="219"/>
      <c r="KSL70" s="219"/>
      <c r="KSM70" s="219"/>
      <c r="KSN70" s="219"/>
      <c r="KSO70" s="219"/>
      <c r="KSP70" s="219"/>
      <c r="KSQ70" s="219"/>
      <c r="KSR70" s="219"/>
      <c r="KSS70" s="219"/>
      <c r="KST70" s="219"/>
      <c r="KSU70" s="219"/>
      <c r="KSV70" s="219"/>
      <c r="KSW70" s="219"/>
      <c r="KSX70" s="219"/>
      <c r="KSY70" s="219"/>
      <c r="KSZ70" s="219"/>
      <c r="KTA70" s="219"/>
      <c r="KTB70" s="219"/>
      <c r="KTC70" s="219"/>
      <c r="KTD70" s="219"/>
      <c r="KTE70" s="219"/>
      <c r="KTF70" s="219"/>
      <c r="KTG70" s="219"/>
      <c r="KTH70" s="219"/>
      <c r="KTI70" s="219"/>
      <c r="KTJ70" s="219"/>
      <c r="KTK70" s="219"/>
      <c r="KTL70" s="219"/>
      <c r="KTM70" s="219"/>
      <c r="KTN70" s="219"/>
      <c r="KTO70" s="219"/>
      <c r="KTP70" s="219"/>
      <c r="KTQ70" s="219"/>
      <c r="KTR70" s="219"/>
      <c r="KTS70" s="219"/>
      <c r="KTT70" s="219"/>
      <c r="KTU70" s="219"/>
      <c r="KTV70" s="219"/>
      <c r="KTW70" s="219"/>
      <c r="KTX70" s="219"/>
      <c r="KTY70" s="219"/>
      <c r="KTZ70" s="219"/>
      <c r="KUA70" s="219"/>
      <c r="KUB70" s="219"/>
      <c r="KUC70" s="219"/>
      <c r="KUD70" s="219"/>
      <c r="KUE70" s="219"/>
      <c r="KUF70" s="219"/>
      <c r="KUG70" s="219"/>
      <c r="KUH70" s="219"/>
      <c r="KUI70" s="219"/>
      <c r="KUJ70" s="219"/>
      <c r="KUK70" s="219"/>
      <c r="KUL70" s="219"/>
      <c r="KUM70" s="219"/>
      <c r="KUN70" s="219"/>
      <c r="KUO70" s="219"/>
      <c r="KUP70" s="219"/>
      <c r="KUQ70" s="219"/>
      <c r="KUR70" s="219"/>
      <c r="KUS70" s="219"/>
      <c r="KUT70" s="219"/>
      <c r="KUU70" s="219"/>
      <c r="KUV70" s="219"/>
      <c r="KUW70" s="219"/>
      <c r="KUX70" s="219"/>
      <c r="KUY70" s="219"/>
      <c r="KUZ70" s="219"/>
      <c r="KVA70" s="219"/>
      <c r="KVB70" s="219"/>
      <c r="KVC70" s="219"/>
      <c r="KVD70" s="219"/>
      <c r="KVE70" s="219"/>
      <c r="KVF70" s="219"/>
      <c r="KVG70" s="219"/>
      <c r="KVH70" s="219"/>
      <c r="KVI70" s="219"/>
      <c r="KVJ70" s="219"/>
      <c r="KVK70" s="219"/>
      <c r="KVL70" s="219"/>
      <c r="KVM70" s="219"/>
      <c r="KVN70" s="219"/>
      <c r="KVO70" s="219"/>
      <c r="KVP70" s="219"/>
      <c r="KVQ70" s="219"/>
      <c r="KVR70" s="219"/>
      <c r="KVS70" s="219"/>
      <c r="KVT70" s="219"/>
      <c r="KVU70" s="219"/>
      <c r="KVV70" s="219"/>
      <c r="KVW70" s="219"/>
      <c r="KVX70" s="219"/>
      <c r="KVY70" s="219"/>
      <c r="KVZ70" s="219"/>
      <c r="KWA70" s="219"/>
      <c r="KWB70" s="219"/>
      <c r="KWC70" s="219"/>
      <c r="KWD70" s="219"/>
      <c r="KWE70" s="219"/>
      <c r="KWF70" s="219"/>
      <c r="KWG70" s="219"/>
      <c r="KWH70" s="219"/>
      <c r="KWI70" s="219"/>
      <c r="KWJ70" s="219"/>
      <c r="KWK70" s="219"/>
      <c r="KWL70" s="219"/>
      <c r="KWM70" s="219"/>
      <c r="KWN70" s="219"/>
      <c r="KWO70" s="219"/>
      <c r="KWP70" s="219"/>
      <c r="KWQ70" s="219"/>
      <c r="KWR70" s="219"/>
      <c r="KWS70" s="219"/>
      <c r="KWT70" s="219"/>
      <c r="KWU70" s="219"/>
      <c r="KWV70" s="219"/>
      <c r="KWW70" s="219"/>
      <c r="KWX70" s="219"/>
      <c r="KWY70" s="219"/>
      <c r="KWZ70" s="219"/>
      <c r="KXA70" s="219"/>
      <c r="KXB70" s="219"/>
      <c r="KXC70" s="219"/>
      <c r="KXD70" s="219"/>
      <c r="KXE70" s="219"/>
      <c r="KXF70" s="219"/>
      <c r="KXG70" s="219"/>
      <c r="KXH70" s="219"/>
      <c r="KXI70" s="219"/>
      <c r="KXJ70" s="219"/>
      <c r="KXK70" s="219"/>
      <c r="KXL70" s="219"/>
      <c r="KXM70" s="219"/>
      <c r="KXN70" s="219"/>
      <c r="KXO70" s="219"/>
      <c r="KXP70" s="219"/>
      <c r="KXQ70" s="219"/>
      <c r="KXR70" s="219"/>
      <c r="KXS70" s="219"/>
      <c r="KXT70" s="219"/>
      <c r="KXU70" s="219"/>
      <c r="KXV70" s="219"/>
      <c r="KXW70" s="219"/>
      <c r="KXX70" s="219"/>
      <c r="KXY70" s="219"/>
      <c r="KXZ70" s="219"/>
      <c r="KYA70" s="219"/>
      <c r="KYB70" s="219"/>
      <c r="KYC70" s="219"/>
      <c r="KYD70" s="219"/>
      <c r="KYE70" s="219"/>
      <c r="KYF70" s="219"/>
      <c r="KYG70" s="219"/>
      <c r="KYH70" s="219"/>
      <c r="KYI70" s="219"/>
      <c r="KYJ70" s="219"/>
      <c r="KYK70" s="219"/>
      <c r="KYL70" s="219"/>
      <c r="KYM70" s="219"/>
      <c r="KYN70" s="219"/>
      <c r="KYO70" s="219"/>
      <c r="KYP70" s="219"/>
      <c r="KYQ70" s="219"/>
      <c r="KYR70" s="219"/>
      <c r="KYS70" s="219"/>
      <c r="KYT70" s="219"/>
      <c r="KYU70" s="219"/>
      <c r="KYV70" s="219"/>
      <c r="KYW70" s="219"/>
      <c r="KYX70" s="219"/>
      <c r="KYY70" s="219"/>
      <c r="KYZ70" s="219"/>
      <c r="KZA70" s="219"/>
      <c r="KZB70" s="219"/>
      <c r="KZC70" s="219"/>
      <c r="KZD70" s="219"/>
      <c r="KZE70" s="219"/>
      <c r="KZF70" s="219"/>
      <c r="KZG70" s="219"/>
      <c r="KZH70" s="219"/>
      <c r="KZI70" s="219"/>
      <c r="KZJ70" s="219"/>
      <c r="KZK70" s="219"/>
      <c r="KZL70" s="219"/>
      <c r="KZM70" s="219"/>
      <c r="KZN70" s="219"/>
      <c r="KZO70" s="219"/>
      <c r="KZP70" s="219"/>
      <c r="KZQ70" s="219"/>
      <c r="KZR70" s="219"/>
      <c r="KZS70" s="219"/>
      <c r="KZT70" s="219"/>
      <c r="KZU70" s="219"/>
      <c r="KZV70" s="219"/>
      <c r="KZW70" s="219"/>
      <c r="KZX70" s="219"/>
      <c r="KZY70" s="219"/>
      <c r="KZZ70" s="219"/>
      <c r="LAA70" s="219"/>
      <c r="LAB70" s="219"/>
      <c r="LAC70" s="219"/>
      <c r="LAD70" s="219"/>
      <c r="LAE70" s="219"/>
      <c r="LAF70" s="219"/>
      <c r="LAG70" s="219"/>
      <c r="LAH70" s="219"/>
      <c r="LAI70" s="219"/>
      <c r="LAJ70" s="219"/>
      <c r="LAK70" s="219"/>
      <c r="LAL70" s="219"/>
      <c r="LAM70" s="219"/>
      <c r="LAN70" s="219"/>
      <c r="LAO70" s="219"/>
      <c r="LAP70" s="219"/>
      <c r="LAQ70" s="219"/>
      <c r="LAR70" s="219"/>
      <c r="LAS70" s="219"/>
      <c r="LAT70" s="219"/>
      <c r="LAU70" s="219"/>
      <c r="LAV70" s="219"/>
      <c r="LAW70" s="219"/>
      <c r="LAX70" s="219"/>
      <c r="LAY70" s="219"/>
      <c r="LAZ70" s="219"/>
      <c r="LBA70" s="219"/>
      <c r="LBB70" s="219"/>
      <c r="LBC70" s="219"/>
      <c r="LBD70" s="219"/>
      <c r="LBE70" s="219"/>
      <c r="LBF70" s="219"/>
      <c r="LBG70" s="219"/>
      <c r="LBH70" s="219"/>
      <c r="LBI70" s="219"/>
      <c r="LBJ70" s="219"/>
      <c r="LBK70" s="219"/>
      <c r="LBL70" s="219"/>
      <c r="LBM70" s="219"/>
      <c r="LBN70" s="219"/>
      <c r="LBO70" s="219"/>
      <c r="LBP70" s="219"/>
      <c r="LBQ70" s="219"/>
      <c r="LBR70" s="219"/>
      <c r="LBS70" s="219"/>
      <c r="LBT70" s="219"/>
      <c r="LBU70" s="219"/>
      <c r="LBV70" s="219"/>
      <c r="LBW70" s="219"/>
      <c r="LBX70" s="219"/>
      <c r="LBY70" s="219"/>
      <c r="LBZ70" s="219"/>
      <c r="LCA70" s="219"/>
      <c r="LCB70" s="219"/>
      <c r="LCC70" s="219"/>
      <c r="LCD70" s="219"/>
      <c r="LCE70" s="219"/>
      <c r="LCF70" s="219"/>
      <c r="LCG70" s="219"/>
      <c r="LCH70" s="219"/>
      <c r="LCI70" s="219"/>
      <c r="LCJ70" s="219"/>
      <c r="LCK70" s="219"/>
      <c r="LCL70" s="219"/>
      <c r="LCM70" s="219"/>
      <c r="LCN70" s="219"/>
      <c r="LCO70" s="219"/>
      <c r="LCP70" s="219"/>
      <c r="LCQ70" s="219"/>
      <c r="LCR70" s="219"/>
      <c r="LCS70" s="219"/>
      <c r="LCT70" s="219"/>
      <c r="LCU70" s="219"/>
      <c r="LCV70" s="219"/>
      <c r="LCW70" s="219"/>
      <c r="LCX70" s="219"/>
      <c r="LCY70" s="219"/>
      <c r="LCZ70" s="219"/>
      <c r="LDA70" s="219"/>
      <c r="LDB70" s="219"/>
      <c r="LDC70" s="219"/>
      <c r="LDD70" s="219"/>
      <c r="LDE70" s="219"/>
      <c r="LDF70" s="219"/>
      <c r="LDG70" s="219"/>
      <c r="LDH70" s="219"/>
      <c r="LDI70" s="219"/>
      <c r="LDJ70" s="219"/>
      <c r="LDK70" s="219"/>
      <c r="LDL70" s="219"/>
      <c r="LDM70" s="219"/>
      <c r="LDN70" s="219"/>
      <c r="LDO70" s="219"/>
      <c r="LDP70" s="219"/>
      <c r="LDQ70" s="219"/>
      <c r="LDR70" s="219"/>
      <c r="LDS70" s="219"/>
      <c r="LDT70" s="219"/>
      <c r="LDU70" s="219"/>
      <c r="LDV70" s="219"/>
      <c r="LDW70" s="219"/>
      <c r="LDX70" s="219"/>
      <c r="LDY70" s="219"/>
      <c r="LDZ70" s="219"/>
      <c r="LEA70" s="219"/>
      <c r="LEB70" s="219"/>
      <c r="LEC70" s="219"/>
      <c r="LED70" s="219"/>
      <c r="LEE70" s="219"/>
      <c r="LEF70" s="219"/>
      <c r="LEG70" s="219"/>
      <c r="LEH70" s="219"/>
      <c r="LEI70" s="219"/>
      <c r="LEJ70" s="219"/>
      <c r="LEK70" s="219"/>
      <c r="LEL70" s="219"/>
      <c r="LEM70" s="219"/>
      <c r="LEN70" s="219"/>
      <c r="LEO70" s="219"/>
      <c r="LEP70" s="219"/>
      <c r="LEQ70" s="219"/>
      <c r="LER70" s="219"/>
      <c r="LES70" s="219"/>
      <c r="LET70" s="219"/>
      <c r="LEU70" s="219"/>
      <c r="LEV70" s="219"/>
      <c r="LEW70" s="219"/>
      <c r="LEX70" s="219"/>
      <c r="LEY70" s="219"/>
      <c r="LEZ70" s="219"/>
      <c r="LFA70" s="219"/>
      <c r="LFB70" s="219"/>
      <c r="LFC70" s="219"/>
      <c r="LFD70" s="219"/>
      <c r="LFE70" s="219"/>
      <c r="LFF70" s="219"/>
      <c r="LFG70" s="219"/>
      <c r="LFH70" s="219"/>
      <c r="LFI70" s="219"/>
      <c r="LFJ70" s="219"/>
      <c r="LFK70" s="219"/>
      <c r="LFL70" s="219"/>
      <c r="LFM70" s="219"/>
      <c r="LFN70" s="219"/>
      <c r="LFO70" s="219"/>
      <c r="LFP70" s="219"/>
      <c r="LFQ70" s="219"/>
      <c r="LFR70" s="219"/>
      <c r="LFS70" s="219"/>
      <c r="LFT70" s="219"/>
      <c r="LFU70" s="219"/>
      <c r="LFV70" s="219"/>
      <c r="LFW70" s="219"/>
      <c r="LFX70" s="219"/>
      <c r="LFY70" s="219"/>
      <c r="LFZ70" s="219"/>
      <c r="LGA70" s="219"/>
      <c r="LGB70" s="219"/>
      <c r="LGC70" s="219"/>
      <c r="LGD70" s="219"/>
      <c r="LGE70" s="219"/>
      <c r="LGF70" s="219"/>
      <c r="LGG70" s="219"/>
      <c r="LGH70" s="219"/>
      <c r="LGI70" s="219"/>
      <c r="LGJ70" s="219"/>
      <c r="LGK70" s="219"/>
      <c r="LGL70" s="219"/>
      <c r="LGM70" s="219"/>
      <c r="LGN70" s="219"/>
      <c r="LGO70" s="219"/>
      <c r="LGP70" s="219"/>
      <c r="LGQ70" s="219"/>
      <c r="LGR70" s="219"/>
      <c r="LGS70" s="219"/>
      <c r="LGT70" s="219"/>
      <c r="LGU70" s="219"/>
      <c r="LGV70" s="219"/>
      <c r="LGW70" s="219"/>
      <c r="LGX70" s="219"/>
      <c r="LGY70" s="219"/>
      <c r="LGZ70" s="219"/>
      <c r="LHA70" s="219"/>
      <c r="LHB70" s="219"/>
      <c r="LHC70" s="219"/>
      <c r="LHD70" s="219"/>
      <c r="LHE70" s="219"/>
      <c r="LHF70" s="219"/>
      <c r="LHG70" s="219"/>
      <c r="LHH70" s="219"/>
      <c r="LHI70" s="219"/>
      <c r="LHJ70" s="219"/>
      <c r="LHK70" s="219"/>
      <c r="LHL70" s="219"/>
      <c r="LHM70" s="219"/>
      <c r="LHN70" s="219"/>
      <c r="LHO70" s="219"/>
      <c r="LHP70" s="219"/>
      <c r="LHQ70" s="219"/>
      <c r="LHR70" s="219"/>
      <c r="LHS70" s="219"/>
      <c r="LHT70" s="219"/>
      <c r="LHU70" s="219"/>
      <c r="LHV70" s="219"/>
      <c r="LHW70" s="219"/>
      <c r="LHX70" s="219"/>
      <c r="LHY70" s="219"/>
      <c r="LHZ70" s="219"/>
      <c r="LIA70" s="219"/>
      <c r="LIB70" s="219"/>
      <c r="LIC70" s="219"/>
      <c r="LID70" s="219"/>
      <c r="LIE70" s="219"/>
      <c r="LIF70" s="219"/>
      <c r="LIG70" s="219"/>
      <c r="LIH70" s="219"/>
      <c r="LII70" s="219"/>
      <c r="LIJ70" s="219"/>
      <c r="LIK70" s="219"/>
      <c r="LIL70" s="219"/>
      <c r="LIM70" s="219"/>
      <c r="LIN70" s="219"/>
      <c r="LIO70" s="219"/>
      <c r="LIP70" s="219"/>
      <c r="LIQ70" s="219"/>
      <c r="LIR70" s="219"/>
      <c r="LIS70" s="219"/>
      <c r="LIT70" s="219"/>
      <c r="LIU70" s="219"/>
      <c r="LIV70" s="219"/>
      <c r="LIW70" s="219"/>
      <c r="LIX70" s="219"/>
      <c r="LIY70" s="219"/>
      <c r="LIZ70" s="219"/>
      <c r="LJA70" s="219"/>
      <c r="LJB70" s="219"/>
      <c r="LJC70" s="219"/>
      <c r="LJD70" s="219"/>
      <c r="LJE70" s="219"/>
      <c r="LJF70" s="219"/>
      <c r="LJG70" s="219"/>
      <c r="LJH70" s="219"/>
      <c r="LJI70" s="219"/>
      <c r="LJJ70" s="219"/>
      <c r="LJK70" s="219"/>
      <c r="LJL70" s="219"/>
      <c r="LJM70" s="219"/>
      <c r="LJN70" s="219"/>
      <c r="LJO70" s="219"/>
      <c r="LJP70" s="219"/>
      <c r="LJQ70" s="219"/>
      <c r="LJR70" s="219"/>
      <c r="LJS70" s="219"/>
      <c r="LJT70" s="219"/>
      <c r="LJU70" s="219"/>
      <c r="LJV70" s="219"/>
      <c r="LJW70" s="219"/>
      <c r="LJX70" s="219"/>
      <c r="LJY70" s="219"/>
      <c r="LJZ70" s="219"/>
      <c r="LKA70" s="219"/>
      <c r="LKB70" s="219"/>
      <c r="LKC70" s="219"/>
      <c r="LKD70" s="219"/>
      <c r="LKE70" s="219"/>
      <c r="LKF70" s="219"/>
      <c r="LKG70" s="219"/>
      <c r="LKH70" s="219"/>
      <c r="LKI70" s="219"/>
      <c r="LKJ70" s="219"/>
      <c r="LKK70" s="219"/>
      <c r="LKL70" s="219"/>
      <c r="LKM70" s="219"/>
      <c r="LKN70" s="219"/>
      <c r="LKO70" s="219"/>
      <c r="LKP70" s="219"/>
      <c r="LKQ70" s="219"/>
      <c r="LKR70" s="219"/>
      <c r="LKS70" s="219"/>
      <c r="LKT70" s="219"/>
      <c r="LKU70" s="219"/>
      <c r="LKV70" s="219"/>
      <c r="LKW70" s="219"/>
      <c r="LKX70" s="219"/>
      <c r="LKY70" s="219"/>
      <c r="LKZ70" s="219"/>
      <c r="LLA70" s="219"/>
      <c r="LLB70" s="219"/>
      <c r="LLC70" s="219"/>
      <c r="LLD70" s="219"/>
      <c r="LLE70" s="219"/>
      <c r="LLF70" s="219"/>
      <c r="LLG70" s="219"/>
      <c r="LLH70" s="219"/>
      <c r="LLI70" s="219"/>
      <c r="LLJ70" s="219"/>
      <c r="LLK70" s="219"/>
      <c r="LLL70" s="219"/>
      <c r="LLM70" s="219"/>
      <c r="LLN70" s="219"/>
      <c r="LLO70" s="219"/>
      <c r="LLP70" s="219"/>
      <c r="LLQ70" s="219"/>
      <c r="LLR70" s="219"/>
      <c r="LLS70" s="219"/>
      <c r="LLT70" s="219"/>
      <c r="LLU70" s="219"/>
      <c r="LLV70" s="219"/>
      <c r="LLW70" s="219"/>
      <c r="LLX70" s="219"/>
      <c r="LLY70" s="219"/>
      <c r="LLZ70" s="219"/>
      <c r="LMA70" s="219"/>
      <c r="LMB70" s="219"/>
      <c r="LMC70" s="219"/>
      <c r="LMD70" s="219"/>
      <c r="LME70" s="219"/>
      <c r="LMF70" s="219"/>
      <c r="LMG70" s="219"/>
      <c r="LMH70" s="219"/>
      <c r="LMI70" s="219"/>
      <c r="LMJ70" s="219"/>
      <c r="LMK70" s="219"/>
      <c r="LML70" s="219"/>
      <c r="LMM70" s="219"/>
      <c r="LMN70" s="219"/>
      <c r="LMO70" s="219"/>
      <c r="LMP70" s="219"/>
      <c r="LMQ70" s="219"/>
      <c r="LMR70" s="219"/>
      <c r="LMS70" s="219"/>
      <c r="LMT70" s="219"/>
      <c r="LMU70" s="219"/>
      <c r="LMV70" s="219"/>
      <c r="LMW70" s="219"/>
      <c r="LMX70" s="219"/>
      <c r="LMY70" s="219"/>
      <c r="LMZ70" s="219"/>
      <c r="LNA70" s="219"/>
      <c r="LNB70" s="219"/>
      <c r="LNC70" s="219"/>
      <c r="LND70" s="219"/>
      <c r="LNE70" s="219"/>
      <c r="LNF70" s="219"/>
      <c r="LNG70" s="219"/>
      <c r="LNH70" s="219"/>
      <c r="LNI70" s="219"/>
      <c r="LNJ70" s="219"/>
      <c r="LNK70" s="219"/>
      <c r="LNL70" s="219"/>
      <c r="LNM70" s="219"/>
      <c r="LNN70" s="219"/>
      <c r="LNO70" s="219"/>
      <c r="LNP70" s="219"/>
      <c r="LNQ70" s="219"/>
      <c r="LNR70" s="219"/>
      <c r="LNS70" s="219"/>
      <c r="LNT70" s="219"/>
      <c r="LNU70" s="219"/>
      <c r="LNV70" s="219"/>
      <c r="LNW70" s="219"/>
      <c r="LNX70" s="219"/>
      <c r="LNY70" s="219"/>
      <c r="LNZ70" s="219"/>
      <c r="LOA70" s="219"/>
      <c r="LOB70" s="219"/>
      <c r="LOC70" s="219"/>
      <c r="LOD70" s="219"/>
      <c r="LOE70" s="219"/>
      <c r="LOF70" s="219"/>
      <c r="LOG70" s="219"/>
      <c r="LOH70" s="219"/>
      <c r="LOI70" s="219"/>
      <c r="LOJ70" s="219"/>
      <c r="LOK70" s="219"/>
      <c r="LOL70" s="219"/>
      <c r="LOM70" s="219"/>
      <c r="LON70" s="219"/>
      <c r="LOO70" s="219"/>
      <c r="LOP70" s="219"/>
      <c r="LOQ70" s="219"/>
      <c r="LOR70" s="219"/>
      <c r="LOS70" s="219"/>
      <c r="LOT70" s="219"/>
      <c r="LOU70" s="219"/>
      <c r="LOV70" s="219"/>
      <c r="LOW70" s="219"/>
      <c r="LOX70" s="219"/>
      <c r="LOY70" s="219"/>
      <c r="LOZ70" s="219"/>
      <c r="LPA70" s="219"/>
      <c r="LPB70" s="219"/>
      <c r="LPC70" s="219"/>
      <c r="LPD70" s="219"/>
      <c r="LPE70" s="219"/>
      <c r="LPF70" s="219"/>
      <c r="LPG70" s="219"/>
      <c r="LPH70" s="219"/>
      <c r="LPI70" s="219"/>
      <c r="LPJ70" s="219"/>
      <c r="LPK70" s="219"/>
      <c r="LPL70" s="219"/>
      <c r="LPM70" s="219"/>
      <c r="LPN70" s="219"/>
      <c r="LPO70" s="219"/>
      <c r="LPP70" s="219"/>
      <c r="LPQ70" s="219"/>
      <c r="LPR70" s="219"/>
      <c r="LPS70" s="219"/>
      <c r="LPT70" s="219"/>
      <c r="LPU70" s="219"/>
      <c r="LPV70" s="219"/>
      <c r="LPW70" s="219"/>
      <c r="LPX70" s="219"/>
      <c r="LPY70" s="219"/>
      <c r="LPZ70" s="219"/>
      <c r="LQA70" s="219"/>
      <c r="LQB70" s="219"/>
      <c r="LQC70" s="219"/>
      <c r="LQD70" s="219"/>
      <c r="LQE70" s="219"/>
      <c r="LQF70" s="219"/>
      <c r="LQG70" s="219"/>
      <c r="LQH70" s="219"/>
      <c r="LQI70" s="219"/>
      <c r="LQJ70" s="219"/>
      <c r="LQK70" s="219"/>
      <c r="LQL70" s="219"/>
      <c r="LQM70" s="219"/>
      <c r="LQN70" s="219"/>
      <c r="LQO70" s="219"/>
      <c r="LQP70" s="219"/>
      <c r="LQQ70" s="219"/>
      <c r="LQR70" s="219"/>
      <c r="LQS70" s="219"/>
      <c r="LQT70" s="219"/>
      <c r="LQU70" s="219"/>
      <c r="LQV70" s="219"/>
      <c r="LQW70" s="219"/>
      <c r="LQX70" s="219"/>
      <c r="LQY70" s="219"/>
      <c r="LQZ70" s="219"/>
      <c r="LRA70" s="219"/>
      <c r="LRB70" s="219"/>
      <c r="LRC70" s="219"/>
      <c r="LRD70" s="219"/>
      <c r="LRE70" s="219"/>
      <c r="LRF70" s="219"/>
      <c r="LRG70" s="219"/>
      <c r="LRH70" s="219"/>
      <c r="LRI70" s="219"/>
      <c r="LRJ70" s="219"/>
      <c r="LRK70" s="219"/>
      <c r="LRL70" s="219"/>
      <c r="LRM70" s="219"/>
      <c r="LRN70" s="219"/>
      <c r="LRO70" s="219"/>
      <c r="LRP70" s="219"/>
      <c r="LRQ70" s="219"/>
      <c r="LRR70" s="219"/>
      <c r="LRS70" s="219"/>
      <c r="LRT70" s="219"/>
      <c r="LRU70" s="219"/>
      <c r="LRV70" s="219"/>
      <c r="LRW70" s="219"/>
      <c r="LRX70" s="219"/>
      <c r="LRY70" s="219"/>
      <c r="LRZ70" s="219"/>
      <c r="LSA70" s="219"/>
      <c r="LSB70" s="219"/>
      <c r="LSC70" s="219"/>
      <c r="LSD70" s="219"/>
      <c r="LSE70" s="219"/>
      <c r="LSF70" s="219"/>
      <c r="LSG70" s="219"/>
      <c r="LSH70" s="219"/>
      <c r="LSI70" s="219"/>
      <c r="LSJ70" s="219"/>
      <c r="LSK70" s="219"/>
      <c r="LSL70" s="219"/>
      <c r="LSM70" s="219"/>
      <c r="LSN70" s="219"/>
      <c r="LSO70" s="219"/>
      <c r="LSP70" s="219"/>
      <c r="LSQ70" s="219"/>
      <c r="LSR70" s="219"/>
      <c r="LSS70" s="219"/>
      <c r="LST70" s="219"/>
      <c r="LSU70" s="219"/>
      <c r="LSV70" s="219"/>
      <c r="LSW70" s="219"/>
      <c r="LSX70" s="219"/>
      <c r="LSY70" s="219"/>
      <c r="LSZ70" s="219"/>
      <c r="LTA70" s="219"/>
      <c r="LTB70" s="219"/>
      <c r="LTC70" s="219"/>
      <c r="LTD70" s="219"/>
      <c r="LTE70" s="219"/>
      <c r="LTF70" s="219"/>
      <c r="LTG70" s="219"/>
      <c r="LTH70" s="219"/>
      <c r="LTI70" s="219"/>
      <c r="LTJ70" s="219"/>
      <c r="LTK70" s="219"/>
      <c r="LTL70" s="219"/>
      <c r="LTM70" s="219"/>
      <c r="LTN70" s="219"/>
      <c r="LTO70" s="219"/>
      <c r="LTP70" s="219"/>
      <c r="LTQ70" s="219"/>
      <c r="LTR70" s="219"/>
      <c r="LTS70" s="219"/>
      <c r="LTT70" s="219"/>
      <c r="LTU70" s="219"/>
      <c r="LTV70" s="219"/>
      <c r="LTW70" s="219"/>
      <c r="LTX70" s="219"/>
      <c r="LTY70" s="219"/>
      <c r="LTZ70" s="219"/>
      <c r="LUA70" s="219"/>
      <c r="LUB70" s="219"/>
      <c r="LUC70" s="219"/>
      <c r="LUD70" s="219"/>
      <c r="LUE70" s="219"/>
      <c r="LUF70" s="219"/>
      <c r="LUG70" s="219"/>
      <c r="LUH70" s="219"/>
      <c r="LUI70" s="219"/>
      <c r="LUJ70" s="219"/>
      <c r="LUK70" s="219"/>
      <c r="LUL70" s="219"/>
      <c r="LUM70" s="219"/>
      <c r="LUN70" s="219"/>
      <c r="LUO70" s="219"/>
      <c r="LUP70" s="219"/>
      <c r="LUQ70" s="219"/>
      <c r="LUR70" s="219"/>
      <c r="LUS70" s="219"/>
      <c r="LUT70" s="219"/>
      <c r="LUU70" s="219"/>
      <c r="LUV70" s="219"/>
      <c r="LUW70" s="219"/>
      <c r="LUX70" s="219"/>
      <c r="LUY70" s="219"/>
      <c r="LUZ70" s="219"/>
      <c r="LVA70" s="219"/>
      <c r="LVB70" s="219"/>
      <c r="LVC70" s="219"/>
      <c r="LVD70" s="219"/>
      <c r="LVE70" s="219"/>
      <c r="LVF70" s="219"/>
      <c r="LVG70" s="219"/>
      <c r="LVH70" s="219"/>
      <c r="LVI70" s="219"/>
      <c r="LVJ70" s="219"/>
      <c r="LVK70" s="219"/>
      <c r="LVL70" s="219"/>
      <c r="LVM70" s="219"/>
      <c r="LVN70" s="219"/>
      <c r="LVO70" s="219"/>
      <c r="LVP70" s="219"/>
      <c r="LVQ70" s="219"/>
      <c r="LVR70" s="219"/>
      <c r="LVS70" s="219"/>
      <c r="LVT70" s="219"/>
      <c r="LVU70" s="219"/>
      <c r="LVV70" s="219"/>
      <c r="LVW70" s="219"/>
      <c r="LVX70" s="219"/>
      <c r="LVY70" s="219"/>
      <c r="LVZ70" s="219"/>
      <c r="LWA70" s="219"/>
      <c r="LWB70" s="219"/>
      <c r="LWC70" s="219"/>
      <c r="LWD70" s="219"/>
      <c r="LWE70" s="219"/>
      <c r="LWF70" s="219"/>
      <c r="LWG70" s="219"/>
      <c r="LWH70" s="219"/>
      <c r="LWI70" s="219"/>
      <c r="LWJ70" s="219"/>
      <c r="LWK70" s="219"/>
      <c r="LWL70" s="219"/>
      <c r="LWM70" s="219"/>
      <c r="LWN70" s="219"/>
      <c r="LWO70" s="219"/>
      <c r="LWP70" s="219"/>
      <c r="LWQ70" s="219"/>
      <c r="LWR70" s="219"/>
      <c r="LWS70" s="219"/>
      <c r="LWT70" s="219"/>
      <c r="LWU70" s="219"/>
      <c r="LWV70" s="219"/>
      <c r="LWW70" s="219"/>
      <c r="LWX70" s="219"/>
      <c r="LWY70" s="219"/>
      <c r="LWZ70" s="219"/>
      <c r="LXA70" s="219"/>
      <c r="LXB70" s="219"/>
      <c r="LXC70" s="219"/>
      <c r="LXD70" s="219"/>
      <c r="LXE70" s="219"/>
      <c r="LXF70" s="219"/>
      <c r="LXG70" s="219"/>
      <c r="LXH70" s="219"/>
      <c r="LXI70" s="219"/>
      <c r="LXJ70" s="219"/>
      <c r="LXK70" s="219"/>
      <c r="LXL70" s="219"/>
      <c r="LXM70" s="219"/>
      <c r="LXN70" s="219"/>
      <c r="LXO70" s="219"/>
      <c r="LXP70" s="219"/>
      <c r="LXQ70" s="219"/>
      <c r="LXR70" s="219"/>
      <c r="LXS70" s="219"/>
      <c r="LXT70" s="219"/>
      <c r="LXU70" s="219"/>
      <c r="LXV70" s="219"/>
      <c r="LXW70" s="219"/>
      <c r="LXX70" s="219"/>
      <c r="LXY70" s="219"/>
      <c r="LXZ70" s="219"/>
      <c r="LYA70" s="219"/>
      <c r="LYB70" s="219"/>
      <c r="LYC70" s="219"/>
      <c r="LYD70" s="219"/>
      <c r="LYE70" s="219"/>
      <c r="LYF70" s="219"/>
      <c r="LYG70" s="219"/>
      <c r="LYH70" s="219"/>
      <c r="LYI70" s="219"/>
      <c r="LYJ70" s="219"/>
      <c r="LYK70" s="219"/>
      <c r="LYL70" s="219"/>
      <c r="LYM70" s="219"/>
      <c r="LYN70" s="219"/>
      <c r="LYO70" s="219"/>
      <c r="LYP70" s="219"/>
      <c r="LYQ70" s="219"/>
      <c r="LYR70" s="219"/>
      <c r="LYS70" s="219"/>
      <c r="LYT70" s="219"/>
      <c r="LYU70" s="219"/>
      <c r="LYV70" s="219"/>
      <c r="LYW70" s="219"/>
      <c r="LYX70" s="219"/>
      <c r="LYY70" s="219"/>
      <c r="LYZ70" s="219"/>
      <c r="LZA70" s="219"/>
      <c r="LZB70" s="219"/>
      <c r="LZC70" s="219"/>
      <c r="LZD70" s="219"/>
      <c r="LZE70" s="219"/>
      <c r="LZF70" s="219"/>
      <c r="LZG70" s="219"/>
      <c r="LZH70" s="219"/>
      <c r="LZI70" s="219"/>
      <c r="LZJ70" s="219"/>
      <c r="LZK70" s="219"/>
      <c r="LZL70" s="219"/>
      <c r="LZM70" s="219"/>
      <c r="LZN70" s="219"/>
      <c r="LZO70" s="219"/>
      <c r="LZP70" s="219"/>
      <c r="LZQ70" s="219"/>
      <c r="LZR70" s="219"/>
      <c r="LZS70" s="219"/>
      <c r="LZT70" s="219"/>
      <c r="LZU70" s="219"/>
      <c r="LZV70" s="219"/>
      <c r="LZW70" s="219"/>
      <c r="LZX70" s="219"/>
      <c r="LZY70" s="219"/>
      <c r="LZZ70" s="219"/>
      <c r="MAA70" s="219"/>
      <c r="MAB70" s="219"/>
      <c r="MAC70" s="219"/>
      <c r="MAD70" s="219"/>
      <c r="MAE70" s="219"/>
      <c r="MAF70" s="219"/>
      <c r="MAG70" s="219"/>
      <c r="MAH70" s="219"/>
      <c r="MAI70" s="219"/>
      <c r="MAJ70" s="219"/>
      <c r="MAK70" s="219"/>
      <c r="MAL70" s="219"/>
      <c r="MAM70" s="219"/>
      <c r="MAN70" s="219"/>
      <c r="MAO70" s="219"/>
      <c r="MAP70" s="219"/>
      <c r="MAQ70" s="219"/>
      <c r="MAR70" s="219"/>
      <c r="MAS70" s="219"/>
      <c r="MAT70" s="219"/>
      <c r="MAU70" s="219"/>
      <c r="MAV70" s="219"/>
      <c r="MAW70" s="219"/>
      <c r="MAX70" s="219"/>
      <c r="MAY70" s="219"/>
      <c r="MAZ70" s="219"/>
      <c r="MBA70" s="219"/>
      <c r="MBB70" s="219"/>
      <c r="MBC70" s="219"/>
      <c r="MBD70" s="219"/>
      <c r="MBE70" s="219"/>
      <c r="MBF70" s="219"/>
      <c r="MBG70" s="219"/>
      <c r="MBH70" s="219"/>
      <c r="MBI70" s="219"/>
      <c r="MBJ70" s="219"/>
      <c r="MBK70" s="219"/>
      <c r="MBL70" s="219"/>
      <c r="MBM70" s="219"/>
      <c r="MBN70" s="219"/>
      <c r="MBO70" s="219"/>
      <c r="MBP70" s="219"/>
      <c r="MBQ70" s="219"/>
      <c r="MBR70" s="219"/>
      <c r="MBS70" s="219"/>
      <c r="MBT70" s="219"/>
      <c r="MBU70" s="219"/>
      <c r="MBV70" s="219"/>
      <c r="MBW70" s="219"/>
      <c r="MBX70" s="219"/>
      <c r="MBY70" s="219"/>
      <c r="MBZ70" s="219"/>
      <c r="MCA70" s="219"/>
      <c r="MCB70" s="219"/>
      <c r="MCC70" s="219"/>
      <c r="MCD70" s="219"/>
      <c r="MCE70" s="219"/>
      <c r="MCF70" s="219"/>
      <c r="MCG70" s="219"/>
      <c r="MCH70" s="219"/>
      <c r="MCI70" s="219"/>
      <c r="MCJ70" s="219"/>
      <c r="MCK70" s="219"/>
      <c r="MCL70" s="219"/>
      <c r="MCM70" s="219"/>
      <c r="MCN70" s="219"/>
      <c r="MCO70" s="219"/>
      <c r="MCP70" s="219"/>
      <c r="MCQ70" s="219"/>
      <c r="MCR70" s="219"/>
      <c r="MCS70" s="219"/>
      <c r="MCT70" s="219"/>
      <c r="MCU70" s="219"/>
      <c r="MCV70" s="219"/>
      <c r="MCW70" s="219"/>
      <c r="MCX70" s="219"/>
      <c r="MCY70" s="219"/>
      <c r="MCZ70" s="219"/>
      <c r="MDA70" s="219"/>
      <c r="MDB70" s="219"/>
      <c r="MDC70" s="219"/>
      <c r="MDD70" s="219"/>
      <c r="MDE70" s="219"/>
      <c r="MDF70" s="219"/>
      <c r="MDG70" s="219"/>
      <c r="MDH70" s="219"/>
      <c r="MDI70" s="219"/>
      <c r="MDJ70" s="219"/>
      <c r="MDK70" s="219"/>
      <c r="MDL70" s="219"/>
      <c r="MDM70" s="219"/>
      <c r="MDN70" s="219"/>
      <c r="MDO70" s="219"/>
      <c r="MDP70" s="219"/>
      <c r="MDQ70" s="219"/>
      <c r="MDR70" s="219"/>
      <c r="MDS70" s="219"/>
      <c r="MDT70" s="219"/>
      <c r="MDU70" s="219"/>
      <c r="MDV70" s="219"/>
      <c r="MDW70" s="219"/>
      <c r="MDX70" s="219"/>
      <c r="MDY70" s="219"/>
      <c r="MDZ70" s="219"/>
      <c r="MEA70" s="219"/>
      <c r="MEB70" s="219"/>
      <c r="MEC70" s="219"/>
      <c r="MED70" s="219"/>
      <c r="MEE70" s="219"/>
      <c r="MEF70" s="219"/>
      <c r="MEG70" s="219"/>
      <c r="MEH70" s="219"/>
      <c r="MEI70" s="219"/>
      <c r="MEJ70" s="219"/>
      <c r="MEK70" s="219"/>
      <c r="MEL70" s="219"/>
      <c r="MEM70" s="219"/>
      <c r="MEN70" s="219"/>
      <c r="MEO70" s="219"/>
      <c r="MEP70" s="219"/>
      <c r="MEQ70" s="219"/>
      <c r="MER70" s="219"/>
      <c r="MES70" s="219"/>
      <c r="MET70" s="219"/>
      <c r="MEU70" s="219"/>
      <c r="MEV70" s="219"/>
      <c r="MEW70" s="219"/>
      <c r="MEX70" s="219"/>
      <c r="MEY70" s="219"/>
      <c r="MEZ70" s="219"/>
      <c r="MFA70" s="219"/>
      <c r="MFB70" s="219"/>
      <c r="MFC70" s="219"/>
      <c r="MFD70" s="219"/>
      <c r="MFE70" s="219"/>
      <c r="MFF70" s="219"/>
      <c r="MFG70" s="219"/>
      <c r="MFH70" s="219"/>
      <c r="MFI70" s="219"/>
      <c r="MFJ70" s="219"/>
      <c r="MFK70" s="219"/>
      <c r="MFL70" s="219"/>
      <c r="MFM70" s="219"/>
      <c r="MFN70" s="219"/>
      <c r="MFO70" s="219"/>
      <c r="MFP70" s="219"/>
      <c r="MFQ70" s="219"/>
      <c r="MFR70" s="219"/>
      <c r="MFS70" s="219"/>
      <c r="MFT70" s="219"/>
      <c r="MFU70" s="219"/>
      <c r="MFV70" s="219"/>
      <c r="MFW70" s="219"/>
      <c r="MFX70" s="219"/>
      <c r="MFY70" s="219"/>
      <c r="MFZ70" s="219"/>
      <c r="MGA70" s="219"/>
      <c r="MGB70" s="219"/>
      <c r="MGC70" s="219"/>
      <c r="MGD70" s="219"/>
      <c r="MGE70" s="219"/>
      <c r="MGF70" s="219"/>
      <c r="MGG70" s="219"/>
      <c r="MGH70" s="219"/>
      <c r="MGI70" s="219"/>
      <c r="MGJ70" s="219"/>
      <c r="MGK70" s="219"/>
      <c r="MGL70" s="219"/>
      <c r="MGM70" s="219"/>
      <c r="MGN70" s="219"/>
      <c r="MGO70" s="219"/>
      <c r="MGP70" s="219"/>
      <c r="MGQ70" s="219"/>
      <c r="MGR70" s="219"/>
      <c r="MGS70" s="219"/>
      <c r="MGT70" s="219"/>
      <c r="MGU70" s="219"/>
      <c r="MGV70" s="219"/>
      <c r="MGW70" s="219"/>
      <c r="MGX70" s="219"/>
      <c r="MGY70" s="219"/>
      <c r="MGZ70" s="219"/>
      <c r="MHA70" s="219"/>
      <c r="MHB70" s="219"/>
      <c r="MHC70" s="219"/>
      <c r="MHD70" s="219"/>
      <c r="MHE70" s="219"/>
      <c r="MHF70" s="219"/>
      <c r="MHG70" s="219"/>
      <c r="MHH70" s="219"/>
      <c r="MHI70" s="219"/>
      <c r="MHJ70" s="219"/>
      <c r="MHK70" s="219"/>
      <c r="MHL70" s="219"/>
      <c r="MHM70" s="219"/>
      <c r="MHN70" s="219"/>
      <c r="MHO70" s="219"/>
      <c r="MHP70" s="219"/>
      <c r="MHQ70" s="219"/>
      <c r="MHR70" s="219"/>
      <c r="MHS70" s="219"/>
      <c r="MHT70" s="219"/>
      <c r="MHU70" s="219"/>
      <c r="MHV70" s="219"/>
      <c r="MHW70" s="219"/>
      <c r="MHX70" s="219"/>
      <c r="MHY70" s="219"/>
      <c r="MHZ70" s="219"/>
      <c r="MIA70" s="219"/>
      <c r="MIB70" s="219"/>
      <c r="MIC70" s="219"/>
      <c r="MID70" s="219"/>
      <c r="MIE70" s="219"/>
      <c r="MIF70" s="219"/>
      <c r="MIG70" s="219"/>
      <c r="MIH70" s="219"/>
      <c r="MII70" s="219"/>
      <c r="MIJ70" s="219"/>
      <c r="MIK70" s="219"/>
      <c r="MIL70" s="219"/>
      <c r="MIM70" s="219"/>
      <c r="MIN70" s="219"/>
      <c r="MIO70" s="219"/>
      <c r="MIP70" s="219"/>
      <c r="MIQ70" s="219"/>
      <c r="MIR70" s="219"/>
      <c r="MIS70" s="219"/>
      <c r="MIT70" s="219"/>
      <c r="MIU70" s="219"/>
      <c r="MIV70" s="219"/>
      <c r="MIW70" s="219"/>
      <c r="MIX70" s="219"/>
      <c r="MIY70" s="219"/>
      <c r="MIZ70" s="219"/>
      <c r="MJA70" s="219"/>
      <c r="MJB70" s="219"/>
      <c r="MJC70" s="219"/>
      <c r="MJD70" s="219"/>
      <c r="MJE70" s="219"/>
      <c r="MJF70" s="219"/>
      <c r="MJG70" s="219"/>
      <c r="MJH70" s="219"/>
      <c r="MJI70" s="219"/>
      <c r="MJJ70" s="219"/>
      <c r="MJK70" s="219"/>
      <c r="MJL70" s="219"/>
      <c r="MJM70" s="219"/>
      <c r="MJN70" s="219"/>
      <c r="MJO70" s="219"/>
      <c r="MJP70" s="219"/>
      <c r="MJQ70" s="219"/>
      <c r="MJR70" s="219"/>
      <c r="MJS70" s="219"/>
      <c r="MJT70" s="219"/>
      <c r="MJU70" s="219"/>
      <c r="MJV70" s="219"/>
      <c r="MJW70" s="219"/>
      <c r="MJX70" s="219"/>
      <c r="MJY70" s="219"/>
      <c r="MJZ70" s="219"/>
      <c r="MKA70" s="219"/>
      <c r="MKB70" s="219"/>
      <c r="MKC70" s="219"/>
      <c r="MKD70" s="219"/>
      <c r="MKE70" s="219"/>
      <c r="MKF70" s="219"/>
      <c r="MKG70" s="219"/>
      <c r="MKH70" s="219"/>
      <c r="MKI70" s="219"/>
      <c r="MKJ70" s="219"/>
      <c r="MKK70" s="219"/>
      <c r="MKL70" s="219"/>
      <c r="MKM70" s="219"/>
      <c r="MKN70" s="219"/>
      <c r="MKO70" s="219"/>
      <c r="MKP70" s="219"/>
      <c r="MKQ70" s="219"/>
      <c r="MKR70" s="219"/>
      <c r="MKS70" s="219"/>
      <c r="MKT70" s="219"/>
      <c r="MKU70" s="219"/>
      <c r="MKV70" s="219"/>
      <c r="MKW70" s="219"/>
      <c r="MKX70" s="219"/>
      <c r="MKY70" s="219"/>
      <c r="MKZ70" s="219"/>
      <c r="MLA70" s="219"/>
      <c r="MLB70" s="219"/>
      <c r="MLC70" s="219"/>
      <c r="MLD70" s="219"/>
      <c r="MLE70" s="219"/>
      <c r="MLF70" s="219"/>
      <c r="MLG70" s="219"/>
      <c r="MLH70" s="219"/>
      <c r="MLI70" s="219"/>
      <c r="MLJ70" s="219"/>
      <c r="MLK70" s="219"/>
      <c r="MLL70" s="219"/>
      <c r="MLM70" s="219"/>
      <c r="MLN70" s="219"/>
      <c r="MLO70" s="219"/>
      <c r="MLP70" s="219"/>
      <c r="MLQ70" s="219"/>
      <c r="MLR70" s="219"/>
      <c r="MLS70" s="219"/>
      <c r="MLT70" s="219"/>
      <c r="MLU70" s="219"/>
      <c r="MLV70" s="219"/>
      <c r="MLW70" s="219"/>
      <c r="MLX70" s="219"/>
      <c r="MLY70" s="219"/>
      <c r="MLZ70" s="219"/>
      <c r="MMA70" s="219"/>
      <c r="MMB70" s="219"/>
      <c r="MMC70" s="219"/>
      <c r="MMD70" s="219"/>
      <c r="MME70" s="219"/>
      <c r="MMF70" s="219"/>
      <c r="MMG70" s="219"/>
      <c r="MMH70" s="219"/>
      <c r="MMI70" s="219"/>
      <c r="MMJ70" s="219"/>
      <c r="MMK70" s="219"/>
      <c r="MML70" s="219"/>
      <c r="MMM70" s="219"/>
      <c r="MMN70" s="219"/>
      <c r="MMO70" s="219"/>
      <c r="MMP70" s="219"/>
      <c r="MMQ70" s="219"/>
      <c r="MMR70" s="219"/>
      <c r="MMS70" s="219"/>
      <c r="MMT70" s="219"/>
      <c r="MMU70" s="219"/>
      <c r="MMV70" s="219"/>
      <c r="MMW70" s="219"/>
      <c r="MMX70" s="219"/>
      <c r="MMY70" s="219"/>
      <c r="MMZ70" s="219"/>
      <c r="MNA70" s="219"/>
      <c r="MNB70" s="219"/>
      <c r="MNC70" s="219"/>
      <c r="MND70" s="219"/>
      <c r="MNE70" s="219"/>
      <c r="MNF70" s="219"/>
      <c r="MNG70" s="219"/>
      <c r="MNH70" s="219"/>
      <c r="MNI70" s="219"/>
      <c r="MNJ70" s="219"/>
      <c r="MNK70" s="219"/>
      <c r="MNL70" s="219"/>
      <c r="MNM70" s="219"/>
      <c r="MNN70" s="219"/>
      <c r="MNO70" s="219"/>
      <c r="MNP70" s="219"/>
      <c r="MNQ70" s="219"/>
      <c r="MNR70" s="219"/>
      <c r="MNS70" s="219"/>
      <c r="MNT70" s="219"/>
      <c r="MNU70" s="219"/>
      <c r="MNV70" s="219"/>
      <c r="MNW70" s="219"/>
      <c r="MNX70" s="219"/>
      <c r="MNY70" s="219"/>
      <c r="MNZ70" s="219"/>
      <c r="MOA70" s="219"/>
      <c r="MOB70" s="219"/>
      <c r="MOC70" s="219"/>
      <c r="MOD70" s="219"/>
      <c r="MOE70" s="219"/>
      <c r="MOF70" s="219"/>
      <c r="MOG70" s="219"/>
      <c r="MOH70" s="219"/>
      <c r="MOI70" s="219"/>
      <c r="MOJ70" s="219"/>
      <c r="MOK70" s="219"/>
      <c r="MOL70" s="219"/>
      <c r="MOM70" s="219"/>
      <c r="MON70" s="219"/>
      <c r="MOO70" s="219"/>
      <c r="MOP70" s="219"/>
      <c r="MOQ70" s="219"/>
      <c r="MOR70" s="219"/>
      <c r="MOS70" s="219"/>
      <c r="MOT70" s="219"/>
      <c r="MOU70" s="219"/>
      <c r="MOV70" s="219"/>
      <c r="MOW70" s="219"/>
      <c r="MOX70" s="219"/>
      <c r="MOY70" s="219"/>
      <c r="MOZ70" s="219"/>
      <c r="MPA70" s="219"/>
      <c r="MPB70" s="219"/>
      <c r="MPC70" s="219"/>
      <c r="MPD70" s="219"/>
      <c r="MPE70" s="219"/>
      <c r="MPF70" s="219"/>
      <c r="MPG70" s="219"/>
      <c r="MPH70" s="219"/>
      <c r="MPI70" s="219"/>
      <c r="MPJ70" s="219"/>
      <c r="MPK70" s="219"/>
      <c r="MPL70" s="219"/>
      <c r="MPM70" s="219"/>
      <c r="MPN70" s="219"/>
      <c r="MPO70" s="219"/>
      <c r="MPP70" s="219"/>
      <c r="MPQ70" s="219"/>
      <c r="MPR70" s="219"/>
      <c r="MPS70" s="219"/>
      <c r="MPT70" s="219"/>
      <c r="MPU70" s="219"/>
      <c r="MPV70" s="219"/>
      <c r="MPW70" s="219"/>
      <c r="MPX70" s="219"/>
      <c r="MPY70" s="219"/>
      <c r="MPZ70" s="219"/>
      <c r="MQA70" s="219"/>
      <c r="MQB70" s="219"/>
      <c r="MQC70" s="219"/>
      <c r="MQD70" s="219"/>
      <c r="MQE70" s="219"/>
      <c r="MQF70" s="219"/>
      <c r="MQG70" s="219"/>
      <c r="MQH70" s="219"/>
      <c r="MQI70" s="219"/>
      <c r="MQJ70" s="219"/>
      <c r="MQK70" s="219"/>
      <c r="MQL70" s="219"/>
      <c r="MQM70" s="219"/>
      <c r="MQN70" s="219"/>
      <c r="MQO70" s="219"/>
      <c r="MQP70" s="219"/>
      <c r="MQQ70" s="219"/>
      <c r="MQR70" s="219"/>
      <c r="MQS70" s="219"/>
      <c r="MQT70" s="219"/>
      <c r="MQU70" s="219"/>
      <c r="MQV70" s="219"/>
      <c r="MQW70" s="219"/>
      <c r="MQX70" s="219"/>
      <c r="MQY70" s="219"/>
      <c r="MQZ70" s="219"/>
      <c r="MRA70" s="219"/>
      <c r="MRB70" s="219"/>
      <c r="MRC70" s="219"/>
      <c r="MRD70" s="219"/>
      <c r="MRE70" s="219"/>
      <c r="MRF70" s="219"/>
      <c r="MRG70" s="219"/>
      <c r="MRH70" s="219"/>
      <c r="MRI70" s="219"/>
      <c r="MRJ70" s="219"/>
      <c r="MRK70" s="219"/>
      <c r="MRL70" s="219"/>
      <c r="MRM70" s="219"/>
      <c r="MRN70" s="219"/>
      <c r="MRO70" s="219"/>
      <c r="MRP70" s="219"/>
      <c r="MRQ70" s="219"/>
      <c r="MRR70" s="219"/>
      <c r="MRS70" s="219"/>
      <c r="MRT70" s="219"/>
      <c r="MRU70" s="219"/>
      <c r="MRV70" s="219"/>
      <c r="MRW70" s="219"/>
      <c r="MRX70" s="219"/>
      <c r="MRY70" s="219"/>
      <c r="MRZ70" s="219"/>
      <c r="MSA70" s="219"/>
      <c r="MSB70" s="219"/>
      <c r="MSC70" s="219"/>
      <c r="MSD70" s="219"/>
      <c r="MSE70" s="219"/>
      <c r="MSF70" s="219"/>
      <c r="MSG70" s="219"/>
      <c r="MSH70" s="219"/>
      <c r="MSI70" s="219"/>
      <c r="MSJ70" s="219"/>
      <c r="MSK70" s="219"/>
      <c r="MSL70" s="219"/>
      <c r="MSM70" s="219"/>
      <c r="MSN70" s="219"/>
      <c r="MSO70" s="219"/>
      <c r="MSP70" s="219"/>
      <c r="MSQ70" s="219"/>
      <c r="MSR70" s="219"/>
      <c r="MSS70" s="219"/>
      <c r="MST70" s="219"/>
      <c r="MSU70" s="219"/>
      <c r="MSV70" s="219"/>
      <c r="MSW70" s="219"/>
      <c r="MSX70" s="219"/>
      <c r="MSY70" s="219"/>
      <c r="MSZ70" s="219"/>
      <c r="MTA70" s="219"/>
      <c r="MTB70" s="219"/>
      <c r="MTC70" s="219"/>
      <c r="MTD70" s="219"/>
      <c r="MTE70" s="219"/>
      <c r="MTF70" s="219"/>
      <c r="MTG70" s="219"/>
      <c r="MTH70" s="219"/>
      <c r="MTI70" s="219"/>
      <c r="MTJ70" s="219"/>
      <c r="MTK70" s="219"/>
      <c r="MTL70" s="219"/>
      <c r="MTM70" s="219"/>
      <c r="MTN70" s="219"/>
      <c r="MTO70" s="219"/>
      <c r="MTP70" s="219"/>
      <c r="MTQ70" s="219"/>
      <c r="MTR70" s="219"/>
      <c r="MTS70" s="219"/>
      <c r="MTT70" s="219"/>
      <c r="MTU70" s="219"/>
      <c r="MTV70" s="219"/>
      <c r="MTW70" s="219"/>
      <c r="MTX70" s="219"/>
      <c r="MTY70" s="219"/>
      <c r="MTZ70" s="219"/>
      <c r="MUA70" s="219"/>
      <c r="MUB70" s="219"/>
      <c r="MUC70" s="219"/>
      <c r="MUD70" s="219"/>
      <c r="MUE70" s="219"/>
      <c r="MUF70" s="219"/>
      <c r="MUG70" s="219"/>
      <c r="MUH70" s="219"/>
      <c r="MUI70" s="219"/>
      <c r="MUJ70" s="219"/>
      <c r="MUK70" s="219"/>
      <c r="MUL70" s="219"/>
      <c r="MUM70" s="219"/>
      <c r="MUN70" s="219"/>
      <c r="MUO70" s="219"/>
      <c r="MUP70" s="219"/>
      <c r="MUQ70" s="219"/>
      <c r="MUR70" s="219"/>
      <c r="MUS70" s="219"/>
      <c r="MUT70" s="219"/>
      <c r="MUU70" s="219"/>
      <c r="MUV70" s="219"/>
      <c r="MUW70" s="219"/>
      <c r="MUX70" s="219"/>
      <c r="MUY70" s="219"/>
      <c r="MUZ70" s="219"/>
      <c r="MVA70" s="219"/>
      <c r="MVB70" s="219"/>
      <c r="MVC70" s="219"/>
      <c r="MVD70" s="219"/>
      <c r="MVE70" s="219"/>
      <c r="MVF70" s="219"/>
      <c r="MVG70" s="219"/>
      <c r="MVH70" s="219"/>
      <c r="MVI70" s="219"/>
      <c r="MVJ70" s="219"/>
      <c r="MVK70" s="219"/>
      <c r="MVL70" s="219"/>
      <c r="MVM70" s="219"/>
      <c r="MVN70" s="219"/>
      <c r="MVO70" s="219"/>
      <c r="MVP70" s="219"/>
      <c r="MVQ70" s="219"/>
      <c r="MVR70" s="219"/>
      <c r="MVS70" s="219"/>
      <c r="MVT70" s="219"/>
      <c r="MVU70" s="219"/>
      <c r="MVV70" s="219"/>
      <c r="MVW70" s="219"/>
      <c r="MVX70" s="219"/>
      <c r="MVY70" s="219"/>
      <c r="MVZ70" s="219"/>
      <c r="MWA70" s="219"/>
      <c r="MWB70" s="219"/>
      <c r="MWC70" s="219"/>
      <c r="MWD70" s="219"/>
      <c r="MWE70" s="219"/>
      <c r="MWF70" s="219"/>
      <c r="MWG70" s="219"/>
      <c r="MWH70" s="219"/>
      <c r="MWI70" s="219"/>
      <c r="MWJ70" s="219"/>
      <c r="MWK70" s="219"/>
      <c r="MWL70" s="219"/>
      <c r="MWM70" s="219"/>
      <c r="MWN70" s="219"/>
      <c r="MWO70" s="219"/>
      <c r="MWP70" s="219"/>
      <c r="MWQ70" s="219"/>
      <c r="MWR70" s="219"/>
      <c r="MWS70" s="219"/>
      <c r="MWT70" s="219"/>
      <c r="MWU70" s="219"/>
      <c r="MWV70" s="219"/>
      <c r="MWW70" s="219"/>
      <c r="MWX70" s="219"/>
      <c r="MWY70" s="219"/>
      <c r="MWZ70" s="219"/>
      <c r="MXA70" s="219"/>
      <c r="MXB70" s="219"/>
      <c r="MXC70" s="219"/>
      <c r="MXD70" s="219"/>
      <c r="MXE70" s="219"/>
      <c r="MXF70" s="219"/>
      <c r="MXG70" s="219"/>
      <c r="MXH70" s="219"/>
      <c r="MXI70" s="219"/>
      <c r="MXJ70" s="219"/>
      <c r="MXK70" s="219"/>
      <c r="MXL70" s="219"/>
      <c r="MXM70" s="219"/>
      <c r="MXN70" s="219"/>
      <c r="MXO70" s="219"/>
      <c r="MXP70" s="219"/>
      <c r="MXQ70" s="219"/>
      <c r="MXR70" s="219"/>
      <c r="MXS70" s="219"/>
      <c r="MXT70" s="219"/>
      <c r="MXU70" s="219"/>
      <c r="MXV70" s="219"/>
      <c r="MXW70" s="219"/>
      <c r="MXX70" s="219"/>
      <c r="MXY70" s="219"/>
      <c r="MXZ70" s="219"/>
      <c r="MYA70" s="219"/>
      <c r="MYB70" s="219"/>
      <c r="MYC70" s="219"/>
      <c r="MYD70" s="219"/>
      <c r="MYE70" s="219"/>
      <c r="MYF70" s="219"/>
      <c r="MYG70" s="219"/>
      <c r="MYH70" s="219"/>
      <c r="MYI70" s="219"/>
      <c r="MYJ70" s="219"/>
      <c r="MYK70" s="219"/>
      <c r="MYL70" s="219"/>
      <c r="MYM70" s="219"/>
      <c r="MYN70" s="219"/>
      <c r="MYO70" s="219"/>
      <c r="MYP70" s="219"/>
      <c r="MYQ70" s="219"/>
      <c r="MYR70" s="219"/>
      <c r="MYS70" s="219"/>
      <c r="MYT70" s="219"/>
      <c r="MYU70" s="219"/>
      <c r="MYV70" s="219"/>
      <c r="MYW70" s="219"/>
      <c r="MYX70" s="219"/>
      <c r="MYY70" s="219"/>
      <c r="MYZ70" s="219"/>
      <c r="MZA70" s="219"/>
      <c r="MZB70" s="219"/>
      <c r="MZC70" s="219"/>
      <c r="MZD70" s="219"/>
      <c r="MZE70" s="219"/>
      <c r="MZF70" s="219"/>
      <c r="MZG70" s="219"/>
      <c r="MZH70" s="219"/>
      <c r="MZI70" s="219"/>
      <c r="MZJ70" s="219"/>
      <c r="MZK70" s="219"/>
      <c r="MZL70" s="219"/>
      <c r="MZM70" s="219"/>
      <c r="MZN70" s="219"/>
      <c r="MZO70" s="219"/>
      <c r="MZP70" s="219"/>
      <c r="MZQ70" s="219"/>
      <c r="MZR70" s="219"/>
      <c r="MZS70" s="219"/>
      <c r="MZT70" s="219"/>
      <c r="MZU70" s="219"/>
      <c r="MZV70" s="219"/>
      <c r="MZW70" s="219"/>
      <c r="MZX70" s="219"/>
      <c r="MZY70" s="219"/>
      <c r="MZZ70" s="219"/>
      <c r="NAA70" s="219"/>
      <c r="NAB70" s="219"/>
      <c r="NAC70" s="219"/>
      <c r="NAD70" s="219"/>
      <c r="NAE70" s="219"/>
      <c r="NAF70" s="219"/>
      <c r="NAG70" s="219"/>
      <c r="NAH70" s="219"/>
      <c r="NAI70" s="219"/>
      <c r="NAJ70" s="219"/>
      <c r="NAK70" s="219"/>
      <c r="NAL70" s="219"/>
      <c r="NAM70" s="219"/>
      <c r="NAN70" s="219"/>
      <c r="NAO70" s="219"/>
      <c r="NAP70" s="219"/>
      <c r="NAQ70" s="219"/>
      <c r="NAR70" s="219"/>
      <c r="NAS70" s="219"/>
      <c r="NAT70" s="219"/>
      <c r="NAU70" s="219"/>
      <c r="NAV70" s="219"/>
      <c r="NAW70" s="219"/>
      <c r="NAX70" s="219"/>
      <c r="NAY70" s="219"/>
      <c r="NAZ70" s="219"/>
      <c r="NBA70" s="219"/>
      <c r="NBB70" s="219"/>
      <c r="NBC70" s="219"/>
      <c r="NBD70" s="219"/>
      <c r="NBE70" s="219"/>
      <c r="NBF70" s="219"/>
      <c r="NBG70" s="219"/>
      <c r="NBH70" s="219"/>
      <c r="NBI70" s="219"/>
      <c r="NBJ70" s="219"/>
      <c r="NBK70" s="219"/>
      <c r="NBL70" s="219"/>
      <c r="NBM70" s="219"/>
      <c r="NBN70" s="219"/>
      <c r="NBO70" s="219"/>
      <c r="NBP70" s="219"/>
      <c r="NBQ70" s="219"/>
      <c r="NBR70" s="219"/>
      <c r="NBS70" s="219"/>
      <c r="NBT70" s="219"/>
      <c r="NBU70" s="219"/>
      <c r="NBV70" s="219"/>
      <c r="NBW70" s="219"/>
      <c r="NBX70" s="219"/>
      <c r="NBY70" s="219"/>
      <c r="NBZ70" s="219"/>
      <c r="NCA70" s="219"/>
      <c r="NCB70" s="219"/>
      <c r="NCC70" s="219"/>
      <c r="NCD70" s="219"/>
      <c r="NCE70" s="219"/>
      <c r="NCF70" s="219"/>
      <c r="NCG70" s="219"/>
      <c r="NCH70" s="219"/>
      <c r="NCI70" s="219"/>
      <c r="NCJ70" s="219"/>
      <c r="NCK70" s="219"/>
      <c r="NCL70" s="219"/>
      <c r="NCM70" s="219"/>
      <c r="NCN70" s="219"/>
      <c r="NCO70" s="219"/>
      <c r="NCP70" s="219"/>
      <c r="NCQ70" s="219"/>
      <c r="NCR70" s="219"/>
      <c r="NCS70" s="219"/>
      <c r="NCT70" s="219"/>
      <c r="NCU70" s="219"/>
      <c r="NCV70" s="219"/>
      <c r="NCW70" s="219"/>
      <c r="NCX70" s="219"/>
      <c r="NCY70" s="219"/>
      <c r="NCZ70" s="219"/>
      <c r="NDA70" s="219"/>
      <c r="NDB70" s="219"/>
      <c r="NDC70" s="219"/>
      <c r="NDD70" s="219"/>
      <c r="NDE70" s="219"/>
      <c r="NDF70" s="219"/>
      <c r="NDG70" s="219"/>
      <c r="NDH70" s="219"/>
      <c r="NDI70" s="219"/>
      <c r="NDJ70" s="219"/>
      <c r="NDK70" s="219"/>
      <c r="NDL70" s="219"/>
      <c r="NDM70" s="219"/>
      <c r="NDN70" s="219"/>
      <c r="NDO70" s="219"/>
      <c r="NDP70" s="219"/>
      <c r="NDQ70" s="219"/>
      <c r="NDR70" s="219"/>
      <c r="NDS70" s="219"/>
      <c r="NDT70" s="219"/>
      <c r="NDU70" s="219"/>
      <c r="NDV70" s="219"/>
      <c r="NDW70" s="219"/>
      <c r="NDX70" s="219"/>
      <c r="NDY70" s="219"/>
      <c r="NDZ70" s="219"/>
      <c r="NEA70" s="219"/>
      <c r="NEB70" s="219"/>
      <c r="NEC70" s="219"/>
      <c r="NED70" s="219"/>
      <c r="NEE70" s="219"/>
      <c r="NEF70" s="219"/>
      <c r="NEG70" s="219"/>
      <c r="NEH70" s="219"/>
      <c r="NEI70" s="219"/>
      <c r="NEJ70" s="219"/>
      <c r="NEK70" s="219"/>
      <c r="NEL70" s="219"/>
      <c r="NEM70" s="219"/>
      <c r="NEN70" s="219"/>
      <c r="NEO70" s="219"/>
      <c r="NEP70" s="219"/>
      <c r="NEQ70" s="219"/>
      <c r="NER70" s="219"/>
      <c r="NES70" s="219"/>
      <c r="NET70" s="219"/>
      <c r="NEU70" s="219"/>
      <c r="NEV70" s="219"/>
      <c r="NEW70" s="219"/>
      <c r="NEX70" s="219"/>
      <c r="NEY70" s="219"/>
      <c r="NEZ70" s="219"/>
      <c r="NFA70" s="219"/>
      <c r="NFB70" s="219"/>
      <c r="NFC70" s="219"/>
      <c r="NFD70" s="219"/>
      <c r="NFE70" s="219"/>
      <c r="NFF70" s="219"/>
      <c r="NFG70" s="219"/>
      <c r="NFH70" s="219"/>
      <c r="NFI70" s="219"/>
      <c r="NFJ70" s="219"/>
      <c r="NFK70" s="219"/>
      <c r="NFL70" s="219"/>
      <c r="NFM70" s="219"/>
      <c r="NFN70" s="219"/>
      <c r="NFO70" s="219"/>
      <c r="NFP70" s="219"/>
      <c r="NFQ70" s="219"/>
      <c r="NFR70" s="219"/>
      <c r="NFS70" s="219"/>
      <c r="NFT70" s="219"/>
      <c r="NFU70" s="219"/>
      <c r="NFV70" s="219"/>
      <c r="NFW70" s="219"/>
      <c r="NFX70" s="219"/>
      <c r="NFY70" s="219"/>
      <c r="NFZ70" s="219"/>
      <c r="NGA70" s="219"/>
      <c r="NGB70" s="219"/>
      <c r="NGC70" s="219"/>
      <c r="NGD70" s="219"/>
      <c r="NGE70" s="219"/>
      <c r="NGF70" s="219"/>
      <c r="NGG70" s="219"/>
      <c r="NGH70" s="219"/>
      <c r="NGI70" s="219"/>
      <c r="NGJ70" s="219"/>
      <c r="NGK70" s="219"/>
      <c r="NGL70" s="219"/>
      <c r="NGM70" s="219"/>
      <c r="NGN70" s="219"/>
      <c r="NGO70" s="219"/>
      <c r="NGP70" s="219"/>
      <c r="NGQ70" s="219"/>
      <c r="NGR70" s="219"/>
      <c r="NGS70" s="219"/>
      <c r="NGT70" s="219"/>
      <c r="NGU70" s="219"/>
      <c r="NGV70" s="219"/>
      <c r="NGW70" s="219"/>
      <c r="NGX70" s="219"/>
      <c r="NGY70" s="219"/>
      <c r="NGZ70" s="219"/>
      <c r="NHA70" s="219"/>
      <c r="NHB70" s="219"/>
      <c r="NHC70" s="219"/>
      <c r="NHD70" s="219"/>
      <c r="NHE70" s="219"/>
      <c r="NHF70" s="219"/>
      <c r="NHG70" s="219"/>
      <c r="NHH70" s="219"/>
      <c r="NHI70" s="219"/>
      <c r="NHJ70" s="219"/>
      <c r="NHK70" s="219"/>
      <c r="NHL70" s="219"/>
      <c r="NHM70" s="219"/>
      <c r="NHN70" s="219"/>
      <c r="NHO70" s="219"/>
      <c r="NHP70" s="219"/>
      <c r="NHQ70" s="219"/>
      <c r="NHR70" s="219"/>
      <c r="NHS70" s="219"/>
      <c r="NHT70" s="219"/>
      <c r="NHU70" s="219"/>
      <c r="NHV70" s="219"/>
      <c r="NHW70" s="219"/>
      <c r="NHX70" s="219"/>
      <c r="NHY70" s="219"/>
      <c r="NHZ70" s="219"/>
      <c r="NIA70" s="219"/>
      <c r="NIB70" s="219"/>
      <c r="NIC70" s="219"/>
      <c r="NID70" s="219"/>
      <c r="NIE70" s="219"/>
      <c r="NIF70" s="219"/>
      <c r="NIG70" s="219"/>
      <c r="NIH70" s="219"/>
      <c r="NII70" s="219"/>
      <c r="NIJ70" s="219"/>
      <c r="NIK70" s="219"/>
      <c r="NIL70" s="219"/>
      <c r="NIM70" s="219"/>
      <c r="NIN70" s="219"/>
      <c r="NIO70" s="219"/>
      <c r="NIP70" s="219"/>
      <c r="NIQ70" s="219"/>
      <c r="NIR70" s="219"/>
      <c r="NIS70" s="219"/>
      <c r="NIT70" s="219"/>
      <c r="NIU70" s="219"/>
      <c r="NIV70" s="219"/>
      <c r="NIW70" s="219"/>
      <c r="NIX70" s="219"/>
      <c r="NIY70" s="219"/>
      <c r="NIZ70" s="219"/>
      <c r="NJA70" s="219"/>
      <c r="NJB70" s="219"/>
      <c r="NJC70" s="219"/>
      <c r="NJD70" s="219"/>
      <c r="NJE70" s="219"/>
      <c r="NJF70" s="219"/>
      <c r="NJG70" s="219"/>
      <c r="NJH70" s="219"/>
      <c r="NJI70" s="219"/>
      <c r="NJJ70" s="219"/>
      <c r="NJK70" s="219"/>
      <c r="NJL70" s="219"/>
      <c r="NJM70" s="219"/>
      <c r="NJN70" s="219"/>
      <c r="NJO70" s="219"/>
      <c r="NJP70" s="219"/>
      <c r="NJQ70" s="219"/>
      <c r="NJR70" s="219"/>
      <c r="NJS70" s="219"/>
      <c r="NJT70" s="219"/>
      <c r="NJU70" s="219"/>
      <c r="NJV70" s="219"/>
      <c r="NJW70" s="219"/>
      <c r="NJX70" s="219"/>
      <c r="NJY70" s="219"/>
      <c r="NJZ70" s="219"/>
      <c r="NKA70" s="219"/>
      <c r="NKB70" s="219"/>
      <c r="NKC70" s="219"/>
      <c r="NKD70" s="219"/>
      <c r="NKE70" s="219"/>
      <c r="NKF70" s="219"/>
      <c r="NKG70" s="219"/>
      <c r="NKH70" s="219"/>
      <c r="NKI70" s="219"/>
      <c r="NKJ70" s="219"/>
      <c r="NKK70" s="219"/>
      <c r="NKL70" s="219"/>
      <c r="NKM70" s="219"/>
      <c r="NKN70" s="219"/>
      <c r="NKO70" s="219"/>
      <c r="NKP70" s="219"/>
      <c r="NKQ70" s="219"/>
      <c r="NKR70" s="219"/>
      <c r="NKS70" s="219"/>
      <c r="NKT70" s="219"/>
      <c r="NKU70" s="219"/>
      <c r="NKV70" s="219"/>
      <c r="NKW70" s="219"/>
      <c r="NKX70" s="219"/>
      <c r="NKY70" s="219"/>
      <c r="NKZ70" s="219"/>
      <c r="NLA70" s="219"/>
      <c r="NLB70" s="219"/>
      <c r="NLC70" s="219"/>
      <c r="NLD70" s="219"/>
      <c r="NLE70" s="219"/>
      <c r="NLF70" s="219"/>
      <c r="NLG70" s="219"/>
      <c r="NLH70" s="219"/>
      <c r="NLI70" s="219"/>
      <c r="NLJ70" s="219"/>
      <c r="NLK70" s="219"/>
      <c r="NLL70" s="219"/>
      <c r="NLM70" s="219"/>
      <c r="NLN70" s="219"/>
      <c r="NLO70" s="219"/>
      <c r="NLP70" s="219"/>
      <c r="NLQ70" s="219"/>
      <c r="NLR70" s="219"/>
      <c r="NLS70" s="219"/>
      <c r="NLT70" s="219"/>
      <c r="NLU70" s="219"/>
      <c r="NLV70" s="219"/>
      <c r="NLW70" s="219"/>
      <c r="NLX70" s="219"/>
      <c r="NLY70" s="219"/>
      <c r="NLZ70" s="219"/>
      <c r="NMA70" s="219"/>
      <c r="NMB70" s="219"/>
      <c r="NMC70" s="219"/>
      <c r="NMD70" s="219"/>
      <c r="NME70" s="219"/>
      <c r="NMF70" s="219"/>
      <c r="NMG70" s="219"/>
      <c r="NMH70" s="219"/>
      <c r="NMI70" s="219"/>
      <c r="NMJ70" s="219"/>
      <c r="NMK70" s="219"/>
      <c r="NML70" s="219"/>
      <c r="NMM70" s="219"/>
      <c r="NMN70" s="219"/>
      <c r="NMO70" s="219"/>
      <c r="NMP70" s="219"/>
      <c r="NMQ70" s="219"/>
      <c r="NMR70" s="219"/>
      <c r="NMS70" s="219"/>
      <c r="NMT70" s="219"/>
      <c r="NMU70" s="219"/>
      <c r="NMV70" s="219"/>
      <c r="NMW70" s="219"/>
      <c r="NMX70" s="219"/>
      <c r="NMY70" s="219"/>
      <c r="NMZ70" s="219"/>
      <c r="NNA70" s="219"/>
      <c r="NNB70" s="219"/>
      <c r="NNC70" s="219"/>
      <c r="NND70" s="219"/>
      <c r="NNE70" s="219"/>
      <c r="NNF70" s="219"/>
      <c r="NNG70" s="219"/>
      <c r="NNH70" s="219"/>
      <c r="NNI70" s="219"/>
      <c r="NNJ70" s="219"/>
      <c r="NNK70" s="219"/>
      <c r="NNL70" s="219"/>
      <c r="NNM70" s="219"/>
      <c r="NNN70" s="219"/>
      <c r="NNO70" s="219"/>
      <c r="NNP70" s="219"/>
      <c r="NNQ70" s="219"/>
      <c r="NNR70" s="219"/>
      <c r="NNS70" s="219"/>
      <c r="NNT70" s="219"/>
      <c r="NNU70" s="219"/>
      <c r="NNV70" s="219"/>
      <c r="NNW70" s="219"/>
      <c r="NNX70" s="219"/>
      <c r="NNY70" s="219"/>
      <c r="NNZ70" s="219"/>
      <c r="NOA70" s="219"/>
      <c r="NOB70" s="219"/>
      <c r="NOC70" s="219"/>
      <c r="NOD70" s="219"/>
      <c r="NOE70" s="219"/>
      <c r="NOF70" s="219"/>
      <c r="NOG70" s="219"/>
      <c r="NOH70" s="219"/>
      <c r="NOI70" s="219"/>
      <c r="NOJ70" s="219"/>
      <c r="NOK70" s="219"/>
      <c r="NOL70" s="219"/>
      <c r="NOM70" s="219"/>
      <c r="NON70" s="219"/>
      <c r="NOO70" s="219"/>
      <c r="NOP70" s="219"/>
      <c r="NOQ70" s="219"/>
      <c r="NOR70" s="219"/>
      <c r="NOS70" s="219"/>
      <c r="NOT70" s="219"/>
      <c r="NOU70" s="219"/>
      <c r="NOV70" s="219"/>
      <c r="NOW70" s="219"/>
      <c r="NOX70" s="219"/>
      <c r="NOY70" s="219"/>
      <c r="NOZ70" s="219"/>
      <c r="NPA70" s="219"/>
      <c r="NPB70" s="219"/>
      <c r="NPC70" s="219"/>
      <c r="NPD70" s="219"/>
      <c r="NPE70" s="219"/>
      <c r="NPF70" s="219"/>
      <c r="NPG70" s="219"/>
      <c r="NPH70" s="219"/>
      <c r="NPI70" s="219"/>
      <c r="NPJ70" s="219"/>
      <c r="NPK70" s="219"/>
      <c r="NPL70" s="219"/>
      <c r="NPM70" s="219"/>
      <c r="NPN70" s="219"/>
      <c r="NPO70" s="219"/>
      <c r="NPP70" s="219"/>
      <c r="NPQ70" s="219"/>
      <c r="NPR70" s="219"/>
      <c r="NPS70" s="219"/>
      <c r="NPT70" s="219"/>
      <c r="NPU70" s="219"/>
      <c r="NPV70" s="219"/>
      <c r="NPW70" s="219"/>
      <c r="NPX70" s="219"/>
      <c r="NPY70" s="219"/>
      <c r="NPZ70" s="219"/>
      <c r="NQA70" s="219"/>
      <c r="NQB70" s="219"/>
      <c r="NQC70" s="219"/>
      <c r="NQD70" s="219"/>
      <c r="NQE70" s="219"/>
      <c r="NQF70" s="219"/>
      <c r="NQG70" s="219"/>
      <c r="NQH70" s="219"/>
      <c r="NQI70" s="219"/>
      <c r="NQJ70" s="219"/>
      <c r="NQK70" s="219"/>
      <c r="NQL70" s="219"/>
      <c r="NQM70" s="219"/>
      <c r="NQN70" s="219"/>
      <c r="NQO70" s="219"/>
      <c r="NQP70" s="219"/>
      <c r="NQQ70" s="219"/>
      <c r="NQR70" s="219"/>
      <c r="NQS70" s="219"/>
      <c r="NQT70" s="219"/>
      <c r="NQU70" s="219"/>
      <c r="NQV70" s="219"/>
      <c r="NQW70" s="219"/>
      <c r="NQX70" s="219"/>
      <c r="NQY70" s="219"/>
      <c r="NQZ70" s="219"/>
      <c r="NRA70" s="219"/>
      <c r="NRB70" s="219"/>
      <c r="NRC70" s="219"/>
      <c r="NRD70" s="219"/>
      <c r="NRE70" s="219"/>
      <c r="NRF70" s="219"/>
      <c r="NRG70" s="219"/>
      <c r="NRH70" s="219"/>
      <c r="NRI70" s="219"/>
      <c r="NRJ70" s="219"/>
      <c r="NRK70" s="219"/>
      <c r="NRL70" s="219"/>
      <c r="NRM70" s="219"/>
      <c r="NRN70" s="219"/>
      <c r="NRO70" s="219"/>
      <c r="NRP70" s="219"/>
      <c r="NRQ70" s="219"/>
      <c r="NRR70" s="219"/>
      <c r="NRS70" s="219"/>
      <c r="NRT70" s="219"/>
      <c r="NRU70" s="219"/>
      <c r="NRV70" s="219"/>
      <c r="NRW70" s="219"/>
      <c r="NRX70" s="219"/>
      <c r="NRY70" s="219"/>
      <c r="NRZ70" s="219"/>
      <c r="NSA70" s="219"/>
      <c r="NSB70" s="219"/>
      <c r="NSC70" s="219"/>
      <c r="NSD70" s="219"/>
      <c r="NSE70" s="219"/>
      <c r="NSF70" s="219"/>
      <c r="NSG70" s="219"/>
      <c r="NSH70" s="219"/>
      <c r="NSI70" s="219"/>
      <c r="NSJ70" s="219"/>
      <c r="NSK70" s="219"/>
      <c r="NSL70" s="219"/>
      <c r="NSM70" s="219"/>
      <c r="NSN70" s="219"/>
      <c r="NSO70" s="219"/>
      <c r="NSP70" s="219"/>
      <c r="NSQ70" s="219"/>
      <c r="NSR70" s="219"/>
      <c r="NSS70" s="219"/>
      <c r="NST70" s="219"/>
      <c r="NSU70" s="219"/>
      <c r="NSV70" s="219"/>
      <c r="NSW70" s="219"/>
      <c r="NSX70" s="219"/>
      <c r="NSY70" s="219"/>
      <c r="NSZ70" s="219"/>
      <c r="NTA70" s="219"/>
      <c r="NTB70" s="219"/>
      <c r="NTC70" s="219"/>
      <c r="NTD70" s="219"/>
      <c r="NTE70" s="219"/>
      <c r="NTF70" s="219"/>
      <c r="NTG70" s="219"/>
      <c r="NTH70" s="219"/>
      <c r="NTI70" s="219"/>
      <c r="NTJ70" s="219"/>
      <c r="NTK70" s="219"/>
      <c r="NTL70" s="219"/>
      <c r="NTM70" s="219"/>
      <c r="NTN70" s="219"/>
      <c r="NTO70" s="219"/>
      <c r="NTP70" s="219"/>
      <c r="NTQ70" s="219"/>
      <c r="NTR70" s="219"/>
      <c r="NTS70" s="219"/>
      <c r="NTT70" s="219"/>
      <c r="NTU70" s="219"/>
      <c r="NTV70" s="219"/>
      <c r="NTW70" s="219"/>
      <c r="NTX70" s="219"/>
      <c r="NTY70" s="219"/>
      <c r="NTZ70" s="219"/>
      <c r="NUA70" s="219"/>
      <c r="NUB70" s="219"/>
      <c r="NUC70" s="219"/>
      <c r="NUD70" s="219"/>
      <c r="NUE70" s="219"/>
      <c r="NUF70" s="219"/>
      <c r="NUG70" s="219"/>
      <c r="NUH70" s="219"/>
      <c r="NUI70" s="219"/>
      <c r="NUJ70" s="219"/>
      <c r="NUK70" s="219"/>
      <c r="NUL70" s="219"/>
      <c r="NUM70" s="219"/>
      <c r="NUN70" s="219"/>
      <c r="NUO70" s="219"/>
      <c r="NUP70" s="219"/>
      <c r="NUQ70" s="219"/>
      <c r="NUR70" s="219"/>
      <c r="NUS70" s="219"/>
      <c r="NUT70" s="219"/>
      <c r="NUU70" s="219"/>
      <c r="NUV70" s="219"/>
      <c r="NUW70" s="219"/>
      <c r="NUX70" s="219"/>
      <c r="NUY70" s="219"/>
      <c r="NUZ70" s="219"/>
      <c r="NVA70" s="219"/>
      <c r="NVB70" s="219"/>
      <c r="NVC70" s="219"/>
      <c r="NVD70" s="219"/>
      <c r="NVE70" s="219"/>
      <c r="NVF70" s="219"/>
      <c r="NVG70" s="219"/>
      <c r="NVH70" s="219"/>
      <c r="NVI70" s="219"/>
      <c r="NVJ70" s="219"/>
      <c r="NVK70" s="219"/>
      <c r="NVL70" s="219"/>
      <c r="NVM70" s="219"/>
      <c r="NVN70" s="219"/>
      <c r="NVO70" s="219"/>
      <c r="NVP70" s="219"/>
      <c r="NVQ70" s="219"/>
      <c r="NVR70" s="219"/>
      <c r="NVS70" s="219"/>
      <c r="NVT70" s="219"/>
      <c r="NVU70" s="219"/>
      <c r="NVV70" s="219"/>
      <c r="NVW70" s="219"/>
      <c r="NVX70" s="219"/>
      <c r="NVY70" s="219"/>
      <c r="NVZ70" s="219"/>
      <c r="NWA70" s="219"/>
      <c r="NWB70" s="219"/>
      <c r="NWC70" s="219"/>
      <c r="NWD70" s="219"/>
      <c r="NWE70" s="219"/>
      <c r="NWF70" s="219"/>
      <c r="NWG70" s="219"/>
      <c r="NWH70" s="219"/>
      <c r="NWI70" s="219"/>
      <c r="NWJ70" s="219"/>
      <c r="NWK70" s="219"/>
      <c r="NWL70" s="219"/>
      <c r="NWM70" s="219"/>
      <c r="NWN70" s="219"/>
      <c r="NWO70" s="219"/>
      <c r="NWP70" s="219"/>
      <c r="NWQ70" s="219"/>
      <c r="NWR70" s="219"/>
      <c r="NWS70" s="219"/>
      <c r="NWT70" s="219"/>
      <c r="NWU70" s="219"/>
      <c r="NWV70" s="219"/>
      <c r="NWW70" s="219"/>
      <c r="NWX70" s="219"/>
      <c r="NWY70" s="219"/>
      <c r="NWZ70" s="219"/>
      <c r="NXA70" s="219"/>
      <c r="NXB70" s="219"/>
      <c r="NXC70" s="219"/>
      <c r="NXD70" s="219"/>
      <c r="NXE70" s="219"/>
      <c r="NXF70" s="219"/>
      <c r="NXG70" s="219"/>
      <c r="NXH70" s="219"/>
      <c r="NXI70" s="219"/>
      <c r="NXJ70" s="219"/>
      <c r="NXK70" s="219"/>
      <c r="NXL70" s="219"/>
      <c r="NXM70" s="219"/>
      <c r="NXN70" s="219"/>
      <c r="NXO70" s="219"/>
      <c r="NXP70" s="219"/>
      <c r="NXQ70" s="219"/>
      <c r="NXR70" s="219"/>
      <c r="NXS70" s="219"/>
      <c r="NXT70" s="219"/>
      <c r="NXU70" s="219"/>
      <c r="NXV70" s="219"/>
      <c r="NXW70" s="219"/>
      <c r="NXX70" s="219"/>
      <c r="NXY70" s="219"/>
      <c r="NXZ70" s="219"/>
      <c r="NYA70" s="219"/>
      <c r="NYB70" s="219"/>
      <c r="NYC70" s="219"/>
      <c r="NYD70" s="219"/>
      <c r="NYE70" s="219"/>
      <c r="NYF70" s="219"/>
      <c r="NYG70" s="219"/>
      <c r="NYH70" s="219"/>
      <c r="NYI70" s="219"/>
      <c r="NYJ70" s="219"/>
      <c r="NYK70" s="219"/>
      <c r="NYL70" s="219"/>
      <c r="NYM70" s="219"/>
      <c r="NYN70" s="219"/>
      <c r="NYO70" s="219"/>
      <c r="NYP70" s="219"/>
      <c r="NYQ70" s="219"/>
      <c r="NYR70" s="219"/>
      <c r="NYS70" s="219"/>
      <c r="NYT70" s="219"/>
      <c r="NYU70" s="219"/>
      <c r="NYV70" s="219"/>
      <c r="NYW70" s="219"/>
      <c r="NYX70" s="219"/>
      <c r="NYY70" s="219"/>
      <c r="NYZ70" s="219"/>
      <c r="NZA70" s="219"/>
      <c r="NZB70" s="219"/>
      <c r="NZC70" s="219"/>
      <c r="NZD70" s="219"/>
      <c r="NZE70" s="219"/>
      <c r="NZF70" s="219"/>
      <c r="NZG70" s="219"/>
      <c r="NZH70" s="219"/>
      <c r="NZI70" s="219"/>
      <c r="NZJ70" s="219"/>
      <c r="NZK70" s="219"/>
      <c r="NZL70" s="219"/>
      <c r="NZM70" s="219"/>
      <c r="NZN70" s="219"/>
      <c r="NZO70" s="219"/>
      <c r="NZP70" s="219"/>
      <c r="NZQ70" s="219"/>
      <c r="NZR70" s="219"/>
      <c r="NZS70" s="219"/>
      <c r="NZT70" s="219"/>
      <c r="NZU70" s="219"/>
      <c r="NZV70" s="219"/>
      <c r="NZW70" s="219"/>
      <c r="NZX70" s="219"/>
      <c r="NZY70" s="219"/>
      <c r="NZZ70" s="219"/>
      <c r="OAA70" s="219"/>
      <c r="OAB70" s="219"/>
      <c r="OAC70" s="219"/>
      <c r="OAD70" s="219"/>
      <c r="OAE70" s="219"/>
      <c r="OAF70" s="219"/>
      <c r="OAG70" s="219"/>
      <c r="OAH70" s="219"/>
      <c r="OAI70" s="219"/>
      <c r="OAJ70" s="219"/>
      <c r="OAK70" s="219"/>
      <c r="OAL70" s="219"/>
      <c r="OAM70" s="219"/>
      <c r="OAN70" s="219"/>
      <c r="OAO70" s="219"/>
      <c r="OAP70" s="219"/>
      <c r="OAQ70" s="219"/>
      <c r="OAR70" s="219"/>
      <c r="OAS70" s="219"/>
      <c r="OAT70" s="219"/>
      <c r="OAU70" s="219"/>
      <c r="OAV70" s="219"/>
      <c r="OAW70" s="219"/>
      <c r="OAX70" s="219"/>
      <c r="OAY70" s="219"/>
      <c r="OAZ70" s="219"/>
      <c r="OBA70" s="219"/>
      <c r="OBB70" s="219"/>
      <c r="OBC70" s="219"/>
      <c r="OBD70" s="219"/>
      <c r="OBE70" s="219"/>
      <c r="OBF70" s="219"/>
      <c r="OBG70" s="219"/>
      <c r="OBH70" s="219"/>
      <c r="OBI70" s="219"/>
      <c r="OBJ70" s="219"/>
      <c r="OBK70" s="219"/>
      <c r="OBL70" s="219"/>
      <c r="OBM70" s="219"/>
      <c r="OBN70" s="219"/>
      <c r="OBO70" s="219"/>
      <c r="OBP70" s="219"/>
      <c r="OBQ70" s="219"/>
      <c r="OBR70" s="219"/>
      <c r="OBS70" s="219"/>
      <c r="OBT70" s="219"/>
      <c r="OBU70" s="219"/>
      <c r="OBV70" s="219"/>
      <c r="OBW70" s="219"/>
      <c r="OBX70" s="219"/>
      <c r="OBY70" s="219"/>
      <c r="OBZ70" s="219"/>
      <c r="OCA70" s="219"/>
      <c r="OCB70" s="219"/>
      <c r="OCC70" s="219"/>
      <c r="OCD70" s="219"/>
      <c r="OCE70" s="219"/>
      <c r="OCF70" s="219"/>
      <c r="OCG70" s="219"/>
      <c r="OCH70" s="219"/>
      <c r="OCI70" s="219"/>
      <c r="OCJ70" s="219"/>
      <c r="OCK70" s="219"/>
      <c r="OCL70" s="219"/>
      <c r="OCM70" s="219"/>
      <c r="OCN70" s="219"/>
      <c r="OCO70" s="219"/>
      <c r="OCP70" s="219"/>
      <c r="OCQ70" s="219"/>
      <c r="OCR70" s="219"/>
      <c r="OCS70" s="219"/>
      <c r="OCT70" s="219"/>
      <c r="OCU70" s="219"/>
      <c r="OCV70" s="219"/>
      <c r="OCW70" s="219"/>
      <c r="OCX70" s="219"/>
      <c r="OCY70" s="219"/>
      <c r="OCZ70" s="219"/>
      <c r="ODA70" s="219"/>
      <c r="ODB70" s="219"/>
      <c r="ODC70" s="219"/>
      <c r="ODD70" s="219"/>
      <c r="ODE70" s="219"/>
      <c r="ODF70" s="219"/>
      <c r="ODG70" s="219"/>
      <c r="ODH70" s="219"/>
      <c r="ODI70" s="219"/>
      <c r="ODJ70" s="219"/>
      <c r="ODK70" s="219"/>
      <c r="ODL70" s="219"/>
      <c r="ODM70" s="219"/>
      <c r="ODN70" s="219"/>
      <c r="ODO70" s="219"/>
      <c r="ODP70" s="219"/>
      <c r="ODQ70" s="219"/>
      <c r="ODR70" s="219"/>
      <c r="ODS70" s="219"/>
      <c r="ODT70" s="219"/>
      <c r="ODU70" s="219"/>
      <c r="ODV70" s="219"/>
      <c r="ODW70" s="219"/>
      <c r="ODX70" s="219"/>
      <c r="ODY70" s="219"/>
      <c r="ODZ70" s="219"/>
      <c r="OEA70" s="219"/>
      <c r="OEB70" s="219"/>
      <c r="OEC70" s="219"/>
      <c r="OED70" s="219"/>
      <c r="OEE70" s="219"/>
      <c r="OEF70" s="219"/>
      <c r="OEG70" s="219"/>
      <c r="OEH70" s="219"/>
      <c r="OEI70" s="219"/>
      <c r="OEJ70" s="219"/>
      <c r="OEK70" s="219"/>
      <c r="OEL70" s="219"/>
      <c r="OEM70" s="219"/>
      <c r="OEN70" s="219"/>
      <c r="OEO70" s="219"/>
      <c r="OEP70" s="219"/>
      <c r="OEQ70" s="219"/>
      <c r="OER70" s="219"/>
      <c r="OES70" s="219"/>
      <c r="OET70" s="219"/>
      <c r="OEU70" s="219"/>
      <c r="OEV70" s="219"/>
      <c r="OEW70" s="219"/>
      <c r="OEX70" s="219"/>
      <c r="OEY70" s="219"/>
      <c r="OEZ70" s="219"/>
      <c r="OFA70" s="219"/>
      <c r="OFB70" s="219"/>
      <c r="OFC70" s="219"/>
      <c r="OFD70" s="219"/>
      <c r="OFE70" s="219"/>
      <c r="OFF70" s="219"/>
      <c r="OFG70" s="219"/>
      <c r="OFH70" s="219"/>
      <c r="OFI70" s="219"/>
      <c r="OFJ70" s="219"/>
      <c r="OFK70" s="219"/>
      <c r="OFL70" s="219"/>
      <c r="OFM70" s="219"/>
      <c r="OFN70" s="219"/>
      <c r="OFO70" s="219"/>
      <c r="OFP70" s="219"/>
      <c r="OFQ70" s="219"/>
      <c r="OFR70" s="219"/>
      <c r="OFS70" s="219"/>
      <c r="OFT70" s="219"/>
      <c r="OFU70" s="219"/>
      <c r="OFV70" s="219"/>
      <c r="OFW70" s="219"/>
      <c r="OFX70" s="219"/>
      <c r="OFY70" s="219"/>
      <c r="OFZ70" s="219"/>
      <c r="OGA70" s="219"/>
      <c r="OGB70" s="219"/>
      <c r="OGC70" s="219"/>
      <c r="OGD70" s="219"/>
      <c r="OGE70" s="219"/>
      <c r="OGF70" s="219"/>
      <c r="OGG70" s="219"/>
      <c r="OGH70" s="219"/>
      <c r="OGI70" s="219"/>
      <c r="OGJ70" s="219"/>
      <c r="OGK70" s="219"/>
      <c r="OGL70" s="219"/>
      <c r="OGM70" s="219"/>
      <c r="OGN70" s="219"/>
      <c r="OGO70" s="219"/>
      <c r="OGP70" s="219"/>
      <c r="OGQ70" s="219"/>
      <c r="OGR70" s="219"/>
      <c r="OGS70" s="219"/>
      <c r="OGT70" s="219"/>
      <c r="OGU70" s="219"/>
      <c r="OGV70" s="219"/>
      <c r="OGW70" s="219"/>
      <c r="OGX70" s="219"/>
      <c r="OGY70" s="219"/>
      <c r="OGZ70" s="219"/>
      <c r="OHA70" s="219"/>
      <c r="OHB70" s="219"/>
      <c r="OHC70" s="219"/>
      <c r="OHD70" s="219"/>
      <c r="OHE70" s="219"/>
      <c r="OHF70" s="219"/>
      <c r="OHG70" s="219"/>
      <c r="OHH70" s="219"/>
      <c r="OHI70" s="219"/>
      <c r="OHJ70" s="219"/>
      <c r="OHK70" s="219"/>
      <c r="OHL70" s="219"/>
      <c r="OHM70" s="219"/>
      <c r="OHN70" s="219"/>
      <c r="OHO70" s="219"/>
      <c r="OHP70" s="219"/>
      <c r="OHQ70" s="219"/>
      <c r="OHR70" s="219"/>
      <c r="OHS70" s="219"/>
      <c r="OHT70" s="219"/>
      <c r="OHU70" s="219"/>
      <c r="OHV70" s="219"/>
      <c r="OHW70" s="219"/>
      <c r="OHX70" s="219"/>
      <c r="OHY70" s="219"/>
      <c r="OHZ70" s="219"/>
      <c r="OIA70" s="219"/>
      <c r="OIB70" s="219"/>
      <c r="OIC70" s="219"/>
      <c r="OID70" s="219"/>
      <c r="OIE70" s="219"/>
      <c r="OIF70" s="219"/>
      <c r="OIG70" s="219"/>
      <c r="OIH70" s="219"/>
      <c r="OII70" s="219"/>
      <c r="OIJ70" s="219"/>
      <c r="OIK70" s="219"/>
      <c r="OIL70" s="219"/>
      <c r="OIM70" s="219"/>
      <c r="OIN70" s="219"/>
      <c r="OIO70" s="219"/>
      <c r="OIP70" s="219"/>
      <c r="OIQ70" s="219"/>
      <c r="OIR70" s="219"/>
      <c r="OIS70" s="219"/>
      <c r="OIT70" s="219"/>
      <c r="OIU70" s="219"/>
      <c r="OIV70" s="219"/>
      <c r="OIW70" s="219"/>
      <c r="OIX70" s="219"/>
      <c r="OIY70" s="219"/>
      <c r="OIZ70" s="219"/>
      <c r="OJA70" s="219"/>
      <c r="OJB70" s="219"/>
      <c r="OJC70" s="219"/>
      <c r="OJD70" s="219"/>
      <c r="OJE70" s="219"/>
      <c r="OJF70" s="219"/>
      <c r="OJG70" s="219"/>
      <c r="OJH70" s="219"/>
      <c r="OJI70" s="219"/>
      <c r="OJJ70" s="219"/>
      <c r="OJK70" s="219"/>
      <c r="OJL70" s="219"/>
      <c r="OJM70" s="219"/>
      <c r="OJN70" s="219"/>
      <c r="OJO70" s="219"/>
      <c r="OJP70" s="219"/>
      <c r="OJQ70" s="219"/>
      <c r="OJR70" s="219"/>
      <c r="OJS70" s="219"/>
      <c r="OJT70" s="219"/>
      <c r="OJU70" s="219"/>
      <c r="OJV70" s="219"/>
      <c r="OJW70" s="219"/>
      <c r="OJX70" s="219"/>
      <c r="OJY70" s="219"/>
      <c r="OJZ70" s="219"/>
      <c r="OKA70" s="219"/>
      <c r="OKB70" s="219"/>
      <c r="OKC70" s="219"/>
      <c r="OKD70" s="219"/>
      <c r="OKE70" s="219"/>
      <c r="OKF70" s="219"/>
      <c r="OKG70" s="219"/>
      <c r="OKH70" s="219"/>
      <c r="OKI70" s="219"/>
      <c r="OKJ70" s="219"/>
      <c r="OKK70" s="219"/>
      <c r="OKL70" s="219"/>
      <c r="OKM70" s="219"/>
      <c r="OKN70" s="219"/>
      <c r="OKO70" s="219"/>
      <c r="OKP70" s="219"/>
      <c r="OKQ70" s="219"/>
      <c r="OKR70" s="219"/>
      <c r="OKS70" s="219"/>
      <c r="OKT70" s="219"/>
      <c r="OKU70" s="219"/>
      <c r="OKV70" s="219"/>
      <c r="OKW70" s="219"/>
      <c r="OKX70" s="219"/>
      <c r="OKY70" s="219"/>
      <c r="OKZ70" s="219"/>
      <c r="OLA70" s="219"/>
      <c r="OLB70" s="219"/>
      <c r="OLC70" s="219"/>
      <c r="OLD70" s="219"/>
      <c r="OLE70" s="219"/>
      <c r="OLF70" s="219"/>
      <c r="OLG70" s="219"/>
      <c r="OLH70" s="219"/>
      <c r="OLI70" s="219"/>
      <c r="OLJ70" s="219"/>
      <c r="OLK70" s="219"/>
      <c r="OLL70" s="219"/>
      <c r="OLM70" s="219"/>
      <c r="OLN70" s="219"/>
      <c r="OLO70" s="219"/>
      <c r="OLP70" s="219"/>
      <c r="OLQ70" s="219"/>
      <c r="OLR70" s="219"/>
      <c r="OLS70" s="219"/>
      <c r="OLT70" s="219"/>
      <c r="OLU70" s="219"/>
      <c r="OLV70" s="219"/>
      <c r="OLW70" s="219"/>
      <c r="OLX70" s="219"/>
      <c r="OLY70" s="219"/>
      <c r="OLZ70" s="219"/>
      <c r="OMA70" s="219"/>
      <c r="OMB70" s="219"/>
      <c r="OMC70" s="219"/>
      <c r="OMD70" s="219"/>
      <c r="OME70" s="219"/>
      <c r="OMF70" s="219"/>
      <c r="OMG70" s="219"/>
      <c r="OMH70" s="219"/>
      <c r="OMI70" s="219"/>
      <c r="OMJ70" s="219"/>
      <c r="OMK70" s="219"/>
      <c r="OML70" s="219"/>
      <c r="OMM70" s="219"/>
      <c r="OMN70" s="219"/>
      <c r="OMO70" s="219"/>
      <c r="OMP70" s="219"/>
      <c r="OMQ70" s="219"/>
      <c r="OMR70" s="219"/>
      <c r="OMS70" s="219"/>
      <c r="OMT70" s="219"/>
      <c r="OMU70" s="219"/>
      <c r="OMV70" s="219"/>
      <c r="OMW70" s="219"/>
      <c r="OMX70" s="219"/>
      <c r="OMY70" s="219"/>
      <c r="OMZ70" s="219"/>
      <c r="ONA70" s="219"/>
      <c r="ONB70" s="219"/>
      <c r="ONC70" s="219"/>
      <c r="OND70" s="219"/>
      <c r="ONE70" s="219"/>
      <c r="ONF70" s="219"/>
      <c r="ONG70" s="219"/>
      <c r="ONH70" s="219"/>
      <c r="ONI70" s="219"/>
      <c r="ONJ70" s="219"/>
      <c r="ONK70" s="219"/>
      <c r="ONL70" s="219"/>
      <c r="ONM70" s="219"/>
      <c r="ONN70" s="219"/>
      <c r="ONO70" s="219"/>
      <c r="ONP70" s="219"/>
      <c r="ONQ70" s="219"/>
      <c r="ONR70" s="219"/>
      <c r="ONS70" s="219"/>
      <c r="ONT70" s="219"/>
      <c r="ONU70" s="219"/>
      <c r="ONV70" s="219"/>
      <c r="ONW70" s="219"/>
      <c r="ONX70" s="219"/>
      <c r="ONY70" s="219"/>
      <c r="ONZ70" s="219"/>
      <c r="OOA70" s="219"/>
      <c r="OOB70" s="219"/>
      <c r="OOC70" s="219"/>
      <c r="OOD70" s="219"/>
      <c r="OOE70" s="219"/>
      <c r="OOF70" s="219"/>
      <c r="OOG70" s="219"/>
      <c r="OOH70" s="219"/>
      <c r="OOI70" s="219"/>
      <c r="OOJ70" s="219"/>
      <c r="OOK70" s="219"/>
      <c r="OOL70" s="219"/>
      <c r="OOM70" s="219"/>
      <c r="OON70" s="219"/>
      <c r="OOO70" s="219"/>
      <c r="OOP70" s="219"/>
      <c r="OOQ70" s="219"/>
      <c r="OOR70" s="219"/>
      <c r="OOS70" s="219"/>
      <c r="OOT70" s="219"/>
      <c r="OOU70" s="219"/>
      <c r="OOV70" s="219"/>
      <c r="OOW70" s="219"/>
      <c r="OOX70" s="219"/>
      <c r="OOY70" s="219"/>
      <c r="OOZ70" s="219"/>
      <c r="OPA70" s="219"/>
      <c r="OPB70" s="219"/>
      <c r="OPC70" s="219"/>
      <c r="OPD70" s="219"/>
      <c r="OPE70" s="219"/>
      <c r="OPF70" s="219"/>
      <c r="OPG70" s="219"/>
      <c r="OPH70" s="219"/>
      <c r="OPI70" s="219"/>
      <c r="OPJ70" s="219"/>
      <c r="OPK70" s="219"/>
      <c r="OPL70" s="219"/>
      <c r="OPM70" s="219"/>
      <c r="OPN70" s="219"/>
      <c r="OPO70" s="219"/>
      <c r="OPP70" s="219"/>
      <c r="OPQ70" s="219"/>
      <c r="OPR70" s="219"/>
      <c r="OPS70" s="219"/>
      <c r="OPT70" s="219"/>
      <c r="OPU70" s="219"/>
      <c r="OPV70" s="219"/>
      <c r="OPW70" s="219"/>
      <c r="OPX70" s="219"/>
      <c r="OPY70" s="219"/>
      <c r="OPZ70" s="219"/>
      <c r="OQA70" s="219"/>
      <c r="OQB70" s="219"/>
      <c r="OQC70" s="219"/>
      <c r="OQD70" s="219"/>
      <c r="OQE70" s="219"/>
      <c r="OQF70" s="219"/>
      <c r="OQG70" s="219"/>
      <c r="OQH70" s="219"/>
      <c r="OQI70" s="219"/>
      <c r="OQJ70" s="219"/>
      <c r="OQK70" s="219"/>
      <c r="OQL70" s="219"/>
      <c r="OQM70" s="219"/>
      <c r="OQN70" s="219"/>
      <c r="OQO70" s="219"/>
      <c r="OQP70" s="219"/>
      <c r="OQQ70" s="219"/>
      <c r="OQR70" s="219"/>
      <c r="OQS70" s="219"/>
      <c r="OQT70" s="219"/>
      <c r="OQU70" s="219"/>
      <c r="OQV70" s="219"/>
      <c r="OQW70" s="219"/>
      <c r="OQX70" s="219"/>
      <c r="OQY70" s="219"/>
      <c r="OQZ70" s="219"/>
      <c r="ORA70" s="219"/>
      <c r="ORB70" s="219"/>
      <c r="ORC70" s="219"/>
      <c r="ORD70" s="219"/>
      <c r="ORE70" s="219"/>
      <c r="ORF70" s="219"/>
      <c r="ORG70" s="219"/>
      <c r="ORH70" s="219"/>
      <c r="ORI70" s="219"/>
      <c r="ORJ70" s="219"/>
      <c r="ORK70" s="219"/>
      <c r="ORL70" s="219"/>
      <c r="ORM70" s="219"/>
      <c r="ORN70" s="219"/>
      <c r="ORO70" s="219"/>
      <c r="ORP70" s="219"/>
      <c r="ORQ70" s="219"/>
      <c r="ORR70" s="219"/>
      <c r="ORS70" s="219"/>
      <c r="ORT70" s="219"/>
      <c r="ORU70" s="219"/>
      <c r="ORV70" s="219"/>
      <c r="ORW70" s="219"/>
      <c r="ORX70" s="219"/>
      <c r="ORY70" s="219"/>
      <c r="ORZ70" s="219"/>
      <c r="OSA70" s="219"/>
      <c r="OSB70" s="219"/>
      <c r="OSC70" s="219"/>
      <c r="OSD70" s="219"/>
      <c r="OSE70" s="219"/>
      <c r="OSF70" s="219"/>
      <c r="OSG70" s="219"/>
      <c r="OSH70" s="219"/>
      <c r="OSI70" s="219"/>
      <c r="OSJ70" s="219"/>
      <c r="OSK70" s="219"/>
      <c r="OSL70" s="219"/>
      <c r="OSM70" s="219"/>
      <c r="OSN70" s="219"/>
      <c r="OSO70" s="219"/>
      <c r="OSP70" s="219"/>
      <c r="OSQ70" s="219"/>
      <c r="OSR70" s="219"/>
      <c r="OSS70" s="219"/>
      <c r="OST70" s="219"/>
      <c r="OSU70" s="219"/>
      <c r="OSV70" s="219"/>
      <c r="OSW70" s="219"/>
      <c r="OSX70" s="219"/>
      <c r="OSY70" s="219"/>
      <c r="OSZ70" s="219"/>
      <c r="OTA70" s="219"/>
      <c r="OTB70" s="219"/>
      <c r="OTC70" s="219"/>
      <c r="OTD70" s="219"/>
      <c r="OTE70" s="219"/>
      <c r="OTF70" s="219"/>
      <c r="OTG70" s="219"/>
      <c r="OTH70" s="219"/>
      <c r="OTI70" s="219"/>
      <c r="OTJ70" s="219"/>
      <c r="OTK70" s="219"/>
      <c r="OTL70" s="219"/>
      <c r="OTM70" s="219"/>
      <c r="OTN70" s="219"/>
      <c r="OTO70" s="219"/>
      <c r="OTP70" s="219"/>
      <c r="OTQ70" s="219"/>
      <c r="OTR70" s="219"/>
      <c r="OTS70" s="219"/>
      <c r="OTT70" s="219"/>
      <c r="OTU70" s="219"/>
      <c r="OTV70" s="219"/>
      <c r="OTW70" s="219"/>
      <c r="OTX70" s="219"/>
      <c r="OTY70" s="219"/>
      <c r="OTZ70" s="219"/>
      <c r="OUA70" s="219"/>
      <c r="OUB70" s="219"/>
      <c r="OUC70" s="219"/>
      <c r="OUD70" s="219"/>
      <c r="OUE70" s="219"/>
      <c r="OUF70" s="219"/>
      <c r="OUG70" s="219"/>
      <c r="OUH70" s="219"/>
      <c r="OUI70" s="219"/>
      <c r="OUJ70" s="219"/>
      <c r="OUK70" s="219"/>
      <c r="OUL70" s="219"/>
      <c r="OUM70" s="219"/>
      <c r="OUN70" s="219"/>
      <c r="OUO70" s="219"/>
      <c r="OUP70" s="219"/>
      <c r="OUQ70" s="219"/>
      <c r="OUR70" s="219"/>
      <c r="OUS70" s="219"/>
      <c r="OUT70" s="219"/>
      <c r="OUU70" s="219"/>
      <c r="OUV70" s="219"/>
      <c r="OUW70" s="219"/>
      <c r="OUX70" s="219"/>
      <c r="OUY70" s="219"/>
      <c r="OUZ70" s="219"/>
      <c r="OVA70" s="219"/>
      <c r="OVB70" s="219"/>
      <c r="OVC70" s="219"/>
      <c r="OVD70" s="219"/>
      <c r="OVE70" s="219"/>
      <c r="OVF70" s="219"/>
      <c r="OVG70" s="219"/>
      <c r="OVH70" s="219"/>
      <c r="OVI70" s="219"/>
      <c r="OVJ70" s="219"/>
      <c r="OVK70" s="219"/>
      <c r="OVL70" s="219"/>
      <c r="OVM70" s="219"/>
      <c r="OVN70" s="219"/>
      <c r="OVO70" s="219"/>
      <c r="OVP70" s="219"/>
      <c r="OVQ70" s="219"/>
      <c r="OVR70" s="219"/>
      <c r="OVS70" s="219"/>
      <c r="OVT70" s="219"/>
      <c r="OVU70" s="219"/>
      <c r="OVV70" s="219"/>
      <c r="OVW70" s="219"/>
      <c r="OVX70" s="219"/>
      <c r="OVY70" s="219"/>
      <c r="OVZ70" s="219"/>
      <c r="OWA70" s="219"/>
      <c r="OWB70" s="219"/>
      <c r="OWC70" s="219"/>
      <c r="OWD70" s="219"/>
      <c r="OWE70" s="219"/>
      <c r="OWF70" s="219"/>
      <c r="OWG70" s="219"/>
      <c r="OWH70" s="219"/>
      <c r="OWI70" s="219"/>
      <c r="OWJ70" s="219"/>
      <c r="OWK70" s="219"/>
      <c r="OWL70" s="219"/>
      <c r="OWM70" s="219"/>
      <c r="OWN70" s="219"/>
      <c r="OWO70" s="219"/>
      <c r="OWP70" s="219"/>
      <c r="OWQ70" s="219"/>
      <c r="OWR70" s="219"/>
      <c r="OWS70" s="219"/>
      <c r="OWT70" s="219"/>
      <c r="OWU70" s="219"/>
      <c r="OWV70" s="219"/>
      <c r="OWW70" s="219"/>
      <c r="OWX70" s="219"/>
      <c r="OWY70" s="219"/>
      <c r="OWZ70" s="219"/>
      <c r="OXA70" s="219"/>
      <c r="OXB70" s="219"/>
      <c r="OXC70" s="219"/>
      <c r="OXD70" s="219"/>
      <c r="OXE70" s="219"/>
      <c r="OXF70" s="219"/>
      <c r="OXG70" s="219"/>
      <c r="OXH70" s="219"/>
      <c r="OXI70" s="219"/>
      <c r="OXJ70" s="219"/>
      <c r="OXK70" s="219"/>
      <c r="OXL70" s="219"/>
      <c r="OXM70" s="219"/>
      <c r="OXN70" s="219"/>
      <c r="OXO70" s="219"/>
      <c r="OXP70" s="219"/>
      <c r="OXQ70" s="219"/>
      <c r="OXR70" s="219"/>
      <c r="OXS70" s="219"/>
      <c r="OXT70" s="219"/>
      <c r="OXU70" s="219"/>
      <c r="OXV70" s="219"/>
      <c r="OXW70" s="219"/>
      <c r="OXX70" s="219"/>
      <c r="OXY70" s="219"/>
      <c r="OXZ70" s="219"/>
      <c r="OYA70" s="219"/>
      <c r="OYB70" s="219"/>
      <c r="OYC70" s="219"/>
      <c r="OYD70" s="219"/>
      <c r="OYE70" s="219"/>
      <c r="OYF70" s="219"/>
      <c r="OYG70" s="219"/>
      <c r="OYH70" s="219"/>
      <c r="OYI70" s="219"/>
      <c r="OYJ70" s="219"/>
      <c r="OYK70" s="219"/>
      <c r="OYL70" s="219"/>
      <c r="OYM70" s="219"/>
      <c r="OYN70" s="219"/>
      <c r="OYO70" s="219"/>
      <c r="OYP70" s="219"/>
      <c r="OYQ70" s="219"/>
      <c r="OYR70" s="219"/>
      <c r="OYS70" s="219"/>
      <c r="OYT70" s="219"/>
      <c r="OYU70" s="219"/>
      <c r="OYV70" s="219"/>
      <c r="OYW70" s="219"/>
      <c r="OYX70" s="219"/>
      <c r="OYY70" s="219"/>
      <c r="OYZ70" s="219"/>
      <c r="OZA70" s="219"/>
      <c r="OZB70" s="219"/>
      <c r="OZC70" s="219"/>
      <c r="OZD70" s="219"/>
      <c r="OZE70" s="219"/>
      <c r="OZF70" s="219"/>
      <c r="OZG70" s="219"/>
      <c r="OZH70" s="219"/>
      <c r="OZI70" s="219"/>
      <c r="OZJ70" s="219"/>
      <c r="OZK70" s="219"/>
      <c r="OZL70" s="219"/>
      <c r="OZM70" s="219"/>
      <c r="OZN70" s="219"/>
      <c r="OZO70" s="219"/>
      <c r="OZP70" s="219"/>
      <c r="OZQ70" s="219"/>
      <c r="OZR70" s="219"/>
      <c r="OZS70" s="219"/>
      <c r="OZT70" s="219"/>
      <c r="OZU70" s="219"/>
      <c r="OZV70" s="219"/>
      <c r="OZW70" s="219"/>
      <c r="OZX70" s="219"/>
      <c r="OZY70" s="219"/>
      <c r="OZZ70" s="219"/>
      <c r="PAA70" s="219"/>
      <c r="PAB70" s="219"/>
      <c r="PAC70" s="219"/>
      <c r="PAD70" s="219"/>
      <c r="PAE70" s="219"/>
      <c r="PAF70" s="219"/>
      <c r="PAG70" s="219"/>
      <c r="PAH70" s="219"/>
      <c r="PAI70" s="219"/>
      <c r="PAJ70" s="219"/>
      <c r="PAK70" s="219"/>
      <c r="PAL70" s="219"/>
      <c r="PAM70" s="219"/>
      <c r="PAN70" s="219"/>
      <c r="PAO70" s="219"/>
      <c r="PAP70" s="219"/>
      <c r="PAQ70" s="219"/>
      <c r="PAR70" s="219"/>
      <c r="PAS70" s="219"/>
      <c r="PAT70" s="219"/>
      <c r="PAU70" s="219"/>
      <c r="PAV70" s="219"/>
      <c r="PAW70" s="219"/>
      <c r="PAX70" s="219"/>
      <c r="PAY70" s="219"/>
      <c r="PAZ70" s="219"/>
      <c r="PBA70" s="219"/>
      <c r="PBB70" s="219"/>
      <c r="PBC70" s="219"/>
      <c r="PBD70" s="219"/>
      <c r="PBE70" s="219"/>
      <c r="PBF70" s="219"/>
      <c r="PBG70" s="219"/>
      <c r="PBH70" s="219"/>
      <c r="PBI70" s="219"/>
      <c r="PBJ70" s="219"/>
      <c r="PBK70" s="219"/>
      <c r="PBL70" s="219"/>
      <c r="PBM70" s="219"/>
      <c r="PBN70" s="219"/>
      <c r="PBO70" s="219"/>
      <c r="PBP70" s="219"/>
      <c r="PBQ70" s="219"/>
      <c r="PBR70" s="219"/>
      <c r="PBS70" s="219"/>
      <c r="PBT70" s="219"/>
      <c r="PBU70" s="219"/>
      <c r="PBV70" s="219"/>
      <c r="PBW70" s="219"/>
      <c r="PBX70" s="219"/>
      <c r="PBY70" s="219"/>
      <c r="PBZ70" s="219"/>
      <c r="PCA70" s="219"/>
      <c r="PCB70" s="219"/>
      <c r="PCC70" s="219"/>
      <c r="PCD70" s="219"/>
      <c r="PCE70" s="219"/>
      <c r="PCF70" s="219"/>
      <c r="PCG70" s="219"/>
      <c r="PCH70" s="219"/>
      <c r="PCI70" s="219"/>
      <c r="PCJ70" s="219"/>
      <c r="PCK70" s="219"/>
      <c r="PCL70" s="219"/>
      <c r="PCM70" s="219"/>
      <c r="PCN70" s="219"/>
      <c r="PCO70" s="219"/>
      <c r="PCP70" s="219"/>
      <c r="PCQ70" s="219"/>
      <c r="PCR70" s="219"/>
      <c r="PCS70" s="219"/>
      <c r="PCT70" s="219"/>
      <c r="PCU70" s="219"/>
      <c r="PCV70" s="219"/>
      <c r="PCW70" s="219"/>
      <c r="PCX70" s="219"/>
      <c r="PCY70" s="219"/>
      <c r="PCZ70" s="219"/>
      <c r="PDA70" s="219"/>
      <c r="PDB70" s="219"/>
      <c r="PDC70" s="219"/>
      <c r="PDD70" s="219"/>
      <c r="PDE70" s="219"/>
      <c r="PDF70" s="219"/>
      <c r="PDG70" s="219"/>
      <c r="PDH70" s="219"/>
      <c r="PDI70" s="219"/>
      <c r="PDJ70" s="219"/>
      <c r="PDK70" s="219"/>
      <c r="PDL70" s="219"/>
      <c r="PDM70" s="219"/>
      <c r="PDN70" s="219"/>
      <c r="PDO70" s="219"/>
      <c r="PDP70" s="219"/>
      <c r="PDQ70" s="219"/>
      <c r="PDR70" s="219"/>
      <c r="PDS70" s="219"/>
      <c r="PDT70" s="219"/>
      <c r="PDU70" s="219"/>
      <c r="PDV70" s="219"/>
      <c r="PDW70" s="219"/>
      <c r="PDX70" s="219"/>
      <c r="PDY70" s="219"/>
      <c r="PDZ70" s="219"/>
      <c r="PEA70" s="219"/>
      <c r="PEB70" s="219"/>
      <c r="PEC70" s="219"/>
      <c r="PED70" s="219"/>
      <c r="PEE70" s="219"/>
      <c r="PEF70" s="219"/>
      <c r="PEG70" s="219"/>
      <c r="PEH70" s="219"/>
      <c r="PEI70" s="219"/>
      <c r="PEJ70" s="219"/>
      <c r="PEK70" s="219"/>
      <c r="PEL70" s="219"/>
      <c r="PEM70" s="219"/>
      <c r="PEN70" s="219"/>
      <c r="PEO70" s="219"/>
      <c r="PEP70" s="219"/>
      <c r="PEQ70" s="219"/>
      <c r="PER70" s="219"/>
      <c r="PES70" s="219"/>
      <c r="PET70" s="219"/>
      <c r="PEU70" s="219"/>
      <c r="PEV70" s="219"/>
      <c r="PEW70" s="219"/>
      <c r="PEX70" s="219"/>
      <c r="PEY70" s="219"/>
      <c r="PEZ70" s="219"/>
      <c r="PFA70" s="219"/>
      <c r="PFB70" s="219"/>
      <c r="PFC70" s="219"/>
      <c r="PFD70" s="219"/>
      <c r="PFE70" s="219"/>
      <c r="PFF70" s="219"/>
      <c r="PFG70" s="219"/>
      <c r="PFH70" s="219"/>
      <c r="PFI70" s="219"/>
      <c r="PFJ70" s="219"/>
      <c r="PFK70" s="219"/>
      <c r="PFL70" s="219"/>
      <c r="PFM70" s="219"/>
      <c r="PFN70" s="219"/>
      <c r="PFO70" s="219"/>
      <c r="PFP70" s="219"/>
      <c r="PFQ70" s="219"/>
      <c r="PFR70" s="219"/>
      <c r="PFS70" s="219"/>
      <c r="PFT70" s="219"/>
      <c r="PFU70" s="219"/>
      <c r="PFV70" s="219"/>
      <c r="PFW70" s="219"/>
      <c r="PFX70" s="219"/>
      <c r="PFY70" s="219"/>
      <c r="PFZ70" s="219"/>
      <c r="PGA70" s="219"/>
      <c r="PGB70" s="219"/>
      <c r="PGC70" s="219"/>
      <c r="PGD70" s="219"/>
      <c r="PGE70" s="219"/>
      <c r="PGF70" s="219"/>
      <c r="PGG70" s="219"/>
      <c r="PGH70" s="219"/>
      <c r="PGI70" s="219"/>
      <c r="PGJ70" s="219"/>
      <c r="PGK70" s="219"/>
      <c r="PGL70" s="219"/>
      <c r="PGM70" s="219"/>
      <c r="PGN70" s="219"/>
      <c r="PGO70" s="219"/>
      <c r="PGP70" s="219"/>
      <c r="PGQ70" s="219"/>
      <c r="PGR70" s="219"/>
      <c r="PGS70" s="219"/>
      <c r="PGT70" s="219"/>
      <c r="PGU70" s="219"/>
      <c r="PGV70" s="219"/>
      <c r="PGW70" s="219"/>
      <c r="PGX70" s="219"/>
      <c r="PGY70" s="219"/>
      <c r="PGZ70" s="219"/>
      <c r="PHA70" s="219"/>
      <c r="PHB70" s="219"/>
      <c r="PHC70" s="219"/>
      <c r="PHD70" s="219"/>
      <c r="PHE70" s="219"/>
      <c r="PHF70" s="219"/>
      <c r="PHG70" s="219"/>
      <c r="PHH70" s="219"/>
      <c r="PHI70" s="219"/>
      <c r="PHJ70" s="219"/>
      <c r="PHK70" s="219"/>
      <c r="PHL70" s="219"/>
      <c r="PHM70" s="219"/>
      <c r="PHN70" s="219"/>
      <c r="PHO70" s="219"/>
      <c r="PHP70" s="219"/>
      <c r="PHQ70" s="219"/>
      <c r="PHR70" s="219"/>
      <c r="PHS70" s="219"/>
      <c r="PHT70" s="219"/>
      <c r="PHU70" s="219"/>
      <c r="PHV70" s="219"/>
      <c r="PHW70" s="219"/>
      <c r="PHX70" s="219"/>
      <c r="PHY70" s="219"/>
      <c r="PHZ70" s="219"/>
      <c r="PIA70" s="219"/>
      <c r="PIB70" s="219"/>
      <c r="PIC70" s="219"/>
      <c r="PID70" s="219"/>
      <c r="PIE70" s="219"/>
      <c r="PIF70" s="219"/>
      <c r="PIG70" s="219"/>
      <c r="PIH70" s="219"/>
      <c r="PII70" s="219"/>
      <c r="PIJ70" s="219"/>
      <c r="PIK70" s="219"/>
      <c r="PIL70" s="219"/>
      <c r="PIM70" s="219"/>
      <c r="PIN70" s="219"/>
      <c r="PIO70" s="219"/>
      <c r="PIP70" s="219"/>
      <c r="PIQ70" s="219"/>
      <c r="PIR70" s="219"/>
      <c r="PIS70" s="219"/>
      <c r="PIT70" s="219"/>
      <c r="PIU70" s="219"/>
      <c r="PIV70" s="219"/>
      <c r="PIW70" s="219"/>
      <c r="PIX70" s="219"/>
      <c r="PIY70" s="219"/>
      <c r="PIZ70" s="219"/>
      <c r="PJA70" s="219"/>
      <c r="PJB70" s="219"/>
      <c r="PJC70" s="219"/>
      <c r="PJD70" s="219"/>
      <c r="PJE70" s="219"/>
      <c r="PJF70" s="219"/>
      <c r="PJG70" s="219"/>
      <c r="PJH70" s="219"/>
      <c r="PJI70" s="219"/>
      <c r="PJJ70" s="219"/>
      <c r="PJK70" s="219"/>
      <c r="PJL70" s="219"/>
      <c r="PJM70" s="219"/>
      <c r="PJN70" s="219"/>
      <c r="PJO70" s="219"/>
      <c r="PJP70" s="219"/>
      <c r="PJQ70" s="219"/>
      <c r="PJR70" s="219"/>
      <c r="PJS70" s="219"/>
      <c r="PJT70" s="219"/>
      <c r="PJU70" s="219"/>
      <c r="PJV70" s="219"/>
      <c r="PJW70" s="219"/>
      <c r="PJX70" s="219"/>
      <c r="PJY70" s="219"/>
      <c r="PJZ70" s="219"/>
      <c r="PKA70" s="219"/>
      <c r="PKB70" s="219"/>
      <c r="PKC70" s="219"/>
      <c r="PKD70" s="219"/>
      <c r="PKE70" s="219"/>
      <c r="PKF70" s="219"/>
      <c r="PKG70" s="219"/>
      <c r="PKH70" s="219"/>
      <c r="PKI70" s="219"/>
      <c r="PKJ70" s="219"/>
      <c r="PKK70" s="219"/>
      <c r="PKL70" s="219"/>
      <c r="PKM70" s="219"/>
      <c r="PKN70" s="219"/>
      <c r="PKO70" s="219"/>
      <c r="PKP70" s="219"/>
      <c r="PKQ70" s="219"/>
      <c r="PKR70" s="219"/>
      <c r="PKS70" s="219"/>
      <c r="PKT70" s="219"/>
      <c r="PKU70" s="219"/>
      <c r="PKV70" s="219"/>
      <c r="PKW70" s="219"/>
      <c r="PKX70" s="219"/>
      <c r="PKY70" s="219"/>
      <c r="PKZ70" s="219"/>
      <c r="PLA70" s="219"/>
      <c r="PLB70" s="219"/>
      <c r="PLC70" s="219"/>
      <c r="PLD70" s="219"/>
      <c r="PLE70" s="219"/>
      <c r="PLF70" s="219"/>
      <c r="PLG70" s="219"/>
      <c r="PLH70" s="219"/>
      <c r="PLI70" s="219"/>
      <c r="PLJ70" s="219"/>
      <c r="PLK70" s="219"/>
      <c r="PLL70" s="219"/>
      <c r="PLM70" s="219"/>
      <c r="PLN70" s="219"/>
      <c r="PLO70" s="219"/>
      <c r="PLP70" s="219"/>
      <c r="PLQ70" s="219"/>
      <c r="PLR70" s="219"/>
      <c r="PLS70" s="219"/>
      <c r="PLT70" s="219"/>
      <c r="PLU70" s="219"/>
      <c r="PLV70" s="219"/>
      <c r="PLW70" s="219"/>
      <c r="PLX70" s="219"/>
      <c r="PLY70" s="219"/>
      <c r="PLZ70" s="219"/>
      <c r="PMA70" s="219"/>
      <c r="PMB70" s="219"/>
      <c r="PMC70" s="219"/>
      <c r="PMD70" s="219"/>
      <c r="PME70" s="219"/>
      <c r="PMF70" s="219"/>
      <c r="PMG70" s="219"/>
      <c r="PMH70" s="219"/>
      <c r="PMI70" s="219"/>
      <c r="PMJ70" s="219"/>
      <c r="PMK70" s="219"/>
      <c r="PML70" s="219"/>
      <c r="PMM70" s="219"/>
      <c r="PMN70" s="219"/>
      <c r="PMO70" s="219"/>
      <c r="PMP70" s="219"/>
      <c r="PMQ70" s="219"/>
      <c r="PMR70" s="219"/>
      <c r="PMS70" s="219"/>
      <c r="PMT70" s="219"/>
      <c r="PMU70" s="219"/>
      <c r="PMV70" s="219"/>
      <c r="PMW70" s="219"/>
      <c r="PMX70" s="219"/>
      <c r="PMY70" s="219"/>
      <c r="PMZ70" s="219"/>
      <c r="PNA70" s="219"/>
      <c r="PNB70" s="219"/>
      <c r="PNC70" s="219"/>
      <c r="PND70" s="219"/>
      <c r="PNE70" s="219"/>
      <c r="PNF70" s="219"/>
      <c r="PNG70" s="219"/>
      <c r="PNH70" s="219"/>
      <c r="PNI70" s="219"/>
      <c r="PNJ70" s="219"/>
      <c r="PNK70" s="219"/>
      <c r="PNL70" s="219"/>
      <c r="PNM70" s="219"/>
      <c r="PNN70" s="219"/>
      <c r="PNO70" s="219"/>
      <c r="PNP70" s="219"/>
      <c r="PNQ70" s="219"/>
      <c r="PNR70" s="219"/>
      <c r="PNS70" s="219"/>
      <c r="PNT70" s="219"/>
      <c r="PNU70" s="219"/>
      <c r="PNV70" s="219"/>
      <c r="PNW70" s="219"/>
      <c r="PNX70" s="219"/>
      <c r="PNY70" s="219"/>
      <c r="PNZ70" s="219"/>
      <c r="POA70" s="219"/>
      <c r="POB70" s="219"/>
      <c r="POC70" s="219"/>
      <c r="POD70" s="219"/>
      <c r="POE70" s="219"/>
      <c r="POF70" s="219"/>
      <c r="POG70" s="219"/>
      <c r="POH70" s="219"/>
      <c r="POI70" s="219"/>
      <c r="POJ70" s="219"/>
      <c r="POK70" s="219"/>
      <c r="POL70" s="219"/>
      <c r="POM70" s="219"/>
      <c r="PON70" s="219"/>
      <c r="POO70" s="219"/>
      <c r="POP70" s="219"/>
      <c r="POQ70" s="219"/>
      <c r="POR70" s="219"/>
      <c r="POS70" s="219"/>
      <c r="POT70" s="219"/>
      <c r="POU70" s="219"/>
      <c r="POV70" s="219"/>
      <c r="POW70" s="219"/>
      <c r="POX70" s="219"/>
      <c r="POY70" s="219"/>
      <c r="POZ70" s="219"/>
      <c r="PPA70" s="219"/>
      <c r="PPB70" s="219"/>
      <c r="PPC70" s="219"/>
      <c r="PPD70" s="219"/>
      <c r="PPE70" s="219"/>
      <c r="PPF70" s="219"/>
      <c r="PPG70" s="219"/>
      <c r="PPH70" s="219"/>
      <c r="PPI70" s="219"/>
      <c r="PPJ70" s="219"/>
      <c r="PPK70" s="219"/>
      <c r="PPL70" s="219"/>
      <c r="PPM70" s="219"/>
      <c r="PPN70" s="219"/>
      <c r="PPO70" s="219"/>
      <c r="PPP70" s="219"/>
      <c r="PPQ70" s="219"/>
      <c r="PPR70" s="219"/>
      <c r="PPS70" s="219"/>
      <c r="PPT70" s="219"/>
      <c r="PPU70" s="219"/>
      <c r="PPV70" s="219"/>
      <c r="PPW70" s="219"/>
      <c r="PPX70" s="219"/>
      <c r="PPY70" s="219"/>
      <c r="PPZ70" s="219"/>
      <c r="PQA70" s="219"/>
      <c r="PQB70" s="219"/>
      <c r="PQC70" s="219"/>
      <c r="PQD70" s="219"/>
      <c r="PQE70" s="219"/>
      <c r="PQF70" s="219"/>
      <c r="PQG70" s="219"/>
      <c r="PQH70" s="219"/>
      <c r="PQI70" s="219"/>
      <c r="PQJ70" s="219"/>
      <c r="PQK70" s="219"/>
      <c r="PQL70" s="219"/>
      <c r="PQM70" s="219"/>
      <c r="PQN70" s="219"/>
      <c r="PQO70" s="219"/>
      <c r="PQP70" s="219"/>
      <c r="PQQ70" s="219"/>
      <c r="PQR70" s="219"/>
      <c r="PQS70" s="219"/>
      <c r="PQT70" s="219"/>
      <c r="PQU70" s="219"/>
      <c r="PQV70" s="219"/>
      <c r="PQW70" s="219"/>
      <c r="PQX70" s="219"/>
      <c r="PQY70" s="219"/>
      <c r="PQZ70" s="219"/>
      <c r="PRA70" s="219"/>
      <c r="PRB70" s="219"/>
      <c r="PRC70" s="219"/>
      <c r="PRD70" s="219"/>
      <c r="PRE70" s="219"/>
      <c r="PRF70" s="219"/>
      <c r="PRG70" s="219"/>
      <c r="PRH70" s="219"/>
      <c r="PRI70" s="219"/>
      <c r="PRJ70" s="219"/>
      <c r="PRK70" s="219"/>
      <c r="PRL70" s="219"/>
      <c r="PRM70" s="219"/>
      <c r="PRN70" s="219"/>
      <c r="PRO70" s="219"/>
      <c r="PRP70" s="219"/>
      <c r="PRQ70" s="219"/>
      <c r="PRR70" s="219"/>
      <c r="PRS70" s="219"/>
      <c r="PRT70" s="219"/>
      <c r="PRU70" s="219"/>
      <c r="PRV70" s="219"/>
      <c r="PRW70" s="219"/>
      <c r="PRX70" s="219"/>
      <c r="PRY70" s="219"/>
      <c r="PRZ70" s="219"/>
      <c r="PSA70" s="219"/>
      <c r="PSB70" s="219"/>
      <c r="PSC70" s="219"/>
      <c r="PSD70" s="219"/>
      <c r="PSE70" s="219"/>
      <c r="PSF70" s="219"/>
      <c r="PSG70" s="219"/>
      <c r="PSH70" s="219"/>
      <c r="PSI70" s="219"/>
      <c r="PSJ70" s="219"/>
      <c r="PSK70" s="219"/>
      <c r="PSL70" s="219"/>
      <c r="PSM70" s="219"/>
      <c r="PSN70" s="219"/>
      <c r="PSO70" s="219"/>
      <c r="PSP70" s="219"/>
      <c r="PSQ70" s="219"/>
      <c r="PSR70" s="219"/>
      <c r="PSS70" s="219"/>
      <c r="PST70" s="219"/>
      <c r="PSU70" s="219"/>
      <c r="PSV70" s="219"/>
      <c r="PSW70" s="219"/>
      <c r="PSX70" s="219"/>
      <c r="PSY70" s="219"/>
      <c r="PSZ70" s="219"/>
      <c r="PTA70" s="219"/>
      <c r="PTB70" s="219"/>
      <c r="PTC70" s="219"/>
      <c r="PTD70" s="219"/>
      <c r="PTE70" s="219"/>
      <c r="PTF70" s="219"/>
      <c r="PTG70" s="219"/>
      <c r="PTH70" s="219"/>
      <c r="PTI70" s="219"/>
      <c r="PTJ70" s="219"/>
      <c r="PTK70" s="219"/>
      <c r="PTL70" s="219"/>
      <c r="PTM70" s="219"/>
      <c r="PTN70" s="219"/>
      <c r="PTO70" s="219"/>
      <c r="PTP70" s="219"/>
      <c r="PTQ70" s="219"/>
      <c r="PTR70" s="219"/>
      <c r="PTS70" s="219"/>
      <c r="PTT70" s="219"/>
      <c r="PTU70" s="219"/>
      <c r="PTV70" s="219"/>
      <c r="PTW70" s="219"/>
      <c r="PTX70" s="219"/>
      <c r="PTY70" s="219"/>
      <c r="PTZ70" s="219"/>
      <c r="PUA70" s="219"/>
      <c r="PUB70" s="219"/>
      <c r="PUC70" s="219"/>
      <c r="PUD70" s="219"/>
      <c r="PUE70" s="219"/>
      <c r="PUF70" s="219"/>
      <c r="PUG70" s="219"/>
      <c r="PUH70" s="219"/>
      <c r="PUI70" s="219"/>
      <c r="PUJ70" s="219"/>
      <c r="PUK70" s="219"/>
      <c r="PUL70" s="219"/>
      <c r="PUM70" s="219"/>
      <c r="PUN70" s="219"/>
      <c r="PUO70" s="219"/>
      <c r="PUP70" s="219"/>
      <c r="PUQ70" s="219"/>
      <c r="PUR70" s="219"/>
      <c r="PUS70" s="219"/>
      <c r="PUT70" s="219"/>
      <c r="PUU70" s="219"/>
      <c r="PUV70" s="219"/>
      <c r="PUW70" s="219"/>
      <c r="PUX70" s="219"/>
      <c r="PUY70" s="219"/>
      <c r="PUZ70" s="219"/>
      <c r="PVA70" s="219"/>
      <c r="PVB70" s="219"/>
      <c r="PVC70" s="219"/>
      <c r="PVD70" s="219"/>
      <c r="PVE70" s="219"/>
      <c r="PVF70" s="219"/>
      <c r="PVG70" s="219"/>
      <c r="PVH70" s="219"/>
      <c r="PVI70" s="219"/>
      <c r="PVJ70" s="219"/>
      <c r="PVK70" s="219"/>
      <c r="PVL70" s="219"/>
      <c r="PVM70" s="219"/>
      <c r="PVN70" s="219"/>
      <c r="PVO70" s="219"/>
      <c r="PVP70" s="219"/>
      <c r="PVQ70" s="219"/>
      <c r="PVR70" s="219"/>
      <c r="PVS70" s="219"/>
      <c r="PVT70" s="219"/>
      <c r="PVU70" s="219"/>
      <c r="PVV70" s="219"/>
      <c r="PVW70" s="219"/>
      <c r="PVX70" s="219"/>
      <c r="PVY70" s="219"/>
      <c r="PVZ70" s="219"/>
      <c r="PWA70" s="219"/>
      <c r="PWB70" s="219"/>
      <c r="PWC70" s="219"/>
      <c r="PWD70" s="219"/>
      <c r="PWE70" s="219"/>
      <c r="PWF70" s="219"/>
      <c r="PWG70" s="219"/>
      <c r="PWH70" s="219"/>
      <c r="PWI70" s="219"/>
      <c r="PWJ70" s="219"/>
      <c r="PWK70" s="219"/>
      <c r="PWL70" s="219"/>
      <c r="PWM70" s="219"/>
      <c r="PWN70" s="219"/>
      <c r="PWO70" s="219"/>
      <c r="PWP70" s="219"/>
      <c r="PWQ70" s="219"/>
      <c r="PWR70" s="219"/>
      <c r="PWS70" s="219"/>
      <c r="PWT70" s="219"/>
      <c r="PWU70" s="219"/>
      <c r="PWV70" s="219"/>
      <c r="PWW70" s="219"/>
      <c r="PWX70" s="219"/>
      <c r="PWY70" s="219"/>
      <c r="PWZ70" s="219"/>
      <c r="PXA70" s="219"/>
      <c r="PXB70" s="219"/>
      <c r="PXC70" s="219"/>
      <c r="PXD70" s="219"/>
      <c r="PXE70" s="219"/>
      <c r="PXF70" s="219"/>
      <c r="PXG70" s="219"/>
      <c r="PXH70" s="219"/>
      <c r="PXI70" s="219"/>
      <c r="PXJ70" s="219"/>
      <c r="PXK70" s="219"/>
      <c r="PXL70" s="219"/>
      <c r="PXM70" s="219"/>
      <c r="PXN70" s="219"/>
      <c r="PXO70" s="219"/>
      <c r="PXP70" s="219"/>
      <c r="PXQ70" s="219"/>
      <c r="PXR70" s="219"/>
      <c r="PXS70" s="219"/>
      <c r="PXT70" s="219"/>
      <c r="PXU70" s="219"/>
      <c r="PXV70" s="219"/>
      <c r="PXW70" s="219"/>
      <c r="PXX70" s="219"/>
      <c r="PXY70" s="219"/>
      <c r="PXZ70" s="219"/>
      <c r="PYA70" s="219"/>
      <c r="PYB70" s="219"/>
      <c r="PYC70" s="219"/>
      <c r="PYD70" s="219"/>
      <c r="PYE70" s="219"/>
      <c r="PYF70" s="219"/>
      <c r="PYG70" s="219"/>
      <c r="PYH70" s="219"/>
      <c r="PYI70" s="219"/>
      <c r="PYJ70" s="219"/>
      <c r="PYK70" s="219"/>
      <c r="PYL70" s="219"/>
      <c r="PYM70" s="219"/>
      <c r="PYN70" s="219"/>
      <c r="PYO70" s="219"/>
      <c r="PYP70" s="219"/>
      <c r="PYQ70" s="219"/>
      <c r="PYR70" s="219"/>
      <c r="PYS70" s="219"/>
      <c r="PYT70" s="219"/>
      <c r="PYU70" s="219"/>
      <c r="PYV70" s="219"/>
      <c r="PYW70" s="219"/>
      <c r="PYX70" s="219"/>
      <c r="PYY70" s="219"/>
      <c r="PYZ70" s="219"/>
      <c r="PZA70" s="219"/>
      <c r="PZB70" s="219"/>
      <c r="PZC70" s="219"/>
      <c r="PZD70" s="219"/>
      <c r="PZE70" s="219"/>
      <c r="PZF70" s="219"/>
      <c r="PZG70" s="219"/>
      <c r="PZH70" s="219"/>
      <c r="PZI70" s="219"/>
      <c r="PZJ70" s="219"/>
      <c r="PZK70" s="219"/>
      <c r="PZL70" s="219"/>
      <c r="PZM70" s="219"/>
      <c r="PZN70" s="219"/>
      <c r="PZO70" s="219"/>
      <c r="PZP70" s="219"/>
      <c r="PZQ70" s="219"/>
      <c r="PZR70" s="219"/>
      <c r="PZS70" s="219"/>
      <c r="PZT70" s="219"/>
      <c r="PZU70" s="219"/>
      <c r="PZV70" s="219"/>
      <c r="PZW70" s="219"/>
      <c r="PZX70" s="219"/>
      <c r="PZY70" s="219"/>
      <c r="PZZ70" s="219"/>
      <c r="QAA70" s="219"/>
      <c r="QAB70" s="219"/>
      <c r="QAC70" s="219"/>
      <c r="QAD70" s="219"/>
      <c r="QAE70" s="219"/>
      <c r="QAF70" s="219"/>
      <c r="QAG70" s="219"/>
      <c r="QAH70" s="219"/>
      <c r="QAI70" s="219"/>
      <c r="QAJ70" s="219"/>
      <c r="QAK70" s="219"/>
      <c r="QAL70" s="219"/>
      <c r="QAM70" s="219"/>
      <c r="QAN70" s="219"/>
      <c r="QAO70" s="219"/>
      <c r="QAP70" s="219"/>
      <c r="QAQ70" s="219"/>
      <c r="QAR70" s="219"/>
      <c r="QAS70" s="219"/>
      <c r="QAT70" s="219"/>
      <c r="QAU70" s="219"/>
      <c r="QAV70" s="219"/>
      <c r="QAW70" s="219"/>
      <c r="QAX70" s="219"/>
      <c r="QAY70" s="219"/>
      <c r="QAZ70" s="219"/>
      <c r="QBA70" s="219"/>
      <c r="QBB70" s="219"/>
      <c r="QBC70" s="219"/>
      <c r="QBD70" s="219"/>
      <c r="QBE70" s="219"/>
      <c r="QBF70" s="219"/>
      <c r="QBG70" s="219"/>
      <c r="QBH70" s="219"/>
      <c r="QBI70" s="219"/>
      <c r="QBJ70" s="219"/>
      <c r="QBK70" s="219"/>
      <c r="QBL70" s="219"/>
      <c r="QBM70" s="219"/>
      <c r="QBN70" s="219"/>
      <c r="QBO70" s="219"/>
      <c r="QBP70" s="219"/>
      <c r="QBQ70" s="219"/>
      <c r="QBR70" s="219"/>
      <c r="QBS70" s="219"/>
      <c r="QBT70" s="219"/>
      <c r="QBU70" s="219"/>
      <c r="QBV70" s="219"/>
      <c r="QBW70" s="219"/>
      <c r="QBX70" s="219"/>
      <c r="QBY70" s="219"/>
      <c r="QBZ70" s="219"/>
      <c r="QCA70" s="219"/>
      <c r="QCB70" s="219"/>
      <c r="QCC70" s="219"/>
      <c r="QCD70" s="219"/>
      <c r="QCE70" s="219"/>
      <c r="QCF70" s="219"/>
      <c r="QCG70" s="219"/>
      <c r="QCH70" s="219"/>
      <c r="QCI70" s="219"/>
      <c r="QCJ70" s="219"/>
      <c r="QCK70" s="219"/>
      <c r="QCL70" s="219"/>
      <c r="QCM70" s="219"/>
      <c r="QCN70" s="219"/>
      <c r="QCO70" s="219"/>
      <c r="QCP70" s="219"/>
      <c r="QCQ70" s="219"/>
      <c r="QCR70" s="219"/>
      <c r="QCS70" s="219"/>
      <c r="QCT70" s="219"/>
      <c r="QCU70" s="219"/>
      <c r="QCV70" s="219"/>
      <c r="QCW70" s="219"/>
      <c r="QCX70" s="219"/>
      <c r="QCY70" s="219"/>
      <c r="QCZ70" s="219"/>
      <c r="QDA70" s="219"/>
      <c r="QDB70" s="219"/>
      <c r="QDC70" s="219"/>
      <c r="QDD70" s="219"/>
      <c r="QDE70" s="219"/>
      <c r="QDF70" s="219"/>
      <c r="QDG70" s="219"/>
      <c r="QDH70" s="219"/>
      <c r="QDI70" s="219"/>
      <c r="QDJ70" s="219"/>
      <c r="QDK70" s="219"/>
      <c r="QDL70" s="219"/>
      <c r="QDM70" s="219"/>
      <c r="QDN70" s="219"/>
      <c r="QDO70" s="219"/>
      <c r="QDP70" s="219"/>
      <c r="QDQ70" s="219"/>
      <c r="QDR70" s="219"/>
      <c r="QDS70" s="219"/>
      <c r="QDT70" s="219"/>
      <c r="QDU70" s="219"/>
      <c r="QDV70" s="219"/>
      <c r="QDW70" s="219"/>
      <c r="QDX70" s="219"/>
      <c r="QDY70" s="219"/>
      <c r="QDZ70" s="219"/>
      <c r="QEA70" s="219"/>
      <c r="QEB70" s="219"/>
      <c r="QEC70" s="219"/>
      <c r="QED70" s="219"/>
      <c r="QEE70" s="219"/>
      <c r="QEF70" s="219"/>
      <c r="QEG70" s="219"/>
      <c r="QEH70" s="219"/>
      <c r="QEI70" s="219"/>
      <c r="QEJ70" s="219"/>
      <c r="QEK70" s="219"/>
      <c r="QEL70" s="219"/>
      <c r="QEM70" s="219"/>
      <c r="QEN70" s="219"/>
      <c r="QEO70" s="219"/>
      <c r="QEP70" s="219"/>
      <c r="QEQ70" s="219"/>
      <c r="QER70" s="219"/>
      <c r="QES70" s="219"/>
      <c r="QET70" s="219"/>
      <c r="QEU70" s="219"/>
      <c r="QEV70" s="219"/>
      <c r="QEW70" s="219"/>
      <c r="QEX70" s="219"/>
      <c r="QEY70" s="219"/>
      <c r="QEZ70" s="219"/>
      <c r="QFA70" s="219"/>
      <c r="QFB70" s="219"/>
      <c r="QFC70" s="219"/>
      <c r="QFD70" s="219"/>
      <c r="QFE70" s="219"/>
      <c r="QFF70" s="219"/>
      <c r="QFG70" s="219"/>
      <c r="QFH70" s="219"/>
      <c r="QFI70" s="219"/>
      <c r="QFJ70" s="219"/>
      <c r="QFK70" s="219"/>
      <c r="QFL70" s="219"/>
      <c r="QFM70" s="219"/>
      <c r="QFN70" s="219"/>
      <c r="QFO70" s="219"/>
      <c r="QFP70" s="219"/>
      <c r="QFQ70" s="219"/>
      <c r="QFR70" s="219"/>
      <c r="QFS70" s="219"/>
      <c r="QFT70" s="219"/>
      <c r="QFU70" s="219"/>
      <c r="QFV70" s="219"/>
      <c r="QFW70" s="219"/>
      <c r="QFX70" s="219"/>
      <c r="QFY70" s="219"/>
      <c r="QFZ70" s="219"/>
      <c r="QGA70" s="219"/>
      <c r="QGB70" s="219"/>
      <c r="QGC70" s="219"/>
      <c r="QGD70" s="219"/>
      <c r="QGE70" s="219"/>
      <c r="QGF70" s="219"/>
      <c r="QGG70" s="219"/>
      <c r="QGH70" s="219"/>
      <c r="QGI70" s="219"/>
      <c r="QGJ70" s="219"/>
      <c r="QGK70" s="219"/>
      <c r="QGL70" s="219"/>
      <c r="QGM70" s="219"/>
      <c r="QGN70" s="219"/>
      <c r="QGO70" s="219"/>
      <c r="QGP70" s="219"/>
      <c r="QGQ70" s="219"/>
      <c r="QGR70" s="219"/>
      <c r="QGS70" s="219"/>
      <c r="QGT70" s="219"/>
      <c r="QGU70" s="219"/>
      <c r="QGV70" s="219"/>
      <c r="QGW70" s="219"/>
      <c r="QGX70" s="219"/>
      <c r="QGY70" s="219"/>
      <c r="QGZ70" s="219"/>
      <c r="QHA70" s="219"/>
      <c r="QHB70" s="219"/>
      <c r="QHC70" s="219"/>
      <c r="QHD70" s="219"/>
      <c r="QHE70" s="219"/>
      <c r="QHF70" s="219"/>
      <c r="QHG70" s="219"/>
      <c r="QHH70" s="219"/>
      <c r="QHI70" s="219"/>
      <c r="QHJ70" s="219"/>
      <c r="QHK70" s="219"/>
      <c r="QHL70" s="219"/>
      <c r="QHM70" s="219"/>
      <c r="QHN70" s="219"/>
      <c r="QHO70" s="219"/>
      <c r="QHP70" s="219"/>
      <c r="QHQ70" s="219"/>
      <c r="QHR70" s="219"/>
      <c r="QHS70" s="219"/>
      <c r="QHT70" s="219"/>
      <c r="QHU70" s="219"/>
      <c r="QHV70" s="219"/>
      <c r="QHW70" s="219"/>
      <c r="QHX70" s="219"/>
      <c r="QHY70" s="219"/>
      <c r="QHZ70" s="219"/>
      <c r="QIA70" s="219"/>
      <c r="QIB70" s="219"/>
      <c r="QIC70" s="219"/>
      <c r="QID70" s="219"/>
      <c r="QIE70" s="219"/>
      <c r="QIF70" s="219"/>
      <c r="QIG70" s="219"/>
      <c r="QIH70" s="219"/>
      <c r="QII70" s="219"/>
      <c r="QIJ70" s="219"/>
      <c r="QIK70" s="219"/>
      <c r="QIL70" s="219"/>
      <c r="QIM70" s="219"/>
      <c r="QIN70" s="219"/>
      <c r="QIO70" s="219"/>
      <c r="QIP70" s="219"/>
      <c r="QIQ70" s="219"/>
      <c r="QIR70" s="219"/>
      <c r="QIS70" s="219"/>
      <c r="QIT70" s="219"/>
      <c r="QIU70" s="219"/>
      <c r="QIV70" s="219"/>
      <c r="QIW70" s="219"/>
      <c r="QIX70" s="219"/>
      <c r="QIY70" s="219"/>
      <c r="QIZ70" s="219"/>
      <c r="QJA70" s="219"/>
      <c r="QJB70" s="219"/>
      <c r="QJC70" s="219"/>
      <c r="QJD70" s="219"/>
      <c r="QJE70" s="219"/>
      <c r="QJF70" s="219"/>
      <c r="QJG70" s="219"/>
      <c r="QJH70" s="219"/>
      <c r="QJI70" s="219"/>
      <c r="QJJ70" s="219"/>
      <c r="QJK70" s="219"/>
      <c r="QJL70" s="219"/>
      <c r="QJM70" s="219"/>
      <c r="QJN70" s="219"/>
      <c r="QJO70" s="219"/>
      <c r="QJP70" s="219"/>
      <c r="QJQ70" s="219"/>
      <c r="QJR70" s="219"/>
      <c r="QJS70" s="219"/>
      <c r="QJT70" s="219"/>
      <c r="QJU70" s="219"/>
      <c r="QJV70" s="219"/>
      <c r="QJW70" s="219"/>
      <c r="QJX70" s="219"/>
      <c r="QJY70" s="219"/>
      <c r="QJZ70" s="219"/>
      <c r="QKA70" s="219"/>
      <c r="QKB70" s="219"/>
      <c r="QKC70" s="219"/>
      <c r="QKD70" s="219"/>
      <c r="QKE70" s="219"/>
      <c r="QKF70" s="219"/>
      <c r="QKG70" s="219"/>
      <c r="QKH70" s="219"/>
      <c r="QKI70" s="219"/>
      <c r="QKJ70" s="219"/>
      <c r="QKK70" s="219"/>
      <c r="QKL70" s="219"/>
      <c r="QKM70" s="219"/>
      <c r="QKN70" s="219"/>
      <c r="QKO70" s="219"/>
      <c r="QKP70" s="219"/>
      <c r="QKQ70" s="219"/>
      <c r="QKR70" s="219"/>
      <c r="QKS70" s="219"/>
      <c r="QKT70" s="219"/>
      <c r="QKU70" s="219"/>
      <c r="QKV70" s="219"/>
      <c r="QKW70" s="219"/>
      <c r="QKX70" s="219"/>
      <c r="QKY70" s="219"/>
      <c r="QKZ70" s="219"/>
      <c r="QLA70" s="219"/>
      <c r="QLB70" s="219"/>
      <c r="QLC70" s="219"/>
      <c r="QLD70" s="219"/>
      <c r="QLE70" s="219"/>
      <c r="QLF70" s="219"/>
      <c r="QLG70" s="219"/>
      <c r="QLH70" s="219"/>
      <c r="QLI70" s="219"/>
      <c r="QLJ70" s="219"/>
      <c r="QLK70" s="219"/>
      <c r="QLL70" s="219"/>
      <c r="QLM70" s="219"/>
      <c r="QLN70" s="219"/>
      <c r="QLO70" s="219"/>
      <c r="QLP70" s="219"/>
      <c r="QLQ70" s="219"/>
      <c r="QLR70" s="219"/>
      <c r="QLS70" s="219"/>
      <c r="QLT70" s="219"/>
      <c r="QLU70" s="219"/>
      <c r="QLV70" s="219"/>
      <c r="QLW70" s="219"/>
      <c r="QLX70" s="219"/>
      <c r="QLY70" s="219"/>
      <c r="QLZ70" s="219"/>
      <c r="QMA70" s="219"/>
      <c r="QMB70" s="219"/>
      <c r="QMC70" s="219"/>
      <c r="QMD70" s="219"/>
      <c r="QME70" s="219"/>
      <c r="QMF70" s="219"/>
      <c r="QMG70" s="219"/>
      <c r="QMH70" s="219"/>
      <c r="QMI70" s="219"/>
      <c r="QMJ70" s="219"/>
      <c r="QMK70" s="219"/>
      <c r="QML70" s="219"/>
      <c r="QMM70" s="219"/>
      <c r="QMN70" s="219"/>
      <c r="QMO70" s="219"/>
      <c r="QMP70" s="219"/>
      <c r="QMQ70" s="219"/>
      <c r="QMR70" s="219"/>
      <c r="QMS70" s="219"/>
      <c r="QMT70" s="219"/>
      <c r="QMU70" s="219"/>
      <c r="QMV70" s="219"/>
      <c r="QMW70" s="219"/>
      <c r="QMX70" s="219"/>
      <c r="QMY70" s="219"/>
      <c r="QMZ70" s="219"/>
      <c r="QNA70" s="219"/>
      <c r="QNB70" s="219"/>
      <c r="QNC70" s="219"/>
      <c r="QND70" s="219"/>
      <c r="QNE70" s="219"/>
      <c r="QNF70" s="219"/>
      <c r="QNG70" s="219"/>
      <c r="QNH70" s="219"/>
      <c r="QNI70" s="219"/>
      <c r="QNJ70" s="219"/>
      <c r="QNK70" s="219"/>
      <c r="QNL70" s="219"/>
      <c r="QNM70" s="219"/>
      <c r="QNN70" s="219"/>
      <c r="QNO70" s="219"/>
      <c r="QNP70" s="219"/>
      <c r="QNQ70" s="219"/>
      <c r="QNR70" s="219"/>
      <c r="QNS70" s="219"/>
      <c r="QNT70" s="219"/>
      <c r="QNU70" s="219"/>
      <c r="QNV70" s="219"/>
      <c r="QNW70" s="219"/>
      <c r="QNX70" s="219"/>
      <c r="QNY70" s="219"/>
      <c r="QNZ70" s="219"/>
      <c r="QOA70" s="219"/>
      <c r="QOB70" s="219"/>
      <c r="QOC70" s="219"/>
      <c r="QOD70" s="219"/>
      <c r="QOE70" s="219"/>
      <c r="QOF70" s="219"/>
      <c r="QOG70" s="219"/>
      <c r="QOH70" s="219"/>
      <c r="QOI70" s="219"/>
      <c r="QOJ70" s="219"/>
      <c r="QOK70" s="219"/>
      <c r="QOL70" s="219"/>
      <c r="QOM70" s="219"/>
      <c r="QON70" s="219"/>
      <c r="QOO70" s="219"/>
      <c r="QOP70" s="219"/>
      <c r="QOQ70" s="219"/>
      <c r="QOR70" s="219"/>
      <c r="QOS70" s="219"/>
      <c r="QOT70" s="219"/>
      <c r="QOU70" s="219"/>
      <c r="QOV70" s="219"/>
      <c r="QOW70" s="219"/>
      <c r="QOX70" s="219"/>
      <c r="QOY70" s="219"/>
      <c r="QOZ70" s="219"/>
      <c r="QPA70" s="219"/>
      <c r="QPB70" s="219"/>
      <c r="QPC70" s="219"/>
      <c r="QPD70" s="219"/>
      <c r="QPE70" s="219"/>
      <c r="QPF70" s="219"/>
      <c r="QPG70" s="219"/>
      <c r="QPH70" s="219"/>
      <c r="QPI70" s="219"/>
      <c r="QPJ70" s="219"/>
      <c r="QPK70" s="219"/>
      <c r="QPL70" s="219"/>
      <c r="QPM70" s="219"/>
      <c r="QPN70" s="219"/>
      <c r="QPO70" s="219"/>
      <c r="QPP70" s="219"/>
      <c r="QPQ70" s="219"/>
      <c r="QPR70" s="219"/>
      <c r="QPS70" s="219"/>
      <c r="QPT70" s="219"/>
      <c r="QPU70" s="219"/>
      <c r="QPV70" s="219"/>
      <c r="QPW70" s="219"/>
      <c r="QPX70" s="219"/>
      <c r="QPY70" s="219"/>
      <c r="QPZ70" s="219"/>
      <c r="QQA70" s="219"/>
      <c r="QQB70" s="219"/>
      <c r="QQC70" s="219"/>
      <c r="QQD70" s="219"/>
      <c r="QQE70" s="219"/>
      <c r="QQF70" s="219"/>
      <c r="QQG70" s="219"/>
      <c r="QQH70" s="219"/>
      <c r="QQI70" s="219"/>
      <c r="QQJ70" s="219"/>
      <c r="QQK70" s="219"/>
      <c r="QQL70" s="219"/>
      <c r="QQM70" s="219"/>
      <c r="QQN70" s="219"/>
      <c r="QQO70" s="219"/>
      <c r="QQP70" s="219"/>
      <c r="QQQ70" s="219"/>
      <c r="QQR70" s="219"/>
      <c r="QQS70" s="219"/>
      <c r="QQT70" s="219"/>
      <c r="QQU70" s="219"/>
      <c r="QQV70" s="219"/>
      <c r="QQW70" s="219"/>
      <c r="QQX70" s="219"/>
      <c r="QQY70" s="219"/>
      <c r="QQZ70" s="219"/>
      <c r="QRA70" s="219"/>
      <c r="QRB70" s="219"/>
      <c r="QRC70" s="219"/>
      <c r="QRD70" s="219"/>
      <c r="QRE70" s="219"/>
      <c r="QRF70" s="219"/>
      <c r="QRG70" s="219"/>
      <c r="QRH70" s="219"/>
      <c r="QRI70" s="219"/>
      <c r="QRJ70" s="219"/>
      <c r="QRK70" s="219"/>
      <c r="QRL70" s="219"/>
      <c r="QRM70" s="219"/>
      <c r="QRN70" s="219"/>
      <c r="QRO70" s="219"/>
      <c r="QRP70" s="219"/>
      <c r="QRQ70" s="219"/>
      <c r="QRR70" s="219"/>
      <c r="QRS70" s="219"/>
      <c r="QRT70" s="219"/>
      <c r="QRU70" s="219"/>
      <c r="QRV70" s="219"/>
      <c r="QRW70" s="219"/>
      <c r="QRX70" s="219"/>
      <c r="QRY70" s="219"/>
      <c r="QRZ70" s="219"/>
      <c r="QSA70" s="219"/>
      <c r="QSB70" s="219"/>
      <c r="QSC70" s="219"/>
      <c r="QSD70" s="219"/>
      <c r="QSE70" s="219"/>
      <c r="QSF70" s="219"/>
      <c r="QSG70" s="219"/>
      <c r="QSH70" s="219"/>
      <c r="QSI70" s="219"/>
      <c r="QSJ70" s="219"/>
      <c r="QSK70" s="219"/>
      <c r="QSL70" s="219"/>
      <c r="QSM70" s="219"/>
      <c r="QSN70" s="219"/>
      <c r="QSO70" s="219"/>
      <c r="QSP70" s="219"/>
      <c r="QSQ70" s="219"/>
      <c r="QSR70" s="219"/>
      <c r="QSS70" s="219"/>
      <c r="QST70" s="219"/>
      <c r="QSU70" s="219"/>
      <c r="QSV70" s="219"/>
      <c r="QSW70" s="219"/>
      <c r="QSX70" s="219"/>
      <c r="QSY70" s="219"/>
      <c r="QSZ70" s="219"/>
      <c r="QTA70" s="219"/>
      <c r="QTB70" s="219"/>
      <c r="QTC70" s="219"/>
      <c r="QTD70" s="219"/>
      <c r="QTE70" s="219"/>
      <c r="QTF70" s="219"/>
      <c r="QTG70" s="219"/>
      <c r="QTH70" s="219"/>
      <c r="QTI70" s="219"/>
      <c r="QTJ70" s="219"/>
      <c r="QTK70" s="219"/>
      <c r="QTL70" s="219"/>
      <c r="QTM70" s="219"/>
      <c r="QTN70" s="219"/>
      <c r="QTO70" s="219"/>
      <c r="QTP70" s="219"/>
      <c r="QTQ70" s="219"/>
      <c r="QTR70" s="219"/>
      <c r="QTS70" s="219"/>
      <c r="QTT70" s="219"/>
      <c r="QTU70" s="219"/>
      <c r="QTV70" s="219"/>
      <c r="QTW70" s="219"/>
      <c r="QTX70" s="219"/>
      <c r="QTY70" s="219"/>
      <c r="QTZ70" s="219"/>
      <c r="QUA70" s="219"/>
      <c r="QUB70" s="219"/>
      <c r="QUC70" s="219"/>
      <c r="QUD70" s="219"/>
      <c r="QUE70" s="219"/>
      <c r="QUF70" s="219"/>
      <c r="QUG70" s="219"/>
      <c r="QUH70" s="219"/>
      <c r="QUI70" s="219"/>
      <c r="QUJ70" s="219"/>
      <c r="QUK70" s="219"/>
      <c r="QUL70" s="219"/>
      <c r="QUM70" s="219"/>
      <c r="QUN70" s="219"/>
      <c r="QUO70" s="219"/>
      <c r="QUP70" s="219"/>
      <c r="QUQ70" s="219"/>
      <c r="QUR70" s="219"/>
      <c r="QUS70" s="219"/>
      <c r="QUT70" s="219"/>
      <c r="QUU70" s="219"/>
      <c r="QUV70" s="219"/>
      <c r="QUW70" s="219"/>
      <c r="QUX70" s="219"/>
      <c r="QUY70" s="219"/>
      <c r="QUZ70" s="219"/>
      <c r="QVA70" s="219"/>
      <c r="QVB70" s="219"/>
      <c r="QVC70" s="219"/>
      <c r="QVD70" s="219"/>
      <c r="QVE70" s="219"/>
      <c r="QVF70" s="219"/>
      <c r="QVG70" s="219"/>
      <c r="QVH70" s="219"/>
      <c r="QVI70" s="219"/>
      <c r="QVJ70" s="219"/>
      <c r="QVK70" s="219"/>
      <c r="QVL70" s="219"/>
      <c r="QVM70" s="219"/>
      <c r="QVN70" s="219"/>
      <c r="QVO70" s="219"/>
      <c r="QVP70" s="219"/>
      <c r="QVQ70" s="219"/>
      <c r="QVR70" s="219"/>
      <c r="QVS70" s="219"/>
      <c r="QVT70" s="219"/>
      <c r="QVU70" s="219"/>
      <c r="QVV70" s="219"/>
      <c r="QVW70" s="219"/>
      <c r="QVX70" s="219"/>
      <c r="QVY70" s="219"/>
      <c r="QVZ70" s="219"/>
      <c r="QWA70" s="219"/>
      <c r="QWB70" s="219"/>
      <c r="QWC70" s="219"/>
      <c r="QWD70" s="219"/>
      <c r="QWE70" s="219"/>
      <c r="QWF70" s="219"/>
      <c r="QWG70" s="219"/>
      <c r="QWH70" s="219"/>
      <c r="QWI70" s="219"/>
      <c r="QWJ70" s="219"/>
      <c r="QWK70" s="219"/>
      <c r="QWL70" s="219"/>
      <c r="QWM70" s="219"/>
      <c r="QWN70" s="219"/>
      <c r="QWO70" s="219"/>
      <c r="QWP70" s="219"/>
      <c r="QWQ70" s="219"/>
      <c r="QWR70" s="219"/>
      <c r="QWS70" s="219"/>
      <c r="QWT70" s="219"/>
      <c r="QWU70" s="219"/>
      <c r="QWV70" s="219"/>
      <c r="QWW70" s="219"/>
      <c r="QWX70" s="219"/>
      <c r="QWY70" s="219"/>
      <c r="QWZ70" s="219"/>
      <c r="QXA70" s="219"/>
      <c r="QXB70" s="219"/>
      <c r="QXC70" s="219"/>
      <c r="QXD70" s="219"/>
      <c r="QXE70" s="219"/>
      <c r="QXF70" s="219"/>
      <c r="QXG70" s="219"/>
      <c r="QXH70" s="219"/>
      <c r="QXI70" s="219"/>
      <c r="QXJ70" s="219"/>
      <c r="QXK70" s="219"/>
      <c r="QXL70" s="219"/>
      <c r="QXM70" s="219"/>
      <c r="QXN70" s="219"/>
      <c r="QXO70" s="219"/>
      <c r="QXP70" s="219"/>
      <c r="QXQ70" s="219"/>
      <c r="QXR70" s="219"/>
      <c r="QXS70" s="219"/>
      <c r="QXT70" s="219"/>
      <c r="QXU70" s="219"/>
      <c r="QXV70" s="219"/>
      <c r="QXW70" s="219"/>
      <c r="QXX70" s="219"/>
      <c r="QXY70" s="219"/>
      <c r="QXZ70" s="219"/>
      <c r="QYA70" s="219"/>
      <c r="QYB70" s="219"/>
      <c r="QYC70" s="219"/>
      <c r="QYD70" s="219"/>
      <c r="QYE70" s="219"/>
      <c r="QYF70" s="219"/>
      <c r="QYG70" s="219"/>
      <c r="QYH70" s="219"/>
      <c r="QYI70" s="219"/>
      <c r="QYJ70" s="219"/>
      <c r="QYK70" s="219"/>
      <c r="QYL70" s="219"/>
      <c r="QYM70" s="219"/>
      <c r="QYN70" s="219"/>
      <c r="QYO70" s="219"/>
      <c r="QYP70" s="219"/>
      <c r="QYQ70" s="219"/>
      <c r="QYR70" s="219"/>
      <c r="QYS70" s="219"/>
      <c r="QYT70" s="219"/>
      <c r="QYU70" s="219"/>
      <c r="QYV70" s="219"/>
      <c r="QYW70" s="219"/>
      <c r="QYX70" s="219"/>
      <c r="QYY70" s="219"/>
      <c r="QYZ70" s="219"/>
      <c r="QZA70" s="219"/>
      <c r="QZB70" s="219"/>
      <c r="QZC70" s="219"/>
      <c r="QZD70" s="219"/>
      <c r="QZE70" s="219"/>
      <c r="QZF70" s="219"/>
      <c r="QZG70" s="219"/>
      <c r="QZH70" s="219"/>
      <c r="QZI70" s="219"/>
      <c r="QZJ70" s="219"/>
      <c r="QZK70" s="219"/>
      <c r="QZL70" s="219"/>
      <c r="QZM70" s="219"/>
      <c r="QZN70" s="219"/>
      <c r="QZO70" s="219"/>
      <c r="QZP70" s="219"/>
      <c r="QZQ70" s="219"/>
      <c r="QZR70" s="219"/>
      <c r="QZS70" s="219"/>
      <c r="QZT70" s="219"/>
      <c r="QZU70" s="219"/>
      <c r="QZV70" s="219"/>
      <c r="QZW70" s="219"/>
      <c r="QZX70" s="219"/>
      <c r="QZY70" s="219"/>
      <c r="QZZ70" s="219"/>
      <c r="RAA70" s="219"/>
      <c r="RAB70" s="219"/>
      <c r="RAC70" s="219"/>
      <c r="RAD70" s="219"/>
      <c r="RAE70" s="219"/>
      <c r="RAF70" s="219"/>
      <c r="RAG70" s="219"/>
      <c r="RAH70" s="219"/>
      <c r="RAI70" s="219"/>
      <c r="RAJ70" s="219"/>
      <c r="RAK70" s="219"/>
      <c r="RAL70" s="219"/>
      <c r="RAM70" s="219"/>
      <c r="RAN70" s="219"/>
      <c r="RAO70" s="219"/>
      <c r="RAP70" s="219"/>
      <c r="RAQ70" s="219"/>
      <c r="RAR70" s="219"/>
      <c r="RAS70" s="219"/>
      <c r="RAT70" s="219"/>
      <c r="RAU70" s="219"/>
      <c r="RAV70" s="219"/>
      <c r="RAW70" s="219"/>
      <c r="RAX70" s="219"/>
      <c r="RAY70" s="219"/>
      <c r="RAZ70" s="219"/>
      <c r="RBA70" s="219"/>
      <c r="RBB70" s="219"/>
      <c r="RBC70" s="219"/>
      <c r="RBD70" s="219"/>
      <c r="RBE70" s="219"/>
      <c r="RBF70" s="219"/>
      <c r="RBG70" s="219"/>
      <c r="RBH70" s="219"/>
      <c r="RBI70" s="219"/>
      <c r="RBJ70" s="219"/>
      <c r="RBK70" s="219"/>
      <c r="RBL70" s="219"/>
      <c r="RBM70" s="219"/>
      <c r="RBN70" s="219"/>
      <c r="RBO70" s="219"/>
      <c r="RBP70" s="219"/>
      <c r="RBQ70" s="219"/>
      <c r="RBR70" s="219"/>
      <c r="RBS70" s="219"/>
      <c r="RBT70" s="219"/>
      <c r="RBU70" s="219"/>
      <c r="RBV70" s="219"/>
      <c r="RBW70" s="219"/>
      <c r="RBX70" s="219"/>
      <c r="RBY70" s="219"/>
      <c r="RBZ70" s="219"/>
      <c r="RCA70" s="219"/>
      <c r="RCB70" s="219"/>
      <c r="RCC70" s="219"/>
      <c r="RCD70" s="219"/>
      <c r="RCE70" s="219"/>
      <c r="RCF70" s="219"/>
      <c r="RCG70" s="219"/>
      <c r="RCH70" s="219"/>
      <c r="RCI70" s="219"/>
      <c r="RCJ70" s="219"/>
      <c r="RCK70" s="219"/>
      <c r="RCL70" s="219"/>
      <c r="RCM70" s="219"/>
      <c r="RCN70" s="219"/>
      <c r="RCO70" s="219"/>
      <c r="RCP70" s="219"/>
      <c r="RCQ70" s="219"/>
      <c r="RCR70" s="219"/>
      <c r="RCS70" s="219"/>
      <c r="RCT70" s="219"/>
      <c r="RCU70" s="219"/>
      <c r="RCV70" s="219"/>
      <c r="RCW70" s="219"/>
      <c r="RCX70" s="219"/>
      <c r="RCY70" s="219"/>
      <c r="RCZ70" s="219"/>
      <c r="RDA70" s="219"/>
      <c r="RDB70" s="219"/>
      <c r="RDC70" s="219"/>
      <c r="RDD70" s="219"/>
      <c r="RDE70" s="219"/>
      <c r="RDF70" s="219"/>
      <c r="RDG70" s="219"/>
      <c r="RDH70" s="219"/>
      <c r="RDI70" s="219"/>
      <c r="RDJ70" s="219"/>
      <c r="RDK70" s="219"/>
      <c r="RDL70" s="219"/>
      <c r="RDM70" s="219"/>
      <c r="RDN70" s="219"/>
      <c r="RDO70" s="219"/>
      <c r="RDP70" s="219"/>
      <c r="RDQ70" s="219"/>
      <c r="RDR70" s="219"/>
      <c r="RDS70" s="219"/>
      <c r="RDT70" s="219"/>
      <c r="RDU70" s="219"/>
      <c r="RDV70" s="219"/>
      <c r="RDW70" s="219"/>
      <c r="RDX70" s="219"/>
      <c r="RDY70" s="219"/>
      <c r="RDZ70" s="219"/>
      <c r="REA70" s="219"/>
      <c r="REB70" s="219"/>
      <c r="REC70" s="219"/>
      <c r="RED70" s="219"/>
      <c r="REE70" s="219"/>
      <c r="REF70" s="219"/>
      <c r="REG70" s="219"/>
      <c r="REH70" s="219"/>
      <c r="REI70" s="219"/>
      <c r="REJ70" s="219"/>
      <c r="REK70" s="219"/>
      <c r="REL70" s="219"/>
      <c r="REM70" s="219"/>
      <c r="REN70" s="219"/>
      <c r="REO70" s="219"/>
      <c r="REP70" s="219"/>
      <c r="REQ70" s="219"/>
      <c r="RER70" s="219"/>
      <c r="RES70" s="219"/>
      <c r="RET70" s="219"/>
      <c r="REU70" s="219"/>
      <c r="REV70" s="219"/>
      <c r="REW70" s="219"/>
      <c r="REX70" s="219"/>
      <c r="REY70" s="219"/>
      <c r="REZ70" s="219"/>
      <c r="RFA70" s="219"/>
      <c r="RFB70" s="219"/>
      <c r="RFC70" s="219"/>
      <c r="RFD70" s="219"/>
      <c r="RFE70" s="219"/>
      <c r="RFF70" s="219"/>
      <c r="RFG70" s="219"/>
      <c r="RFH70" s="219"/>
      <c r="RFI70" s="219"/>
      <c r="RFJ70" s="219"/>
      <c r="RFK70" s="219"/>
      <c r="RFL70" s="219"/>
      <c r="RFM70" s="219"/>
      <c r="RFN70" s="219"/>
      <c r="RFO70" s="219"/>
      <c r="RFP70" s="219"/>
      <c r="RFQ70" s="219"/>
      <c r="RFR70" s="219"/>
      <c r="RFS70" s="219"/>
      <c r="RFT70" s="219"/>
      <c r="RFU70" s="219"/>
      <c r="RFV70" s="219"/>
      <c r="RFW70" s="219"/>
      <c r="RFX70" s="219"/>
      <c r="RFY70" s="219"/>
      <c r="RFZ70" s="219"/>
      <c r="RGA70" s="219"/>
      <c r="RGB70" s="219"/>
      <c r="RGC70" s="219"/>
      <c r="RGD70" s="219"/>
      <c r="RGE70" s="219"/>
      <c r="RGF70" s="219"/>
      <c r="RGG70" s="219"/>
      <c r="RGH70" s="219"/>
      <c r="RGI70" s="219"/>
      <c r="RGJ70" s="219"/>
      <c r="RGK70" s="219"/>
      <c r="RGL70" s="219"/>
      <c r="RGM70" s="219"/>
      <c r="RGN70" s="219"/>
      <c r="RGO70" s="219"/>
      <c r="RGP70" s="219"/>
      <c r="RGQ70" s="219"/>
      <c r="RGR70" s="219"/>
      <c r="RGS70" s="219"/>
      <c r="RGT70" s="219"/>
      <c r="RGU70" s="219"/>
      <c r="RGV70" s="219"/>
      <c r="RGW70" s="219"/>
      <c r="RGX70" s="219"/>
      <c r="RGY70" s="219"/>
      <c r="RGZ70" s="219"/>
      <c r="RHA70" s="219"/>
      <c r="RHB70" s="219"/>
      <c r="RHC70" s="219"/>
      <c r="RHD70" s="219"/>
      <c r="RHE70" s="219"/>
      <c r="RHF70" s="219"/>
      <c r="RHG70" s="219"/>
      <c r="RHH70" s="219"/>
      <c r="RHI70" s="219"/>
      <c r="RHJ70" s="219"/>
      <c r="RHK70" s="219"/>
      <c r="RHL70" s="219"/>
      <c r="RHM70" s="219"/>
      <c r="RHN70" s="219"/>
      <c r="RHO70" s="219"/>
      <c r="RHP70" s="219"/>
      <c r="RHQ70" s="219"/>
      <c r="RHR70" s="219"/>
      <c r="RHS70" s="219"/>
      <c r="RHT70" s="219"/>
      <c r="RHU70" s="219"/>
      <c r="RHV70" s="219"/>
      <c r="RHW70" s="219"/>
      <c r="RHX70" s="219"/>
      <c r="RHY70" s="219"/>
      <c r="RHZ70" s="219"/>
      <c r="RIA70" s="219"/>
      <c r="RIB70" s="219"/>
      <c r="RIC70" s="219"/>
      <c r="RID70" s="219"/>
      <c r="RIE70" s="219"/>
      <c r="RIF70" s="219"/>
      <c r="RIG70" s="219"/>
      <c r="RIH70" s="219"/>
      <c r="RII70" s="219"/>
      <c r="RIJ70" s="219"/>
      <c r="RIK70" s="219"/>
      <c r="RIL70" s="219"/>
      <c r="RIM70" s="219"/>
      <c r="RIN70" s="219"/>
      <c r="RIO70" s="219"/>
      <c r="RIP70" s="219"/>
      <c r="RIQ70" s="219"/>
      <c r="RIR70" s="219"/>
      <c r="RIS70" s="219"/>
      <c r="RIT70" s="219"/>
      <c r="RIU70" s="219"/>
      <c r="RIV70" s="219"/>
      <c r="RIW70" s="219"/>
      <c r="RIX70" s="219"/>
      <c r="RIY70" s="219"/>
      <c r="RIZ70" s="219"/>
      <c r="RJA70" s="219"/>
      <c r="RJB70" s="219"/>
      <c r="RJC70" s="219"/>
      <c r="RJD70" s="219"/>
      <c r="RJE70" s="219"/>
      <c r="RJF70" s="219"/>
      <c r="RJG70" s="219"/>
      <c r="RJH70" s="219"/>
      <c r="RJI70" s="219"/>
      <c r="RJJ70" s="219"/>
      <c r="RJK70" s="219"/>
      <c r="RJL70" s="219"/>
      <c r="RJM70" s="219"/>
      <c r="RJN70" s="219"/>
      <c r="RJO70" s="219"/>
      <c r="RJP70" s="219"/>
      <c r="RJQ70" s="219"/>
      <c r="RJR70" s="219"/>
      <c r="RJS70" s="219"/>
      <c r="RJT70" s="219"/>
      <c r="RJU70" s="219"/>
      <c r="RJV70" s="219"/>
      <c r="RJW70" s="219"/>
      <c r="RJX70" s="219"/>
      <c r="RJY70" s="219"/>
      <c r="RJZ70" s="219"/>
      <c r="RKA70" s="219"/>
      <c r="RKB70" s="219"/>
      <c r="RKC70" s="219"/>
      <c r="RKD70" s="219"/>
      <c r="RKE70" s="219"/>
      <c r="RKF70" s="219"/>
      <c r="RKG70" s="219"/>
      <c r="RKH70" s="219"/>
      <c r="RKI70" s="219"/>
      <c r="RKJ70" s="219"/>
      <c r="RKK70" s="219"/>
      <c r="RKL70" s="219"/>
      <c r="RKM70" s="219"/>
      <c r="RKN70" s="219"/>
      <c r="RKO70" s="219"/>
      <c r="RKP70" s="219"/>
      <c r="RKQ70" s="219"/>
      <c r="RKR70" s="219"/>
      <c r="RKS70" s="219"/>
      <c r="RKT70" s="219"/>
      <c r="RKU70" s="219"/>
      <c r="RKV70" s="219"/>
      <c r="RKW70" s="219"/>
      <c r="RKX70" s="219"/>
      <c r="RKY70" s="219"/>
      <c r="RKZ70" s="219"/>
      <c r="RLA70" s="219"/>
      <c r="RLB70" s="219"/>
      <c r="RLC70" s="219"/>
      <c r="RLD70" s="219"/>
      <c r="RLE70" s="219"/>
      <c r="RLF70" s="219"/>
      <c r="RLG70" s="219"/>
      <c r="RLH70" s="219"/>
      <c r="RLI70" s="219"/>
      <c r="RLJ70" s="219"/>
      <c r="RLK70" s="219"/>
      <c r="RLL70" s="219"/>
      <c r="RLM70" s="219"/>
      <c r="RLN70" s="219"/>
      <c r="RLO70" s="219"/>
      <c r="RLP70" s="219"/>
      <c r="RLQ70" s="219"/>
      <c r="RLR70" s="219"/>
      <c r="RLS70" s="219"/>
      <c r="RLT70" s="219"/>
      <c r="RLU70" s="219"/>
      <c r="RLV70" s="219"/>
      <c r="RLW70" s="219"/>
      <c r="RLX70" s="219"/>
      <c r="RLY70" s="219"/>
      <c r="RLZ70" s="219"/>
      <c r="RMA70" s="219"/>
      <c r="RMB70" s="219"/>
      <c r="RMC70" s="219"/>
      <c r="RMD70" s="219"/>
      <c r="RME70" s="219"/>
      <c r="RMF70" s="219"/>
      <c r="RMG70" s="219"/>
      <c r="RMH70" s="219"/>
      <c r="RMI70" s="219"/>
      <c r="RMJ70" s="219"/>
      <c r="RMK70" s="219"/>
      <c r="RML70" s="219"/>
      <c r="RMM70" s="219"/>
      <c r="RMN70" s="219"/>
      <c r="RMO70" s="219"/>
      <c r="RMP70" s="219"/>
      <c r="RMQ70" s="219"/>
      <c r="RMR70" s="219"/>
      <c r="RMS70" s="219"/>
      <c r="RMT70" s="219"/>
      <c r="RMU70" s="219"/>
      <c r="RMV70" s="219"/>
      <c r="RMW70" s="219"/>
      <c r="RMX70" s="219"/>
      <c r="RMY70" s="219"/>
      <c r="RMZ70" s="219"/>
      <c r="RNA70" s="219"/>
      <c r="RNB70" s="219"/>
      <c r="RNC70" s="219"/>
      <c r="RND70" s="219"/>
      <c r="RNE70" s="219"/>
      <c r="RNF70" s="219"/>
      <c r="RNG70" s="219"/>
      <c r="RNH70" s="219"/>
      <c r="RNI70" s="219"/>
      <c r="RNJ70" s="219"/>
      <c r="RNK70" s="219"/>
      <c r="RNL70" s="219"/>
      <c r="RNM70" s="219"/>
      <c r="RNN70" s="219"/>
      <c r="RNO70" s="219"/>
      <c r="RNP70" s="219"/>
      <c r="RNQ70" s="219"/>
      <c r="RNR70" s="219"/>
      <c r="RNS70" s="219"/>
      <c r="RNT70" s="219"/>
      <c r="RNU70" s="219"/>
      <c r="RNV70" s="219"/>
      <c r="RNW70" s="219"/>
      <c r="RNX70" s="219"/>
      <c r="RNY70" s="219"/>
      <c r="RNZ70" s="219"/>
      <c r="ROA70" s="219"/>
      <c r="ROB70" s="219"/>
      <c r="ROC70" s="219"/>
      <c r="ROD70" s="219"/>
      <c r="ROE70" s="219"/>
      <c r="ROF70" s="219"/>
      <c r="ROG70" s="219"/>
      <c r="ROH70" s="219"/>
      <c r="ROI70" s="219"/>
      <c r="ROJ70" s="219"/>
      <c r="ROK70" s="219"/>
      <c r="ROL70" s="219"/>
      <c r="ROM70" s="219"/>
      <c r="RON70" s="219"/>
      <c r="ROO70" s="219"/>
      <c r="ROP70" s="219"/>
      <c r="ROQ70" s="219"/>
      <c r="ROR70" s="219"/>
      <c r="ROS70" s="219"/>
      <c r="ROT70" s="219"/>
      <c r="ROU70" s="219"/>
      <c r="ROV70" s="219"/>
      <c r="ROW70" s="219"/>
      <c r="ROX70" s="219"/>
      <c r="ROY70" s="219"/>
      <c r="ROZ70" s="219"/>
      <c r="RPA70" s="219"/>
      <c r="RPB70" s="219"/>
      <c r="RPC70" s="219"/>
      <c r="RPD70" s="219"/>
      <c r="RPE70" s="219"/>
      <c r="RPF70" s="219"/>
      <c r="RPG70" s="219"/>
      <c r="RPH70" s="219"/>
      <c r="RPI70" s="219"/>
      <c r="RPJ70" s="219"/>
      <c r="RPK70" s="219"/>
      <c r="RPL70" s="219"/>
      <c r="RPM70" s="219"/>
      <c r="RPN70" s="219"/>
      <c r="RPO70" s="219"/>
      <c r="RPP70" s="219"/>
      <c r="RPQ70" s="219"/>
      <c r="RPR70" s="219"/>
      <c r="RPS70" s="219"/>
      <c r="RPT70" s="219"/>
      <c r="RPU70" s="219"/>
      <c r="RPV70" s="219"/>
      <c r="RPW70" s="219"/>
      <c r="RPX70" s="219"/>
      <c r="RPY70" s="219"/>
      <c r="RPZ70" s="219"/>
      <c r="RQA70" s="219"/>
      <c r="RQB70" s="219"/>
      <c r="RQC70" s="219"/>
      <c r="RQD70" s="219"/>
      <c r="RQE70" s="219"/>
      <c r="RQF70" s="219"/>
      <c r="RQG70" s="219"/>
      <c r="RQH70" s="219"/>
      <c r="RQI70" s="219"/>
      <c r="RQJ70" s="219"/>
      <c r="RQK70" s="219"/>
      <c r="RQL70" s="219"/>
      <c r="RQM70" s="219"/>
      <c r="RQN70" s="219"/>
      <c r="RQO70" s="219"/>
      <c r="RQP70" s="219"/>
      <c r="RQQ70" s="219"/>
      <c r="RQR70" s="219"/>
      <c r="RQS70" s="219"/>
      <c r="RQT70" s="219"/>
      <c r="RQU70" s="219"/>
      <c r="RQV70" s="219"/>
      <c r="RQW70" s="219"/>
      <c r="RQX70" s="219"/>
      <c r="RQY70" s="219"/>
      <c r="RQZ70" s="219"/>
      <c r="RRA70" s="219"/>
      <c r="RRB70" s="219"/>
      <c r="RRC70" s="219"/>
      <c r="RRD70" s="219"/>
      <c r="RRE70" s="219"/>
      <c r="RRF70" s="219"/>
      <c r="RRG70" s="219"/>
      <c r="RRH70" s="219"/>
      <c r="RRI70" s="219"/>
      <c r="RRJ70" s="219"/>
      <c r="RRK70" s="219"/>
      <c r="RRL70" s="219"/>
      <c r="RRM70" s="219"/>
      <c r="RRN70" s="219"/>
      <c r="RRO70" s="219"/>
      <c r="RRP70" s="219"/>
      <c r="RRQ70" s="219"/>
      <c r="RRR70" s="219"/>
      <c r="RRS70" s="219"/>
      <c r="RRT70" s="219"/>
      <c r="RRU70" s="219"/>
      <c r="RRV70" s="219"/>
      <c r="RRW70" s="219"/>
      <c r="RRX70" s="219"/>
      <c r="RRY70" s="219"/>
      <c r="RRZ70" s="219"/>
      <c r="RSA70" s="219"/>
      <c r="RSB70" s="219"/>
      <c r="RSC70" s="219"/>
      <c r="RSD70" s="219"/>
      <c r="RSE70" s="219"/>
      <c r="RSF70" s="219"/>
      <c r="RSG70" s="219"/>
      <c r="RSH70" s="219"/>
      <c r="RSI70" s="219"/>
      <c r="RSJ70" s="219"/>
      <c r="RSK70" s="219"/>
      <c r="RSL70" s="219"/>
      <c r="RSM70" s="219"/>
      <c r="RSN70" s="219"/>
      <c r="RSO70" s="219"/>
      <c r="RSP70" s="219"/>
      <c r="RSQ70" s="219"/>
      <c r="RSR70" s="219"/>
      <c r="RSS70" s="219"/>
      <c r="RST70" s="219"/>
      <c r="RSU70" s="219"/>
      <c r="RSV70" s="219"/>
      <c r="RSW70" s="219"/>
      <c r="RSX70" s="219"/>
      <c r="RSY70" s="219"/>
      <c r="RSZ70" s="219"/>
      <c r="RTA70" s="219"/>
      <c r="RTB70" s="219"/>
      <c r="RTC70" s="219"/>
      <c r="RTD70" s="219"/>
      <c r="RTE70" s="219"/>
      <c r="RTF70" s="219"/>
      <c r="RTG70" s="219"/>
      <c r="RTH70" s="219"/>
      <c r="RTI70" s="219"/>
      <c r="RTJ70" s="219"/>
      <c r="RTK70" s="219"/>
      <c r="RTL70" s="219"/>
      <c r="RTM70" s="219"/>
      <c r="RTN70" s="219"/>
      <c r="RTO70" s="219"/>
      <c r="RTP70" s="219"/>
      <c r="RTQ70" s="219"/>
      <c r="RTR70" s="219"/>
      <c r="RTS70" s="219"/>
      <c r="RTT70" s="219"/>
      <c r="RTU70" s="219"/>
      <c r="RTV70" s="219"/>
      <c r="RTW70" s="219"/>
      <c r="RTX70" s="219"/>
      <c r="RTY70" s="219"/>
      <c r="RTZ70" s="219"/>
      <c r="RUA70" s="219"/>
      <c r="RUB70" s="219"/>
      <c r="RUC70" s="219"/>
      <c r="RUD70" s="219"/>
      <c r="RUE70" s="219"/>
      <c r="RUF70" s="219"/>
      <c r="RUG70" s="219"/>
      <c r="RUH70" s="219"/>
      <c r="RUI70" s="219"/>
      <c r="RUJ70" s="219"/>
      <c r="RUK70" s="219"/>
      <c r="RUL70" s="219"/>
      <c r="RUM70" s="219"/>
      <c r="RUN70" s="219"/>
      <c r="RUO70" s="219"/>
      <c r="RUP70" s="219"/>
      <c r="RUQ70" s="219"/>
      <c r="RUR70" s="219"/>
      <c r="RUS70" s="219"/>
      <c r="RUT70" s="219"/>
      <c r="RUU70" s="219"/>
      <c r="RUV70" s="219"/>
      <c r="RUW70" s="219"/>
      <c r="RUX70" s="219"/>
      <c r="RUY70" s="219"/>
      <c r="RUZ70" s="219"/>
      <c r="RVA70" s="219"/>
      <c r="RVB70" s="219"/>
      <c r="RVC70" s="219"/>
      <c r="RVD70" s="219"/>
      <c r="RVE70" s="219"/>
      <c r="RVF70" s="219"/>
      <c r="RVG70" s="219"/>
      <c r="RVH70" s="219"/>
      <c r="RVI70" s="219"/>
      <c r="RVJ70" s="219"/>
      <c r="RVK70" s="219"/>
      <c r="RVL70" s="219"/>
      <c r="RVM70" s="219"/>
      <c r="RVN70" s="219"/>
      <c r="RVO70" s="219"/>
      <c r="RVP70" s="219"/>
      <c r="RVQ70" s="219"/>
      <c r="RVR70" s="219"/>
      <c r="RVS70" s="219"/>
      <c r="RVT70" s="219"/>
      <c r="RVU70" s="219"/>
      <c r="RVV70" s="219"/>
      <c r="RVW70" s="219"/>
      <c r="RVX70" s="219"/>
      <c r="RVY70" s="219"/>
      <c r="RVZ70" s="219"/>
      <c r="RWA70" s="219"/>
      <c r="RWB70" s="219"/>
      <c r="RWC70" s="219"/>
      <c r="RWD70" s="219"/>
      <c r="RWE70" s="219"/>
      <c r="RWF70" s="219"/>
      <c r="RWG70" s="219"/>
      <c r="RWH70" s="219"/>
      <c r="RWI70" s="219"/>
      <c r="RWJ70" s="219"/>
      <c r="RWK70" s="219"/>
      <c r="RWL70" s="219"/>
      <c r="RWM70" s="219"/>
      <c r="RWN70" s="219"/>
      <c r="RWO70" s="219"/>
      <c r="RWP70" s="219"/>
      <c r="RWQ70" s="219"/>
      <c r="RWR70" s="219"/>
      <c r="RWS70" s="219"/>
      <c r="RWT70" s="219"/>
      <c r="RWU70" s="219"/>
      <c r="RWV70" s="219"/>
      <c r="RWW70" s="219"/>
      <c r="RWX70" s="219"/>
      <c r="RWY70" s="219"/>
      <c r="RWZ70" s="219"/>
      <c r="RXA70" s="219"/>
      <c r="RXB70" s="219"/>
      <c r="RXC70" s="219"/>
      <c r="RXD70" s="219"/>
      <c r="RXE70" s="219"/>
      <c r="RXF70" s="219"/>
      <c r="RXG70" s="219"/>
      <c r="RXH70" s="219"/>
      <c r="RXI70" s="219"/>
      <c r="RXJ70" s="219"/>
      <c r="RXK70" s="219"/>
      <c r="RXL70" s="219"/>
      <c r="RXM70" s="219"/>
      <c r="RXN70" s="219"/>
      <c r="RXO70" s="219"/>
      <c r="RXP70" s="219"/>
      <c r="RXQ70" s="219"/>
      <c r="RXR70" s="219"/>
      <c r="RXS70" s="219"/>
      <c r="RXT70" s="219"/>
      <c r="RXU70" s="219"/>
      <c r="RXV70" s="219"/>
      <c r="RXW70" s="219"/>
      <c r="RXX70" s="219"/>
      <c r="RXY70" s="219"/>
      <c r="RXZ70" s="219"/>
      <c r="RYA70" s="219"/>
      <c r="RYB70" s="219"/>
      <c r="RYC70" s="219"/>
      <c r="RYD70" s="219"/>
      <c r="RYE70" s="219"/>
      <c r="RYF70" s="219"/>
      <c r="RYG70" s="219"/>
      <c r="RYH70" s="219"/>
      <c r="RYI70" s="219"/>
      <c r="RYJ70" s="219"/>
      <c r="RYK70" s="219"/>
      <c r="RYL70" s="219"/>
      <c r="RYM70" s="219"/>
      <c r="RYN70" s="219"/>
      <c r="RYO70" s="219"/>
      <c r="RYP70" s="219"/>
      <c r="RYQ70" s="219"/>
      <c r="RYR70" s="219"/>
      <c r="RYS70" s="219"/>
      <c r="RYT70" s="219"/>
      <c r="RYU70" s="219"/>
      <c r="RYV70" s="219"/>
      <c r="RYW70" s="219"/>
      <c r="RYX70" s="219"/>
      <c r="RYY70" s="219"/>
      <c r="RYZ70" s="219"/>
      <c r="RZA70" s="219"/>
      <c r="RZB70" s="219"/>
      <c r="RZC70" s="219"/>
      <c r="RZD70" s="219"/>
      <c r="RZE70" s="219"/>
      <c r="RZF70" s="219"/>
      <c r="RZG70" s="219"/>
      <c r="RZH70" s="219"/>
      <c r="RZI70" s="219"/>
      <c r="RZJ70" s="219"/>
      <c r="RZK70" s="219"/>
      <c r="RZL70" s="219"/>
      <c r="RZM70" s="219"/>
      <c r="RZN70" s="219"/>
      <c r="RZO70" s="219"/>
      <c r="RZP70" s="219"/>
      <c r="RZQ70" s="219"/>
      <c r="RZR70" s="219"/>
      <c r="RZS70" s="219"/>
      <c r="RZT70" s="219"/>
      <c r="RZU70" s="219"/>
      <c r="RZV70" s="219"/>
      <c r="RZW70" s="219"/>
      <c r="RZX70" s="219"/>
      <c r="RZY70" s="219"/>
      <c r="RZZ70" s="219"/>
      <c r="SAA70" s="219"/>
      <c r="SAB70" s="219"/>
      <c r="SAC70" s="219"/>
      <c r="SAD70" s="219"/>
      <c r="SAE70" s="219"/>
      <c r="SAF70" s="219"/>
      <c r="SAG70" s="219"/>
      <c r="SAH70" s="219"/>
      <c r="SAI70" s="219"/>
      <c r="SAJ70" s="219"/>
      <c r="SAK70" s="219"/>
      <c r="SAL70" s="219"/>
      <c r="SAM70" s="219"/>
      <c r="SAN70" s="219"/>
      <c r="SAO70" s="219"/>
      <c r="SAP70" s="219"/>
      <c r="SAQ70" s="219"/>
      <c r="SAR70" s="219"/>
      <c r="SAS70" s="219"/>
      <c r="SAT70" s="219"/>
      <c r="SAU70" s="219"/>
      <c r="SAV70" s="219"/>
      <c r="SAW70" s="219"/>
      <c r="SAX70" s="219"/>
      <c r="SAY70" s="219"/>
      <c r="SAZ70" s="219"/>
      <c r="SBA70" s="219"/>
      <c r="SBB70" s="219"/>
      <c r="SBC70" s="219"/>
      <c r="SBD70" s="219"/>
      <c r="SBE70" s="219"/>
      <c r="SBF70" s="219"/>
      <c r="SBG70" s="219"/>
      <c r="SBH70" s="219"/>
      <c r="SBI70" s="219"/>
      <c r="SBJ70" s="219"/>
      <c r="SBK70" s="219"/>
      <c r="SBL70" s="219"/>
      <c r="SBM70" s="219"/>
      <c r="SBN70" s="219"/>
      <c r="SBO70" s="219"/>
      <c r="SBP70" s="219"/>
      <c r="SBQ70" s="219"/>
      <c r="SBR70" s="219"/>
      <c r="SBS70" s="219"/>
      <c r="SBT70" s="219"/>
      <c r="SBU70" s="219"/>
      <c r="SBV70" s="219"/>
      <c r="SBW70" s="219"/>
      <c r="SBX70" s="219"/>
      <c r="SBY70" s="219"/>
      <c r="SBZ70" s="219"/>
      <c r="SCA70" s="219"/>
      <c r="SCB70" s="219"/>
      <c r="SCC70" s="219"/>
      <c r="SCD70" s="219"/>
      <c r="SCE70" s="219"/>
      <c r="SCF70" s="219"/>
      <c r="SCG70" s="219"/>
      <c r="SCH70" s="219"/>
      <c r="SCI70" s="219"/>
      <c r="SCJ70" s="219"/>
      <c r="SCK70" s="219"/>
      <c r="SCL70" s="219"/>
      <c r="SCM70" s="219"/>
      <c r="SCN70" s="219"/>
      <c r="SCO70" s="219"/>
      <c r="SCP70" s="219"/>
      <c r="SCQ70" s="219"/>
      <c r="SCR70" s="219"/>
      <c r="SCS70" s="219"/>
      <c r="SCT70" s="219"/>
      <c r="SCU70" s="219"/>
      <c r="SCV70" s="219"/>
      <c r="SCW70" s="219"/>
      <c r="SCX70" s="219"/>
      <c r="SCY70" s="219"/>
      <c r="SCZ70" s="219"/>
      <c r="SDA70" s="219"/>
      <c r="SDB70" s="219"/>
      <c r="SDC70" s="219"/>
      <c r="SDD70" s="219"/>
      <c r="SDE70" s="219"/>
      <c r="SDF70" s="219"/>
      <c r="SDG70" s="219"/>
      <c r="SDH70" s="219"/>
      <c r="SDI70" s="219"/>
      <c r="SDJ70" s="219"/>
      <c r="SDK70" s="219"/>
      <c r="SDL70" s="219"/>
      <c r="SDM70" s="219"/>
      <c r="SDN70" s="219"/>
      <c r="SDO70" s="219"/>
      <c r="SDP70" s="219"/>
      <c r="SDQ70" s="219"/>
      <c r="SDR70" s="219"/>
      <c r="SDS70" s="219"/>
      <c r="SDT70" s="219"/>
      <c r="SDU70" s="219"/>
      <c r="SDV70" s="219"/>
      <c r="SDW70" s="219"/>
      <c r="SDX70" s="219"/>
      <c r="SDY70" s="219"/>
      <c r="SDZ70" s="219"/>
      <c r="SEA70" s="219"/>
      <c r="SEB70" s="219"/>
      <c r="SEC70" s="219"/>
      <c r="SED70" s="219"/>
      <c r="SEE70" s="219"/>
      <c r="SEF70" s="219"/>
      <c r="SEG70" s="219"/>
      <c r="SEH70" s="219"/>
      <c r="SEI70" s="219"/>
      <c r="SEJ70" s="219"/>
      <c r="SEK70" s="219"/>
      <c r="SEL70" s="219"/>
      <c r="SEM70" s="219"/>
      <c r="SEN70" s="219"/>
      <c r="SEO70" s="219"/>
      <c r="SEP70" s="219"/>
      <c r="SEQ70" s="219"/>
      <c r="SER70" s="219"/>
      <c r="SES70" s="219"/>
      <c r="SET70" s="219"/>
      <c r="SEU70" s="219"/>
      <c r="SEV70" s="219"/>
      <c r="SEW70" s="219"/>
      <c r="SEX70" s="219"/>
      <c r="SEY70" s="219"/>
      <c r="SEZ70" s="219"/>
      <c r="SFA70" s="219"/>
      <c r="SFB70" s="219"/>
      <c r="SFC70" s="219"/>
      <c r="SFD70" s="219"/>
      <c r="SFE70" s="219"/>
      <c r="SFF70" s="219"/>
      <c r="SFG70" s="219"/>
      <c r="SFH70" s="219"/>
      <c r="SFI70" s="219"/>
      <c r="SFJ70" s="219"/>
      <c r="SFK70" s="219"/>
      <c r="SFL70" s="219"/>
      <c r="SFM70" s="219"/>
      <c r="SFN70" s="219"/>
      <c r="SFO70" s="219"/>
      <c r="SFP70" s="219"/>
      <c r="SFQ70" s="219"/>
      <c r="SFR70" s="219"/>
      <c r="SFS70" s="219"/>
      <c r="SFT70" s="219"/>
      <c r="SFU70" s="219"/>
      <c r="SFV70" s="219"/>
      <c r="SFW70" s="219"/>
      <c r="SFX70" s="219"/>
      <c r="SFY70" s="219"/>
      <c r="SFZ70" s="219"/>
      <c r="SGA70" s="219"/>
      <c r="SGB70" s="219"/>
      <c r="SGC70" s="219"/>
      <c r="SGD70" s="219"/>
      <c r="SGE70" s="219"/>
      <c r="SGF70" s="219"/>
      <c r="SGG70" s="219"/>
      <c r="SGH70" s="219"/>
      <c r="SGI70" s="219"/>
      <c r="SGJ70" s="219"/>
      <c r="SGK70" s="219"/>
      <c r="SGL70" s="219"/>
      <c r="SGM70" s="219"/>
      <c r="SGN70" s="219"/>
      <c r="SGO70" s="219"/>
      <c r="SGP70" s="219"/>
      <c r="SGQ70" s="219"/>
      <c r="SGR70" s="219"/>
      <c r="SGS70" s="219"/>
      <c r="SGT70" s="219"/>
      <c r="SGU70" s="219"/>
      <c r="SGV70" s="219"/>
      <c r="SGW70" s="219"/>
      <c r="SGX70" s="219"/>
      <c r="SGY70" s="219"/>
      <c r="SGZ70" s="219"/>
      <c r="SHA70" s="219"/>
      <c r="SHB70" s="219"/>
      <c r="SHC70" s="219"/>
      <c r="SHD70" s="219"/>
      <c r="SHE70" s="219"/>
      <c r="SHF70" s="219"/>
      <c r="SHG70" s="219"/>
      <c r="SHH70" s="219"/>
      <c r="SHI70" s="219"/>
      <c r="SHJ70" s="219"/>
      <c r="SHK70" s="219"/>
      <c r="SHL70" s="219"/>
      <c r="SHM70" s="219"/>
      <c r="SHN70" s="219"/>
      <c r="SHO70" s="219"/>
      <c r="SHP70" s="219"/>
      <c r="SHQ70" s="219"/>
      <c r="SHR70" s="219"/>
      <c r="SHS70" s="219"/>
      <c r="SHT70" s="219"/>
      <c r="SHU70" s="219"/>
      <c r="SHV70" s="219"/>
      <c r="SHW70" s="219"/>
      <c r="SHX70" s="219"/>
      <c r="SHY70" s="219"/>
      <c r="SHZ70" s="219"/>
      <c r="SIA70" s="219"/>
      <c r="SIB70" s="219"/>
      <c r="SIC70" s="219"/>
      <c r="SID70" s="219"/>
      <c r="SIE70" s="219"/>
      <c r="SIF70" s="219"/>
      <c r="SIG70" s="219"/>
      <c r="SIH70" s="219"/>
      <c r="SII70" s="219"/>
      <c r="SIJ70" s="219"/>
      <c r="SIK70" s="219"/>
      <c r="SIL70" s="219"/>
      <c r="SIM70" s="219"/>
      <c r="SIN70" s="219"/>
      <c r="SIO70" s="219"/>
      <c r="SIP70" s="219"/>
      <c r="SIQ70" s="219"/>
      <c r="SIR70" s="219"/>
      <c r="SIS70" s="219"/>
      <c r="SIT70" s="219"/>
      <c r="SIU70" s="219"/>
      <c r="SIV70" s="219"/>
      <c r="SIW70" s="219"/>
      <c r="SIX70" s="219"/>
      <c r="SIY70" s="219"/>
      <c r="SIZ70" s="219"/>
      <c r="SJA70" s="219"/>
      <c r="SJB70" s="219"/>
      <c r="SJC70" s="219"/>
      <c r="SJD70" s="219"/>
      <c r="SJE70" s="219"/>
      <c r="SJF70" s="219"/>
      <c r="SJG70" s="219"/>
      <c r="SJH70" s="219"/>
      <c r="SJI70" s="219"/>
      <c r="SJJ70" s="219"/>
      <c r="SJK70" s="219"/>
      <c r="SJL70" s="219"/>
      <c r="SJM70" s="219"/>
      <c r="SJN70" s="219"/>
      <c r="SJO70" s="219"/>
      <c r="SJP70" s="219"/>
      <c r="SJQ70" s="219"/>
      <c r="SJR70" s="219"/>
      <c r="SJS70" s="219"/>
      <c r="SJT70" s="219"/>
      <c r="SJU70" s="219"/>
      <c r="SJV70" s="219"/>
      <c r="SJW70" s="219"/>
      <c r="SJX70" s="219"/>
      <c r="SJY70" s="219"/>
      <c r="SJZ70" s="219"/>
      <c r="SKA70" s="219"/>
      <c r="SKB70" s="219"/>
      <c r="SKC70" s="219"/>
      <c r="SKD70" s="219"/>
      <c r="SKE70" s="219"/>
      <c r="SKF70" s="219"/>
      <c r="SKG70" s="219"/>
      <c r="SKH70" s="219"/>
      <c r="SKI70" s="219"/>
      <c r="SKJ70" s="219"/>
      <c r="SKK70" s="219"/>
      <c r="SKL70" s="219"/>
      <c r="SKM70" s="219"/>
      <c r="SKN70" s="219"/>
      <c r="SKO70" s="219"/>
      <c r="SKP70" s="219"/>
      <c r="SKQ70" s="219"/>
      <c r="SKR70" s="219"/>
      <c r="SKS70" s="219"/>
      <c r="SKT70" s="219"/>
      <c r="SKU70" s="219"/>
      <c r="SKV70" s="219"/>
      <c r="SKW70" s="219"/>
      <c r="SKX70" s="219"/>
      <c r="SKY70" s="219"/>
      <c r="SKZ70" s="219"/>
      <c r="SLA70" s="219"/>
      <c r="SLB70" s="219"/>
      <c r="SLC70" s="219"/>
      <c r="SLD70" s="219"/>
      <c r="SLE70" s="219"/>
      <c r="SLF70" s="219"/>
      <c r="SLG70" s="219"/>
      <c r="SLH70" s="219"/>
      <c r="SLI70" s="219"/>
      <c r="SLJ70" s="219"/>
      <c r="SLK70" s="219"/>
      <c r="SLL70" s="219"/>
      <c r="SLM70" s="219"/>
      <c r="SLN70" s="219"/>
      <c r="SLO70" s="219"/>
      <c r="SLP70" s="219"/>
      <c r="SLQ70" s="219"/>
      <c r="SLR70" s="219"/>
      <c r="SLS70" s="219"/>
      <c r="SLT70" s="219"/>
      <c r="SLU70" s="219"/>
      <c r="SLV70" s="219"/>
      <c r="SLW70" s="219"/>
      <c r="SLX70" s="219"/>
      <c r="SLY70" s="219"/>
      <c r="SLZ70" s="219"/>
      <c r="SMA70" s="219"/>
      <c r="SMB70" s="219"/>
      <c r="SMC70" s="219"/>
      <c r="SMD70" s="219"/>
      <c r="SME70" s="219"/>
      <c r="SMF70" s="219"/>
      <c r="SMG70" s="219"/>
      <c r="SMH70" s="219"/>
      <c r="SMI70" s="219"/>
      <c r="SMJ70" s="219"/>
      <c r="SMK70" s="219"/>
      <c r="SML70" s="219"/>
      <c r="SMM70" s="219"/>
      <c r="SMN70" s="219"/>
      <c r="SMO70" s="219"/>
      <c r="SMP70" s="219"/>
      <c r="SMQ70" s="219"/>
      <c r="SMR70" s="219"/>
      <c r="SMS70" s="219"/>
      <c r="SMT70" s="219"/>
      <c r="SMU70" s="219"/>
      <c r="SMV70" s="219"/>
      <c r="SMW70" s="219"/>
      <c r="SMX70" s="219"/>
      <c r="SMY70" s="219"/>
      <c r="SMZ70" s="219"/>
      <c r="SNA70" s="219"/>
      <c r="SNB70" s="219"/>
      <c r="SNC70" s="219"/>
      <c r="SND70" s="219"/>
      <c r="SNE70" s="219"/>
      <c r="SNF70" s="219"/>
      <c r="SNG70" s="219"/>
      <c r="SNH70" s="219"/>
      <c r="SNI70" s="219"/>
      <c r="SNJ70" s="219"/>
      <c r="SNK70" s="219"/>
      <c r="SNL70" s="219"/>
      <c r="SNM70" s="219"/>
      <c r="SNN70" s="219"/>
      <c r="SNO70" s="219"/>
      <c r="SNP70" s="219"/>
      <c r="SNQ70" s="219"/>
      <c r="SNR70" s="219"/>
      <c r="SNS70" s="219"/>
      <c r="SNT70" s="219"/>
      <c r="SNU70" s="219"/>
      <c r="SNV70" s="219"/>
      <c r="SNW70" s="219"/>
      <c r="SNX70" s="219"/>
      <c r="SNY70" s="219"/>
      <c r="SNZ70" s="219"/>
      <c r="SOA70" s="219"/>
      <c r="SOB70" s="219"/>
      <c r="SOC70" s="219"/>
      <c r="SOD70" s="219"/>
      <c r="SOE70" s="219"/>
      <c r="SOF70" s="219"/>
      <c r="SOG70" s="219"/>
      <c r="SOH70" s="219"/>
      <c r="SOI70" s="219"/>
      <c r="SOJ70" s="219"/>
      <c r="SOK70" s="219"/>
      <c r="SOL70" s="219"/>
      <c r="SOM70" s="219"/>
      <c r="SON70" s="219"/>
      <c r="SOO70" s="219"/>
      <c r="SOP70" s="219"/>
      <c r="SOQ70" s="219"/>
      <c r="SOR70" s="219"/>
      <c r="SOS70" s="219"/>
      <c r="SOT70" s="219"/>
      <c r="SOU70" s="219"/>
      <c r="SOV70" s="219"/>
      <c r="SOW70" s="219"/>
      <c r="SOX70" s="219"/>
      <c r="SOY70" s="219"/>
      <c r="SOZ70" s="219"/>
      <c r="SPA70" s="219"/>
      <c r="SPB70" s="219"/>
      <c r="SPC70" s="219"/>
      <c r="SPD70" s="219"/>
      <c r="SPE70" s="219"/>
      <c r="SPF70" s="219"/>
      <c r="SPG70" s="219"/>
      <c r="SPH70" s="219"/>
      <c r="SPI70" s="219"/>
      <c r="SPJ70" s="219"/>
      <c r="SPK70" s="219"/>
      <c r="SPL70" s="219"/>
      <c r="SPM70" s="219"/>
      <c r="SPN70" s="219"/>
      <c r="SPO70" s="219"/>
      <c r="SPP70" s="219"/>
      <c r="SPQ70" s="219"/>
      <c r="SPR70" s="219"/>
      <c r="SPS70" s="219"/>
      <c r="SPT70" s="219"/>
      <c r="SPU70" s="219"/>
      <c r="SPV70" s="219"/>
      <c r="SPW70" s="219"/>
      <c r="SPX70" s="219"/>
      <c r="SPY70" s="219"/>
      <c r="SPZ70" s="219"/>
      <c r="SQA70" s="219"/>
      <c r="SQB70" s="219"/>
      <c r="SQC70" s="219"/>
      <c r="SQD70" s="219"/>
      <c r="SQE70" s="219"/>
      <c r="SQF70" s="219"/>
      <c r="SQG70" s="219"/>
      <c r="SQH70" s="219"/>
      <c r="SQI70" s="219"/>
      <c r="SQJ70" s="219"/>
      <c r="SQK70" s="219"/>
      <c r="SQL70" s="219"/>
      <c r="SQM70" s="219"/>
      <c r="SQN70" s="219"/>
      <c r="SQO70" s="219"/>
      <c r="SQP70" s="219"/>
      <c r="SQQ70" s="219"/>
      <c r="SQR70" s="219"/>
      <c r="SQS70" s="219"/>
      <c r="SQT70" s="219"/>
      <c r="SQU70" s="219"/>
      <c r="SQV70" s="219"/>
      <c r="SQW70" s="219"/>
      <c r="SQX70" s="219"/>
      <c r="SQY70" s="219"/>
      <c r="SQZ70" s="219"/>
      <c r="SRA70" s="219"/>
      <c r="SRB70" s="219"/>
      <c r="SRC70" s="219"/>
      <c r="SRD70" s="219"/>
      <c r="SRE70" s="219"/>
      <c r="SRF70" s="219"/>
      <c r="SRG70" s="219"/>
      <c r="SRH70" s="219"/>
      <c r="SRI70" s="219"/>
      <c r="SRJ70" s="219"/>
      <c r="SRK70" s="219"/>
      <c r="SRL70" s="219"/>
      <c r="SRM70" s="219"/>
      <c r="SRN70" s="219"/>
      <c r="SRO70" s="219"/>
      <c r="SRP70" s="219"/>
      <c r="SRQ70" s="219"/>
      <c r="SRR70" s="219"/>
      <c r="SRS70" s="219"/>
      <c r="SRT70" s="219"/>
      <c r="SRU70" s="219"/>
      <c r="SRV70" s="219"/>
      <c r="SRW70" s="219"/>
      <c r="SRX70" s="219"/>
      <c r="SRY70" s="219"/>
      <c r="SRZ70" s="219"/>
      <c r="SSA70" s="219"/>
      <c r="SSB70" s="219"/>
      <c r="SSC70" s="219"/>
      <c r="SSD70" s="219"/>
      <c r="SSE70" s="219"/>
      <c r="SSF70" s="219"/>
      <c r="SSG70" s="219"/>
      <c r="SSH70" s="219"/>
      <c r="SSI70" s="219"/>
      <c r="SSJ70" s="219"/>
      <c r="SSK70" s="219"/>
      <c r="SSL70" s="219"/>
      <c r="SSM70" s="219"/>
      <c r="SSN70" s="219"/>
      <c r="SSO70" s="219"/>
      <c r="SSP70" s="219"/>
      <c r="SSQ70" s="219"/>
      <c r="SSR70" s="219"/>
      <c r="SSS70" s="219"/>
      <c r="SST70" s="219"/>
      <c r="SSU70" s="219"/>
      <c r="SSV70" s="219"/>
      <c r="SSW70" s="219"/>
      <c r="SSX70" s="219"/>
      <c r="SSY70" s="219"/>
      <c r="SSZ70" s="219"/>
      <c r="STA70" s="219"/>
      <c r="STB70" s="219"/>
      <c r="STC70" s="219"/>
      <c r="STD70" s="219"/>
      <c r="STE70" s="219"/>
      <c r="STF70" s="219"/>
      <c r="STG70" s="219"/>
      <c r="STH70" s="219"/>
      <c r="STI70" s="219"/>
      <c r="STJ70" s="219"/>
      <c r="STK70" s="219"/>
      <c r="STL70" s="219"/>
      <c r="STM70" s="219"/>
      <c r="STN70" s="219"/>
      <c r="STO70" s="219"/>
      <c r="STP70" s="219"/>
      <c r="STQ70" s="219"/>
      <c r="STR70" s="219"/>
      <c r="STS70" s="219"/>
      <c r="STT70" s="219"/>
      <c r="STU70" s="219"/>
      <c r="STV70" s="219"/>
      <c r="STW70" s="219"/>
      <c r="STX70" s="219"/>
      <c r="STY70" s="219"/>
      <c r="STZ70" s="219"/>
      <c r="SUA70" s="219"/>
      <c r="SUB70" s="219"/>
      <c r="SUC70" s="219"/>
      <c r="SUD70" s="219"/>
      <c r="SUE70" s="219"/>
      <c r="SUF70" s="219"/>
      <c r="SUG70" s="219"/>
      <c r="SUH70" s="219"/>
      <c r="SUI70" s="219"/>
      <c r="SUJ70" s="219"/>
      <c r="SUK70" s="219"/>
      <c r="SUL70" s="219"/>
      <c r="SUM70" s="219"/>
      <c r="SUN70" s="219"/>
      <c r="SUO70" s="219"/>
      <c r="SUP70" s="219"/>
      <c r="SUQ70" s="219"/>
      <c r="SUR70" s="219"/>
      <c r="SUS70" s="219"/>
      <c r="SUT70" s="219"/>
      <c r="SUU70" s="219"/>
      <c r="SUV70" s="219"/>
      <c r="SUW70" s="219"/>
      <c r="SUX70" s="219"/>
      <c r="SUY70" s="219"/>
      <c r="SUZ70" s="219"/>
      <c r="SVA70" s="219"/>
      <c r="SVB70" s="219"/>
      <c r="SVC70" s="219"/>
      <c r="SVD70" s="219"/>
      <c r="SVE70" s="219"/>
      <c r="SVF70" s="219"/>
      <c r="SVG70" s="219"/>
      <c r="SVH70" s="219"/>
      <c r="SVI70" s="219"/>
      <c r="SVJ70" s="219"/>
      <c r="SVK70" s="219"/>
      <c r="SVL70" s="219"/>
      <c r="SVM70" s="219"/>
      <c r="SVN70" s="219"/>
      <c r="SVO70" s="219"/>
      <c r="SVP70" s="219"/>
      <c r="SVQ70" s="219"/>
      <c r="SVR70" s="219"/>
      <c r="SVS70" s="219"/>
      <c r="SVT70" s="219"/>
      <c r="SVU70" s="219"/>
      <c r="SVV70" s="219"/>
      <c r="SVW70" s="219"/>
      <c r="SVX70" s="219"/>
      <c r="SVY70" s="219"/>
      <c r="SVZ70" s="219"/>
      <c r="SWA70" s="219"/>
      <c r="SWB70" s="219"/>
      <c r="SWC70" s="219"/>
      <c r="SWD70" s="219"/>
      <c r="SWE70" s="219"/>
      <c r="SWF70" s="219"/>
      <c r="SWG70" s="219"/>
      <c r="SWH70" s="219"/>
      <c r="SWI70" s="219"/>
      <c r="SWJ70" s="219"/>
      <c r="SWK70" s="219"/>
      <c r="SWL70" s="219"/>
      <c r="SWM70" s="219"/>
      <c r="SWN70" s="219"/>
      <c r="SWO70" s="219"/>
      <c r="SWP70" s="219"/>
      <c r="SWQ70" s="219"/>
      <c r="SWR70" s="219"/>
      <c r="SWS70" s="219"/>
      <c r="SWT70" s="219"/>
      <c r="SWU70" s="219"/>
      <c r="SWV70" s="219"/>
      <c r="SWW70" s="219"/>
      <c r="SWX70" s="219"/>
      <c r="SWY70" s="219"/>
      <c r="SWZ70" s="219"/>
      <c r="SXA70" s="219"/>
      <c r="SXB70" s="219"/>
      <c r="SXC70" s="219"/>
      <c r="SXD70" s="219"/>
      <c r="SXE70" s="219"/>
      <c r="SXF70" s="219"/>
      <c r="SXG70" s="219"/>
      <c r="SXH70" s="219"/>
      <c r="SXI70" s="219"/>
      <c r="SXJ70" s="219"/>
      <c r="SXK70" s="219"/>
      <c r="SXL70" s="219"/>
      <c r="SXM70" s="219"/>
      <c r="SXN70" s="219"/>
      <c r="SXO70" s="219"/>
      <c r="SXP70" s="219"/>
      <c r="SXQ70" s="219"/>
      <c r="SXR70" s="219"/>
      <c r="SXS70" s="219"/>
      <c r="SXT70" s="219"/>
      <c r="SXU70" s="219"/>
      <c r="SXV70" s="219"/>
      <c r="SXW70" s="219"/>
      <c r="SXX70" s="219"/>
      <c r="SXY70" s="219"/>
      <c r="SXZ70" s="219"/>
      <c r="SYA70" s="219"/>
      <c r="SYB70" s="219"/>
      <c r="SYC70" s="219"/>
      <c r="SYD70" s="219"/>
      <c r="SYE70" s="219"/>
      <c r="SYF70" s="219"/>
      <c r="SYG70" s="219"/>
      <c r="SYH70" s="219"/>
      <c r="SYI70" s="219"/>
      <c r="SYJ70" s="219"/>
      <c r="SYK70" s="219"/>
      <c r="SYL70" s="219"/>
      <c r="SYM70" s="219"/>
      <c r="SYN70" s="219"/>
      <c r="SYO70" s="219"/>
      <c r="SYP70" s="219"/>
      <c r="SYQ70" s="219"/>
      <c r="SYR70" s="219"/>
      <c r="SYS70" s="219"/>
      <c r="SYT70" s="219"/>
      <c r="SYU70" s="219"/>
      <c r="SYV70" s="219"/>
      <c r="SYW70" s="219"/>
      <c r="SYX70" s="219"/>
      <c r="SYY70" s="219"/>
      <c r="SYZ70" s="219"/>
      <c r="SZA70" s="219"/>
      <c r="SZB70" s="219"/>
      <c r="SZC70" s="219"/>
      <c r="SZD70" s="219"/>
      <c r="SZE70" s="219"/>
      <c r="SZF70" s="219"/>
      <c r="SZG70" s="219"/>
      <c r="SZH70" s="219"/>
      <c r="SZI70" s="219"/>
      <c r="SZJ70" s="219"/>
      <c r="SZK70" s="219"/>
      <c r="SZL70" s="219"/>
      <c r="SZM70" s="219"/>
      <c r="SZN70" s="219"/>
      <c r="SZO70" s="219"/>
      <c r="SZP70" s="219"/>
      <c r="SZQ70" s="219"/>
      <c r="SZR70" s="219"/>
      <c r="SZS70" s="219"/>
      <c r="SZT70" s="219"/>
      <c r="SZU70" s="219"/>
      <c r="SZV70" s="219"/>
      <c r="SZW70" s="219"/>
      <c r="SZX70" s="219"/>
      <c r="SZY70" s="219"/>
      <c r="SZZ70" s="219"/>
      <c r="TAA70" s="219"/>
      <c r="TAB70" s="219"/>
      <c r="TAC70" s="219"/>
      <c r="TAD70" s="219"/>
      <c r="TAE70" s="219"/>
      <c r="TAF70" s="219"/>
      <c r="TAG70" s="219"/>
      <c r="TAH70" s="219"/>
      <c r="TAI70" s="219"/>
      <c r="TAJ70" s="219"/>
      <c r="TAK70" s="219"/>
      <c r="TAL70" s="219"/>
      <c r="TAM70" s="219"/>
      <c r="TAN70" s="219"/>
      <c r="TAO70" s="219"/>
      <c r="TAP70" s="219"/>
      <c r="TAQ70" s="219"/>
      <c r="TAR70" s="219"/>
      <c r="TAS70" s="219"/>
      <c r="TAT70" s="219"/>
      <c r="TAU70" s="219"/>
      <c r="TAV70" s="219"/>
      <c r="TAW70" s="219"/>
      <c r="TAX70" s="219"/>
      <c r="TAY70" s="219"/>
      <c r="TAZ70" s="219"/>
      <c r="TBA70" s="219"/>
      <c r="TBB70" s="219"/>
      <c r="TBC70" s="219"/>
      <c r="TBD70" s="219"/>
      <c r="TBE70" s="219"/>
      <c r="TBF70" s="219"/>
      <c r="TBG70" s="219"/>
      <c r="TBH70" s="219"/>
      <c r="TBI70" s="219"/>
      <c r="TBJ70" s="219"/>
      <c r="TBK70" s="219"/>
      <c r="TBL70" s="219"/>
      <c r="TBM70" s="219"/>
      <c r="TBN70" s="219"/>
      <c r="TBO70" s="219"/>
      <c r="TBP70" s="219"/>
      <c r="TBQ70" s="219"/>
      <c r="TBR70" s="219"/>
      <c r="TBS70" s="219"/>
      <c r="TBT70" s="219"/>
      <c r="TBU70" s="219"/>
      <c r="TBV70" s="219"/>
      <c r="TBW70" s="219"/>
      <c r="TBX70" s="219"/>
      <c r="TBY70" s="219"/>
      <c r="TBZ70" s="219"/>
      <c r="TCA70" s="219"/>
      <c r="TCB70" s="219"/>
      <c r="TCC70" s="219"/>
      <c r="TCD70" s="219"/>
      <c r="TCE70" s="219"/>
      <c r="TCF70" s="219"/>
      <c r="TCG70" s="219"/>
      <c r="TCH70" s="219"/>
      <c r="TCI70" s="219"/>
      <c r="TCJ70" s="219"/>
      <c r="TCK70" s="219"/>
      <c r="TCL70" s="219"/>
      <c r="TCM70" s="219"/>
      <c r="TCN70" s="219"/>
      <c r="TCO70" s="219"/>
      <c r="TCP70" s="219"/>
      <c r="TCQ70" s="219"/>
      <c r="TCR70" s="219"/>
      <c r="TCS70" s="219"/>
      <c r="TCT70" s="219"/>
      <c r="TCU70" s="219"/>
      <c r="TCV70" s="219"/>
      <c r="TCW70" s="219"/>
      <c r="TCX70" s="219"/>
      <c r="TCY70" s="219"/>
      <c r="TCZ70" s="219"/>
      <c r="TDA70" s="219"/>
      <c r="TDB70" s="219"/>
      <c r="TDC70" s="219"/>
      <c r="TDD70" s="219"/>
      <c r="TDE70" s="219"/>
      <c r="TDF70" s="219"/>
      <c r="TDG70" s="219"/>
      <c r="TDH70" s="219"/>
      <c r="TDI70" s="219"/>
      <c r="TDJ70" s="219"/>
      <c r="TDK70" s="219"/>
      <c r="TDL70" s="219"/>
      <c r="TDM70" s="219"/>
      <c r="TDN70" s="219"/>
      <c r="TDO70" s="219"/>
      <c r="TDP70" s="219"/>
      <c r="TDQ70" s="219"/>
      <c r="TDR70" s="219"/>
      <c r="TDS70" s="219"/>
      <c r="TDT70" s="219"/>
      <c r="TDU70" s="219"/>
      <c r="TDV70" s="219"/>
      <c r="TDW70" s="219"/>
      <c r="TDX70" s="219"/>
      <c r="TDY70" s="219"/>
      <c r="TDZ70" s="219"/>
      <c r="TEA70" s="219"/>
      <c r="TEB70" s="219"/>
      <c r="TEC70" s="219"/>
      <c r="TED70" s="219"/>
      <c r="TEE70" s="219"/>
      <c r="TEF70" s="219"/>
      <c r="TEG70" s="219"/>
      <c r="TEH70" s="219"/>
      <c r="TEI70" s="219"/>
      <c r="TEJ70" s="219"/>
      <c r="TEK70" s="219"/>
      <c r="TEL70" s="219"/>
      <c r="TEM70" s="219"/>
      <c r="TEN70" s="219"/>
      <c r="TEO70" s="219"/>
      <c r="TEP70" s="219"/>
      <c r="TEQ70" s="219"/>
      <c r="TER70" s="219"/>
      <c r="TES70" s="219"/>
      <c r="TET70" s="219"/>
      <c r="TEU70" s="219"/>
      <c r="TEV70" s="219"/>
      <c r="TEW70" s="219"/>
      <c r="TEX70" s="219"/>
      <c r="TEY70" s="219"/>
      <c r="TEZ70" s="219"/>
      <c r="TFA70" s="219"/>
      <c r="TFB70" s="219"/>
      <c r="TFC70" s="219"/>
      <c r="TFD70" s="219"/>
      <c r="TFE70" s="219"/>
      <c r="TFF70" s="219"/>
      <c r="TFG70" s="219"/>
      <c r="TFH70" s="219"/>
      <c r="TFI70" s="219"/>
      <c r="TFJ70" s="219"/>
      <c r="TFK70" s="219"/>
      <c r="TFL70" s="219"/>
      <c r="TFM70" s="219"/>
      <c r="TFN70" s="219"/>
      <c r="TFO70" s="219"/>
      <c r="TFP70" s="219"/>
      <c r="TFQ70" s="219"/>
      <c r="TFR70" s="219"/>
      <c r="TFS70" s="219"/>
      <c r="TFT70" s="219"/>
      <c r="TFU70" s="219"/>
      <c r="TFV70" s="219"/>
      <c r="TFW70" s="219"/>
      <c r="TFX70" s="219"/>
      <c r="TFY70" s="219"/>
      <c r="TFZ70" s="219"/>
      <c r="TGA70" s="219"/>
      <c r="TGB70" s="219"/>
      <c r="TGC70" s="219"/>
      <c r="TGD70" s="219"/>
      <c r="TGE70" s="219"/>
      <c r="TGF70" s="219"/>
      <c r="TGG70" s="219"/>
      <c r="TGH70" s="219"/>
      <c r="TGI70" s="219"/>
      <c r="TGJ70" s="219"/>
      <c r="TGK70" s="219"/>
      <c r="TGL70" s="219"/>
      <c r="TGM70" s="219"/>
      <c r="TGN70" s="219"/>
      <c r="TGO70" s="219"/>
      <c r="TGP70" s="219"/>
      <c r="TGQ70" s="219"/>
      <c r="TGR70" s="219"/>
      <c r="TGS70" s="219"/>
      <c r="TGT70" s="219"/>
      <c r="TGU70" s="219"/>
      <c r="TGV70" s="219"/>
      <c r="TGW70" s="219"/>
      <c r="TGX70" s="219"/>
      <c r="TGY70" s="219"/>
      <c r="TGZ70" s="219"/>
      <c r="THA70" s="219"/>
      <c r="THB70" s="219"/>
      <c r="THC70" s="219"/>
      <c r="THD70" s="219"/>
      <c r="THE70" s="219"/>
      <c r="THF70" s="219"/>
      <c r="THG70" s="219"/>
      <c r="THH70" s="219"/>
      <c r="THI70" s="219"/>
      <c r="THJ70" s="219"/>
      <c r="THK70" s="219"/>
      <c r="THL70" s="219"/>
      <c r="THM70" s="219"/>
      <c r="THN70" s="219"/>
      <c r="THO70" s="219"/>
      <c r="THP70" s="219"/>
      <c r="THQ70" s="219"/>
      <c r="THR70" s="219"/>
      <c r="THS70" s="219"/>
      <c r="THT70" s="219"/>
      <c r="THU70" s="219"/>
      <c r="THV70" s="219"/>
      <c r="THW70" s="219"/>
      <c r="THX70" s="219"/>
      <c r="THY70" s="219"/>
      <c r="THZ70" s="219"/>
      <c r="TIA70" s="219"/>
      <c r="TIB70" s="219"/>
      <c r="TIC70" s="219"/>
      <c r="TID70" s="219"/>
      <c r="TIE70" s="219"/>
      <c r="TIF70" s="219"/>
      <c r="TIG70" s="219"/>
      <c r="TIH70" s="219"/>
      <c r="TII70" s="219"/>
      <c r="TIJ70" s="219"/>
      <c r="TIK70" s="219"/>
      <c r="TIL70" s="219"/>
      <c r="TIM70" s="219"/>
      <c r="TIN70" s="219"/>
      <c r="TIO70" s="219"/>
      <c r="TIP70" s="219"/>
      <c r="TIQ70" s="219"/>
      <c r="TIR70" s="219"/>
      <c r="TIS70" s="219"/>
      <c r="TIT70" s="219"/>
      <c r="TIU70" s="219"/>
      <c r="TIV70" s="219"/>
      <c r="TIW70" s="219"/>
      <c r="TIX70" s="219"/>
      <c r="TIY70" s="219"/>
      <c r="TIZ70" s="219"/>
      <c r="TJA70" s="219"/>
      <c r="TJB70" s="219"/>
      <c r="TJC70" s="219"/>
      <c r="TJD70" s="219"/>
      <c r="TJE70" s="219"/>
      <c r="TJF70" s="219"/>
      <c r="TJG70" s="219"/>
      <c r="TJH70" s="219"/>
      <c r="TJI70" s="219"/>
      <c r="TJJ70" s="219"/>
      <c r="TJK70" s="219"/>
      <c r="TJL70" s="219"/>
      <c r="TJM70" s="219"/>
      <c r="TJN70" s="219"/>
      <c r="TJO70" s="219"/>
      <c r="TJP70" s="219"/>
      <c r="TJQ70" s="219"/>
      <c r="TJR70" s="219"/>
      <c r="TJS70" s="219"/>
      <c r="TJT70" s="219"/>
      <c r="TJU70" s="219"/>
      <c r="TJV70" s="219"/>
      <c r="TJW70" s="219"/>
      <c r="TJX70" s="219"/>
      <c r="TJY70" s="219"/>
      <c r="TJZ70" s="219"/>
      <c r="TKA70" s="219"/>
      <c r="TKB70" s="219"/>
      <c r="TKC70" s="219"/>
      <c r="TKD70" s="219"/>
      <c r="TKE70" s="219"/>
      <c r="TKF70" s="219"/>
      <c r="TKG70" s="219"/>
      <c r="TKH70" s="219"/>
      <c r="TKI70" s="219"/>
      <c r="TKJ70" s="219"/>
      <c r="TKK70" s="219"/>
      <c r="TKL70" s="219"/>
      <c r="TKM70" s="219"/>
      <c r="TKN70" s="219"/>
      <c r="TKO70" s="219"/>
      <c r="TKP70" s="219"/>
      <c r="TKQ70" s="219"/>
      <c r="TKR70" s="219"/>
      <c r="TKS70" s="219"/>
      <c r="TKT70" s="219"/>
      <c r="TKU70" s="219"/>
      <c r="TKV70" s="219"/>
      <c r="TKW70" s="219"/>
      <c r="TKX70" s="219"/>
      <c r="TKY70" s="219"/>
      <c r="TKZ70" s="219"/>
      <c r="TLA70" s="219"/>
      <c r="TLB70" s="219"/>
      <c r="TLC70" s="219"/>
      <c r="TLD70" s="219"/>
      <c r="TLE70" s="219"/>
      <c r="TLF70" s="219"/>
      <c r="TLG70" s="219"/>
      <c r="TLH70" s="219"/>
      <c r="TLI70" s="219"/>
      <c r="TLJ70" s="219"/>
      <c r="TLK70" s="219"/>
      <c r="TLL70" s="219"/>
      <c r="TLM70" s="219"/>
      <c r="TLN70" s="219"/>
      <c r="TLO70" s="219"/>
      <c r="TLP70" s="219"/>
      <c r="TLQ70" s="219"/>
      <c r="TLR70" s="219"/>
      <c r="TLS70" s="219"/>
      <c r="TLT70" s="219"/>
      <c r="TLU70" s="219"/>
      <c r="TLV70" s="219"/>
      <c r="TLW70" s="219"/>
      <c r="TLX70" s="219"/>
      <c r="TLY70" s="219"/>
      <c r="TLZ70" s="219"/>
      <c r="TMA70" s="219"/>
      <c r="TMB70" s="219"/>
      <c r="TMC70" s="219"/>
      <c r="TMD70" s="219"/>
      <c r="TME70" s="219"/>
      <c r="TMF70" s="219"/>
      <c r="TMG70" s="219"/>
      <c r="TMH70" s="219"/>
      <c r="TMI70" s="219"/>
      <c r="TMJ70" s="219"/>
      <c r="TMK70" s="219"/>
      <c r="TML70" s="219"/>
      <c r="TMM70" s="219"/>
      <c r="TMN70" s="219"/>
      <c r="TMO70" s="219"/>
      <c r="TMP70" s="219"/>
      <c r="TMQ70" s="219"/>
      <c r="TMR70" s="219"/>
      <c r="TMS70" s="219"/>
      <c r="TMT70" s="219"/>
      <c r="TMU70" s="219"/>
      <c r="TMV70" s="219"/>
      <c r="TMW70" s="219"/>
      <c r="TMX70" s="219"/>
      <c r="TMY70" s="219"/>
      <c r="TMZ70" s="219"/>
      <c r="TNA70" s="219"/>
      <c r="TNB70" s="219"/>
      <c r="TNC70" s="219"/>
      <c r="TND70" s="219"/>
      <c r="TNE70" s="219"/>
      <c r="TNF70" s="219"/>
      <c r="TNG70" s="219"/>
      <c r="TNH70" s="219"/>
      <c r="TNI70" s="219"/>
      <c r="TNJ70" s="219"/>
      <c r="TNK70" s="219"/>
      <c r="TNL70" s="219"/>
      <c r="TNM70" s="219"/>
      <c r="TNN70" s="219"/>
      <c r="TNO70" s="219"/>
      <c r="TNP70" s="219"/>
      <c r="TNQ70" s="219"/>
      <c r="TNR70" s="219"/>
      <c r="TNS70" s="219"/>
      <c r="TNT70" s="219"/>
      <c r="TNU70" s="219"/>
      <c r="TNV70" s="219"/>
      <c r="TNW70" s="219"/>
      <c r="TNX70" s="219"/>
      <c r="TNY70" s="219"/>
      <c r="TNZ70" s="219"/>
      <c r="TOA70" s="219"/>
      <c r="TOB70" s="219"/>
      <c r="TOC70" s="219"/>
      <c r="TOD70" s="219"/>
      <c r="TOE70" s="219"/>
      <c r="TOF70" s="219"/>
      <c r="TOG70" s="219"/>
      <c r="TOH70" s="219"/>
      <c r="TOI70" s="219"/>
      <c r="TOJ70" s="219"/>
      <c r="TOK70" s="219"/>
      <c r="TOL70" s="219"/>
      <c r="TOM70" s="219"/>
      <c r="TON70" s="219"/>
      <c r="TOO70" s="219"/>
      <c r="TOP70" s="219"/>
      <c r="TOQ70" s="219"/>
      <c r="TOR70" s="219"/>
      <c r="TOS70" s="219"/>
      <c r="TOT70" s="219"/>
      <c r="TOU70" s="219"/>
      <c r="TOV70" s="219"/>
      <c r="TOW70" s="219"/>
      <c r="TOX70" s="219"/>
      <c r="TOY70" s="219"/>
      <c r="TOZ70" s="219"/>
      <c r="TPA70" s="219"/>
      <c r="TPB70" s="219"/>
      <c r="TPC70" s="219"/>
      <c r="TPD70" s="219"/>
      <c r="TPE70" s="219"/>
      <c r="TPF70" s="219"/>
      <c r="TPG70" s="219"/>
      <c r="TPH70" s="219"/>
      <c r="TPI70" s="219"/>
      <c r="TPJ70" s="219"/>
      <c r="TPK70" s="219"/>
      <c r="TPL70" s="219"/>
      <c r="TPM70" s="219"/>
      <c r="TPN70" s="219"/>
      <c r="TPO70" s="219"/>
      <c r="TPP70" s="219"/>
      <c r="TPQ70" s="219"/>
      <c r="TPR70" s="219"/>
      <c r="TPS70" s="219"/>
      <c r="TPT70" s="219"/>
      <c r="TPU70" s="219"/>
      <c r="TPV70" s="219"/>
      <c r="TPW70" s="219"/>
      <c r="TPX70" s="219"/>
      <c r="TPY70" s="219"/>
      <c r="TPZ70" s="219"/>
      <c r="TQA70" s="219"/>
      <c r="TQB70" s="219"/>
      <c r="TQC70" s="219"/>
      <c r="TQD70" s="219"/>
      <c r="TQE70" s="219"/>
      <c r="TQF70" s="219"/>
      <c r="TQG70" s="219"/>
      <c r="TQH70" s="219"/>
      <c r="TQI70" s="219"/>
      <c r="TQJ70" s="219"/>
      <c r="TQK70" s="219"/>
      <c r="TQL70" s="219"/>
      <c r="TQM70" s="219"/>
      <c r="TQN70" s="219"/>
      <c r="TQO70" s="219"/>
      <c r="TQP70" s="219"/>
      <c r="TQQ70" s="219"/>
      <c r="TQR70" s="219"/>
      <c r="TQS70" s="219"/>
      <c r="TQT70" s="219"/>
      <c r="TQU70" s="219"/>
      <c r="TQV70" s="219"/>
      <c r="TQW70" s="219"/>
      <c r="TQX70" s="219"/>
      <c r="TQY70" s="219"/>
      <c r="TQZ70" s="219"/>
      <c r="TRA70" s="219"/>
      <c r="TRB70" s="219"/>
      <c r="TRC70" s="219"/>
      <c r="TRD70" s="219"/>
      <c r="TRE70" s="219"/>
      <c r="TRF70" s="219"/>
      <c r="TRG70" s="219"/>
      <c r="TRH70" s="219"/>
      <c r="TRI70" s="219"/>
      <c r="TRJ70" s="219"/>
      <c r="TRK70" s="219"/>
      <c r="TRL70" s="219"/>
      <c r="TRM70" s="219"/>
      <c r="TRN70" s="219"/>
      <c r="TRO70" s="219"/>
      <c r="TRP70" s="219"/>
      <c r="TRQ70" s="219"/>
      <c r="TRR70" s="219"/>
      <c r="TRS70" s="219"/>
      <c r="TRT70" s="219"/>
      <c r="TRU70" s="219"/>
      <c r="TRV70" s="219"/>
      <c r="TRW70" s="219"/>
      <c r="TRX70" s="219"/>
      <c r="TRY70" s="219"/>
      <c r="TRZ70" s="219"/>
      <c r="TSA70" s="219"/>
      <c r="TSB70" s="219"/>
      <c r="TSC70" s="219"/>
      <c r="TSD70" s="219"/>
      <c r="TSE70" s="219"/>
      <c r="TSF70" s="219"/>
      <c r="TSG70" s="219"/>
      <c r="TSH70" s="219"/>
      <c r="TSI70" s="219"/>
      <c r="TSJ70" s="219"/>
      <c r="TSK70" s="219"/>
      <c r="TSL70" s="219"/>
      <c r="TSM70" s="219"/>
      <c r="TSN70" s="219"/>
      <c r="TSO70" s="219"/>
      <c r="TSP70" s="219"/>
      <c r="TSQ70" s="219"/>
      <c r="TSR70" s="219"/>
      <c r="TSS70" s="219"/>
      <c r="TST70" s="219"/>
      <c r="TSU70" s="219"/>
      <c r="TSV70" s="219"/>
      <c r="TSW70" s="219"/>
      <c r="TSX70" s="219"/>
      <c r="TSY70" s="219"/>
      <c r="TSZ70" s="219"/>
      <c r="TTA70" s="219"/>
      <c r="TTB70" s="219"/>
      <c r="TTC70" s="219"/>
      <c r="TTD70" s="219"/>
      <c r="TTE70" s="219"/>
      <c r="TTF70" s="219"/>
      <c r="TTG70" s="219"/>
      <c r="TTH70" s="219"/>
      <c r="TTI70" s="219"/>
      <c r="TTJ70" s="219"/>
      <c r="TTK70" s="219"/>
      <c r="TTL70" s="219"/>
      <c r="TTM70" s="219"/>
      <c r="TTN70" s="219"/>
      <c r="TTO70" s="219"/>
      <c r="TTP70" s="219"/>
      <c r="TTQ70" s="219"/>
      <c r="TTR70" s="219"/>
      <c r="TTS70" s="219"/>
      <c r="TTT70" s="219"/>
      <c r="TTU70" s="219"/>
      <c r="TTV70" s="219"/>
      <c r="TTW70" s="219"/>
      <c r="TTX70" s="219"/>
      <c r="TTY70" s="219"/>
      <c r="TTZ70" s="219"/>
      <c r="TUA70" s="219"/>
      <c r="TUB70" s="219"/>
      <c r="TUC70" s="219"/>
      <c r="TUD70" s="219"/>
      <c r="TUE70" s="219"/>
      <c r="TUF70" s="219"/>
      <c r="TUG70" s="219"/>
      <c r="TUH70" s="219"/>
      <c r="TUI70" s="219"/>
      <c r="TUJ70" s="219"/>
      <c r="TUK70" s="219"/>
      <c r="TUL70" s="219"/>
      <c r="TUM70" s="219"/>
      <c r="TUN70" s="219"/>
      <c r="TUO70" s="219"/>
      <c r="TUP70" s="219"/>
      <c r="TUQ70" s="219"/>
      <c r="TUR70" s="219"/>
      <c r="TUS70" s="219"/>
      <c r="TUT70" s="219"/>
      <c r="TUU70" s="219"/>
      <c r="TUV70" s="219"/>
      <c r="TUW70" s="219"/>
      <c r="TUX70" s="219"/>
      <c r="TUY70" s="219"/>
      <c r="TUZ70" s="219"/>
      <c r="TVA70" s="219"/>
      <c r="TVB70" s="219"/>
      <c r="TVC70" s="219"/>
      <c r="TVD70" s="219"/>
      <c r="TVE70" s="219"/>
      <c r="TVF70" s="219"/>
      <c r="TVG70" s="219"/>
      <c r="TVH70" s="219"/>
      <c r="TVI70" s="219"/>
      <c r="TVJ70" s="219"/>
      <c r="TVK70" s="219"/>
      <c r="TVL70" s="219"/>
      <c r="TVM70" s="219"/>
      <c r="TVN70" s="219"/>
      <c r="TVO70" s="219"/>
      <c r="TVP70" s="219"/>
      <c r="TVQ70" s="219"/>
      <c r="TVR70" s="219"/>
      <c r="TVS70" s="219"/>
      <c r="TVT70" s="219"/>
      <c r="TVU70" s="219"/>
      <c r="TVV70" s="219"/>
      <c r="TVW70" s="219"/>
      <c r="TVX70" s="219"/>
      <c r="TVY70" s="219"/>
      <c r="TVZ70" s="219"/>
      <c r="TWA70" s="219"/>
      <c r="TWB70" s="219"/>
      <c r="TWC70" s="219"/>
      <c r="TWD70" s="219"/>
      <c r="TWE70" s="219"/>
      <c r="TWF70" s="219"/>
      <c r="TWG70" s="219"/>
      <c r="TWH70" s="219"/>
      <c r="TWI70" s="219"/>
      <c r="TWJ70" s="219"/>
      <c r="TWK70" s="219"/>
      <c r="TWL70" s="219"/>
      <c r="TWM70" s="219"/>
      <c r="TWN70" s="219"/>
      <c r="TWO70" s="219"/>
      <c r="TWP70" s="219"/>
      <c r="TWQ70" s="219"/>
      <c r="TWR70" s="219"/>
      <c r="TWS70" s="219"/>
      <c r="TWT70" s="219"/>
      <c r="TWU70" s="219"/>
      <c r="TWV70" s="219"/>
      <c r="TWW70" s="219"/>
      <c r="TWX70" s="219"/>
      <c r="TWY70" s="219"/>
      <c r="TWZ70" s="219"/>
      <c r="TXA70" s="219"/>
      <c r="TXB70" s="219"/>
      <c r="TXC70" s="219"/>
      <c r="TXD70" s="219"/>
      <c r="TXE70" s="219"/>
      <c r="TXF70" s="219"/>
      <c r="TXG70" s="219"/>
      <c r="TXH70" s="219"/>
      <c r="TXI70" s="219"/>
      <c r="TXJ70" s="219"/>
      <c r="TXK70" s="219"/>
      <c r="TXL70" s="219"/>
      <c r="TXM70" s="219"/>
      <c r="TXN70" s="219"/>
      <c r="TXO70" s="219"/>
      <c r="TXP70" s="219"/>
      <c r="TXQ70" s="219"/>
      <c r="TXR70" s="219"/>
      <c r="TXS70" s="219"/>
      <c r="TXT70" s="219"/>
      <c r="TXU70" s="219"/>
      <c r="TXV70" s="219"/>
      <c r="TXW70" s="219"/>
      <c r="TXX70" s="219"/>
      <c r="TXY70" s="219"/>
      <c r="TXZ70" s="219"/>
      <c r="TYA70" s="219"/>
      <c r="TYB70" s="219"/>
      <c r="TYC70" s="219"/>
      <c r="TYD70" s="219"/>
      <c r="TYE70" s="219"/>
      <c r="TYF70" s="219"/>
      <c r="TYG70" s="219"/>
      <c r="TYH70" s="219"/>
      <c r="TYI70" s="219"/>
      <c r="TYJ70" s="219"/>
      <c r="TYK70" s="219"/>
      <c r="TYL70" s="219"/>
      <c r="TYM70" s="219"/>
      <c r="TYN70" s="219"/>
      <c r="TYO70" s="219"/>
      <c r="TYP70" s="219"/>
      <c r="TYQ70" s="219"/>
      <c r="TYR70" s="219"/>
      <c r="TYS70" s="219"/>
      <c r="TYT70" s="219"/>
      <c r="TYU70" s="219"/>
      <c r="TYV70" s="219"/>
      <c r="TYW70" s="219"/>
      <c r="TYX70" s="219"/>
      <c r="TYY70" s="219"/>
      <c r="TYZ70" s="219"/>
      <c r="TZA70" s="219"/>
      <c r="TZB70" s="219"/>
      <c r="TZC70" s="219"/>
      <c r="TZD70" s="219"/>
      <c r="TZE70" s="219"/>
      <c r="TZF70" s="219"/>
      <c r="TZG70" s="219"/>
      <c r="TZH70" s="219"/>
      <c r="TZI70" s="219"/>
      <c r="TZJ70" s="219"/>
      <c r="TZK70" s="219"/>
      <c r="TZL70" s="219"/>
      <c r="TZM70" s="219"/>
      <c r="TZN70" s="219"/>
      <c r="TZO70" s="219"/>
      <c r="TZP70" s="219"/>
      <c r="TZQ70" s="219"/>
      <c r="TZR70" s="219"/>
      <c r="TZS70" s="219"/>
      <c r="TZT70" s="219"/>
      <c r="TZU70" s="219"/>
      <c r="TZV70" s="219"/>
      <c r="TZW70" s="219"/>
      <c r="TZX70" s="219"/>
      <c r="TZY70" s="219"/>
      <c r="TZZ70" s="219"/>
      <c r="UAA70" s="219"/>
      <c r="UAB70" s="219"/>
      <c r="UAC70" s="219"/>
      <c r="UAD70" s="219"/>
      <c r="UAE70" s="219"/>
      <c r="UAF70" s="219"/>
      <c r="UAG70" s="219"/>
      <c r="UAH70" s="219"/>
      <c r="UAI70" s="219"/>
      <c r="UAJ70" s="219"/>
      <c r="UAK70" s="219"/>
      <c r="UAL70" s="219"/>
      <c r="UAM70" s="219"/>
      <c r="UAN70" s="219"/>
      <c r="UAO70" s="219"/>
      <c r="UAP70" s="219"/>
      <c r="UAQ70" s="219"/>
      <c r="UAR70" s="219"/>
      <c r="UAS70" s="219"/>
      <c r="UAT70" s="219"/>
      <c r="UAU70" s="219"/>
      <c r="UAV70" s="219"/>
      <c r="UAW70" s="219"/>
      <c r="UAX70" s="219"/>
      <c r="UAY70" s="219"/>
      <c r="UAZ70" s="219"/>
      <c r="UBA70" s="219"/>
      <c r="UBB70" s="219"/>
      <c r="UBC70" s="219"/>
      <c r="UBD70" s="219"/>
      <c r="UBE70" s="219"/>
      <c r="UBF70" s="219"/>
      <c r="UBG70" s="219"/>
      <c r="UBH70" s="219"/>
      <c r="UBI70" s="219"/>
      <c r="UBJ70" s="219"/>
      <c r="UBK70" s="219"/>
      <c r="UBL70" s="219"/>
      <c r="UBM70" s="219"/>
      <c r="UBN70" s="219"/>
      <c r="UBO70" s="219"/>
      <c r="UBP70" s="219"/>
      <c r="UBQ70" s="219"/>
      <c r="UBR70" s="219"/>
      <c r="UBS70" s="219"/>
      <c r="UBT70" s="219"/>
      <c r="UBU70" s="219"/>
      <c r="UBV70" s="219"/>
      <c r="UBW70" s="219"/>
      <c r="UBX70" s="219"/>
      <c r="UBY70" s="219"/>
      <c r="UBZ70" s="219"/>
      <c r="UCA70" s="219"/>
      <c r="UCB70" s="219"/>
      <c r="UCC70" s="219"/>
      <c r="UCD70" s="219"/>
      <c r="UCE70" s="219"/>
      <c r="UCF70" s="219"/>
      <c r="UCG70" s="219"/>
      <c r="UCH70" s="219"/>
      <c r="UCI70" s="219"/>
      <c r="UCJ70" s="219"/>
      <c r="UCK70" s="219"/>
      <c r="UCL70" s="219"/>
      <c r="UCM70" s="219"/>
      <c r="UCN70" s="219"/>
      <c r="UCO70" s="219"/>
      <c r="UCP70" s="219"/>
      <c r="UCQ70" s="219"/>
      <c r="UCR70" s="219"/>
      <c r="UCS70" s="219"/>
      <c r="UCT70" s="219"/>
      <c r="UCU70" s="219"/>
      <c r="UCV70" s="219"/>
      <c r="UCW70" s="219"/>
      <c r="UCX70" s="219"/>
      <c r="UCY70" s="219"/>
      <c r="UCZ70" s="219"/>
      <c r="UDA70" s="219"/>
      <c r="UDB70" s="219"/>
      <c r="UDC70" s="219"/>
      <c r="UDD70" s="219"/>
      <c r="UDE70" s="219"/>
      <c r="UDF70" s="219"/>
      <c r="UDG70" s="219"/>
      <c r="UDH70" s="219"/>
      <c r="UDI70" s="219"/>
      <c r="UDJ70" s="219"/>
      <c r="UDK70" s="219"/>
      <c r="UDL70" s="219"/>
      <c r="UDM70" s="219"/>
      <c r="UDN70" s="219"/>
      <c r="UDO70" s="219"/>
      <c r="UDP70" s="219"/>
      <c r="UDQ70" s="219"/>
      <c r="UDR70" s="219"/>
      <c r="UDS70" s="219"/>
      <c r="UDT70" s="219"/>
      <c r="UDU70" s="219"/>
      <c r="UDV70" s="219"/>
      <c r="UDW70" s="219"/>
      <c r="UDX70" s="219"/>
      <c r="UDY70" s="219"/>
      <c r="UDZ70" s="219"/>
      <c r="UEA70" s="219"/>
      <c r="UEB70" s="219"/>
      <c r="UEC70" s="219"/>
      <c r="UED70" s="219"/>
      <c r="UEE70" s="219"/>
      <c r="UEF70" s="219"/>
      <c r="UEG70" s="219"/>
      <c r="UEH70" s="219"/>
      <c r="UEI70" s="219"/>
      <c r="UEJ70" s="219"/>
      <c r="UEK70" s="219"/>
      <c r="UEL70" s="219"/>
      <c r="UEM70" s="219"/>
      <c r="UEN70" s="219"/>
      <c r="UEO70" s="219"/>
      <c r="UEP70" s="219"/>
      <c r="UEQ70" s="219"/>
      <c r="UER70" s="219"/>
      <c r="UES70" s="219"/>
      <c r="UET70" s="219"/>
      <c r="UEU70" s="219"/>
      <c r="UEV70" s="219"/>
      <c r="UEW70" s="219"/>
      <c r="UEX70" s="219"/>
      <c r="UEY70" s="219"/>
      <c r="UEZ70" s="219"/>
      <c r="UFA70" s="219"/>
      <c r="UFB70" s="219"/>
      <c r="UFC70" s="219"/>
      <c r="UFD70" s="219"/>
      <c r="UFE70" s="219"/>
      <c r="UFF70" s="219"/>
      <c r="UFG70" s="219"/>
      <c r="UFH70" s="219"/>
      <c r="UFI70" s="219"/>
      <c r="UFJ70" s="219"/>
      <c r="UFK70" s="219"/>
      <c r="UFL70" s="219"/>
      <c r="UFM70" s="219"/>
      <c r="UFN70" s="219"/>
      <c r="UFO70" s="219"/>
      <c r="UFP70" s="219"/>
      <c r="UFQ70" s="219"/>
      <c r="UFR70" s="219"/>
      <c r="UFS70" s="219"/>
      <c r="UFT70" s="219"/>
      <c r="UFU70" s="219"/>
      <c r="UFV70" s="219"/>
      <c r="UFW70" s="219"/>
      <c r="UFX70" s="219"/>
      <c r="UFY70" s="219"/>
      <c r="UFZ70" s="219"/>
      <c r="UGA70" s="219"/>
      <c r="UGB70" s="219"/>
      <c r="UGC70" s="219"/>
      <c r="UGD70" s="219"/>
      <c r="UGE70" s="219"/>
      <c r="UGF70" s="219"/>
      <c r="UGG70" s="219"/>
      <c r="UGH70" s="219"/>
      <c r="UGI70" s="219"/>
      <c r="UGJ70" s="219"/>
      <c r="UGK70" s="219"/>
      <c r="UGL70" s="219"/>
      <c r="UGM70" s="219"/>
      <c r="UGN70" s="219"/>
      <c r="UGO70" s="219"/>
      <c r="UGP70" s="219"/>
      <c r="UGQ70" s="219"/>
      <c r="UGR70" s="219"/>
      <c r="UGS70" s="219"/>
      <c r="UGT70" s="219"/>
      <c r="UGU70" s="219"/>
      <c r="UGV70" s="219"/>
      <c r="UGW70" s="219"/>
      <c r="UGX70" s="219"/>
      <c r="UGY70" s="219"/>
      <c r="UGZ70" s="219"/>
      <c r="UHA70" s="219"/>
      <c r="UHB70" s="219"/>
      <c r="UHC70" s="219"/>
      <c r="UHD70" s="219"/>
      <c r="UHE70" s="219"/>
      <c r="UHF70" s="219"/>
      <c r="UHG70" s="219"/>
      <c r="UHH70" s="219"/>
      <c r="UHI70" s="219"/>
      <c r="UHJ70" s="219"/>
      <c r="UHK70" s="219"/>
      <c r="UHL70" s="219"/>
      <c r="UHM70" s="219"/>
      <c r="UHN70" s="219"/>
      <c r="UHO70" s="219"/>
      <c r="UHP70" s="219"/>
      <c r="UHQ70" s="219"/>
      <c r="UHR70" s="219"/>
      <c r="UHS70" s="219"/>
      <c r="UHT70" s="219"/>
      <c r="UHU70" s="219"/>
      <c r="UHV70" s="219"/>
      <c r="UHW70" s="219"/>
      <c r="UHX70" s="219"/>
      <c r="UHY70" s="219"/>
      <c r="UHZ70" s="219"/>
      <c r="UIA70" s="219"/>
      <c r="UIB70" s="219"/>
      <c r="UIC70" s="219"/>
      <c r="UID70" s="219"/>
      <c r="UIE70" s="219"/>
      <c r="UIF70" s="219"/>
      <c r="UIG70" s="219"/>
      <c r="UIH70" s="219"/>
      <c r="UII70" s="219"/>
      <c r="UIJ70" s="219"/>
      <c r="UIK70" s="219"/>
      <c r="UIL70" s="219"/>
      <c r="UIM70" s="219"/>
      <c r="UIN70" s="219"/>
      <c r="UIO70" s="219"/>
      <c r="UIP70" s="219"/>
      <c r="UIQ70" s="219"/>
      <c r="UIR70" s="219"/>
      <c r="UIS70" s="219"/>
      <c r="UIT70" s="219"/>
      <c r="UIU70" s="219"/>
      <c r="UIV70" s="219"/>
      <c r="UIW70" s="219"/>
      <c r="UIX70" s="219"/>
      <c r="UIY70" s="219"/>
      <c r="UIZ70" s="219"/>
      <c r="UJA70" s="219"/>
      <c r="UJB70" s="219"/>
      <c r="UJC70" s="219"/>
      <c r="UJD70" s="219"/>
      <c r="UJE70" s="219"/>
      <c r="UJF70" s="219"/>
      <c r="UJG70" s="219"/>
      <c r="UJH70" s="219"/>
      <c r="UJI70" s="219"/>
      <c r="UJJ70" s="219"/>
      <c r="UJK70" s="219"/>
      <c r="UJL70" s="219"/>
      <c r="UJM70" s="219"/>
      <c r="UJN70" s="219"/>
      <c r="UJO70" s="219"/>
      <c r="UJP70" s="219"/>
      <c r="UJQ70" s="219"/>
      <c r="UJR70" s="219"/>
      <c r="UJS70" s="219"/>
      <c r="UJT70" s="219"/>
      <c r="UJU70" s="219"/>
      <c r="UJV70" s="219"/>
      <c r="UJW70" s="219"/>
      <c r="UJX70" s="219"/>
      <c r="UJY70" s="219"/>
      <c r="UJZ70" s="219"/>
      <c r="UKA70" s="219"/>
      <c r="UKB70" s="219"/>
      <c r="UKC70" s="219"/>
      <c r="UKD70" s="219"/>
      <c r="UKE70" s="219"/>
      <c r="UKF70" s="219"/>
      <c r="UKG70" s="219"/>
      <c r="UKH70" s="219"/>
      <c r="UKI70" s="219"/>
      <c r="UKJ70" s="219"/>
      <c r="UKK70" s="219"/>
      <c r="UKL70" s="219"/>
      <c r="UKM70" s="219"/>
      <c r="UKN70" s="219"/>
      <c r="UKO70" s="219"/>
      <c r="UKP70" s="219"/>
      <c r="UKQ70" s="219"/>
      <c r="UKR70" s="219"/>
      <c r="UKS70" s="219"/>
      <c r="UKT70" s="219"/>
      <c r="UKU70" s="219"/>
      <c r="UKV70" s="219"/>
      <c r="UKW70" s="219"/>
      <c r="UKX70" s="219"/>
      <c r="UKY70" s="219"/>
      <c r="UKZ70" s="219"/>
      <c r="ULA70" s="219"/>
      <c r="ULB70" s="219"/>
      <c r="ULC70" s="219"/>
      <c r="ULD70" s="219"/>
      <c r="ULE70" s="219"/>
      <c r="ULF70" s="219"/>
      <c r="ULG70" s="219"/>
      <c r="ULH70" s="219"/>
      <c r="ULI70" s="219"/>
      <c r="ULJ70" s="219"/>
      <c r="ULK70" s="219"/>
      <c r="ULL70" s="219"/>
      <c r="ULM70" s="219"/>
      <c r="ULN70" s="219"/>
      <c r="ULO70" s="219"/>
      <c r="ULP70" s="219"/>
      <c r="ULQ70" s="219"/>
      <c r="ULR70" s="219"/>
      <c r="ULS70" s="219"/>
      <c r="ULT70" s="219"/>
      <c r="ULU70" s="219"/>
      <c r="ULV70" s="219"/>
      <c r="ULW70" s="219"/>
      <c r="ULX70" s="219"/>
      <c r="ULY70" s="219"/>
      <c r="ULZ70" s="219"/>
      <c r="UMA70" s="219"/>
      <c r="UMB70" s="219"/>
      <c r="UMC70" s="219"/>
      <c r="UMD70" s="219"/>
      <c r="UME70" s="219"/>
      <c r="UMF70" s="219"/>
      <c r="UMG70" s="219"/>
      <c r="UMH70" s="219"/>
      <c r="UMI70" s="219"/>
      <c r="UMJ70" s="219"/>
      <c r="UMK70" s="219"/>
      <c r="UML70" s="219"/>
      <c r="UMM70" s="219"/>
      <c r="UMN70" s="219"/>
      <c r="UMO70" s="219"/>
      <c r="UMP70" s="219"/>
      <c r="UMQ70" s="219"/>
      <c r="UMR70" s="219"/>
      <c r="UMS70" s="219"/>
      <c r="UMT70" s="219"/>
      <c r="UMU70" s="219"/>
      <c r="UMV70" s="219"/>
      <c r="UMW70" s="219"/>
      <c r="UMX70" s="219"/>
      <c r="UMY70" s="219"/>
      <c r="UMZ70" s="219"/>
      <c r="UNA70" s="219"/>
      <c r="UNB70" s="219"/>
      <c r="UNC70" s="219"/>
      <c r="UND70" s="219"/>
      <c r="UNE70" s="219"/>
      <c r="UNF70" s="219"/>
      <c r="UNG70" s="219"/>
      <c r="UNH70" s="219"/>
      <c r="UNI70" s="219"/>
      <c r="UNJ70" s="219"/>
      <c r="UNK70" s="219"/>
      <c r="UNL70" s="219"/>
      <c r="UNM70" s="219"/>
      <c r="UNN70" s="219"/>
      <c r="UNO70" s="219"/>
      <c r="UNP70" s="219"/>
      <c r="UNQ70" s="219"/>
      <c r="UNR70" s="219"/>
      <c r="UNS70" s="219"/>
      <c r="UNT70" s="219"/>
      <c r="UNU70" s="219"/>
      <c r="UNV70" s="219"/>
      <c r="UNW70" s="219"/>
      <c r="UNX70" s="219"/>
      <c r="UNY70" s="219"/>
      <c r="UNZ70" s="219"/>
      <c r="UOA70" s="219"/>
      <c r="UOB70" s="219"/>
      <c r="UOC70" s="219"/>
      <c r="UOD70" s="219"/>
      <c r="UOE70" s="219"/>
      <c r="UOF70" s="219"/>
      <c r="UOG70" s="219"/>
      <c r="UOH70" s="219"/>
      <c r="UOI70" s="219"/>
      <c r="UOJ70" s="219"/>
      <c r="UOK70" s="219"/>
      <c r="UOL70" s="219"/>
      <c r="UOM70" s="219"/>
      <c r="UON70" s="219"/>
      <c r="UOO70" s="219"/>
      <c r="UOP70" s="219"/>
      <c r="UOQ70" s="219"/>
      <c r="UOR70" s="219"/>
      <c r="UOS70" s="219"/>
      <c r="UOT70" s="219"/>
      <c r="UOU70" s="219"/>
      <c r="UOV70" s="219"/>
      <c r="UOW70" s="219"/>
      <c r="UOX70" s="219"/>
      <c r="UOY70" s="219"/>
      <c r="UOZ70" s="219"/>
      <c r="UPA70" s="219"/>
      <c r="UPB70" s="219"/>
      <c r="UPC70" s="219"/>
      <c r="UPD70" s="219"/>
      <c r="UPE70" s="219"/>
      <c r="UPF70" s="219"/>
      <c r="UPG70" s="219"/>
      <c r="UPH70" s="219"/>
      <c r="UPI70" s="219"/>
      <c r="UPJ70" s="219"/>
      <c r="UPK70" s="219"/>
      <c r="UPL70" s="219"/>
      <c r="UPM70" s="219"/>
      <c r="UPN70" s="219"/>
      <c r="UPO70" s="219"/>
      <c r="UPP70" s="219"/>
      <c r="UPQ70" s="219"/>
      <c r="UPR70" s="219"/>
      <c r="UPS70" s="219"/>
      <c r="UPT70" s="219"/>
      <c r="UPU70" s="219"/>
      <c r="UPV70" s="219"/>
      <c r="UPW70" s="219"/>
      <c r="UPX70" s="219"/>
      <c r="UPY70" s="219"/>
      <c r="UPZ70" s="219"/>
      <c r="UQA70" s="219"/>
      <c r="UQB70" s="219"/>
      <c r="UQC70" s="219"/>
      <c r="UQD70" s="219"/>
      <c r="UQE70" s="219"/>
      <c r="UQF70" s="219"/>
      <c r="UQG70" s="219"/>
      <c r="UQH70" s="219"/>
      <c r="UQI70" s="219"/>
      <c r="UQJ70" s="219"/>
      <c r="UQK70" s="219"/>
      <c r="UQL70" s="219"/>
      <c r="UQM70" s="219"/>
      <c r="UQN70" s="219"/>
      <c r="UQO70" s="219"/>
      <c r="UQP70" s="219"/>
      <c r="UQQ70" s="219"/>
      <c r="UQR70" s="219"/>
      <c r="UQS70" s="219"/>
      <c r="UQT70" s="219"/>
      <c r="UQU70" s="219"/>
      <c r="UQV70" s="219"/>
      <c r="UQW70" s="219"/>
      <c r="UQX70" s="219"/>
      <c r="UQY70" s="219"/>
      <c r="UQZ70" s="219"/>
      <c r="URA70" s="219"/>
      <c r="URB70" s="219"/>
      <c r="URC70" s="219"/>
      <c r="URD70" s="219"/>
      <c r="URE70" s="219"/>
      <c r="URF70" s="219"/>
      <c r="URG70" s="219"/>
      <c r="URH70" s="219"/>
      <c r="URI70" s="219"/>
      <c r="URJ70" s="219"/>
      <c r="URK70" s="219"/>
      <c r="URL70" s="219"/>
      <c r="URM70" s="219"/>
      <c r="URN70" s="219"/>
      <c r="URO70" s="219"/>
      <c r="URP70" s="219"/>
      <c r="URQ70" s="219"/>
      <c r="URR70" s="219"/>
      <c r="URS70" s="219"/>
      <c r="URT70" s="219"/>
      <c r="URU70" s="219"/>
      <c r="URV70" s="219"/>
      <c r="URW70" s="219"/>
      <c r="URX70" s="219"/>
      <c r="URY70" s="219"/>
      <c r="URZ70" s="219"/>
      <c r="USA70" s="219"/>
      <c r="USB70" s="219"/>
      <c r="USC70" s="219"/>
      <c r="USD70" s="219"/>
      <c r="USE70" s="219"/>
      <c r="USF70" s="219"/>
      <c r="USG70" s="219"/>
      <c r="USH70" s="219"/>
      <c r="USI70" s="219"/>
      <c r="USJ70" s="219"/>
      <c r="USK70" s="219"/>
      <c r="USL70" s="219"/>
      <c r="USM70" s="219"/>
      <c r="USN70" s="219"/>
      <c r="USO70" s="219"/>
      <c r="USP70" s="219"/>
      <c r="USQ70" s="219"/>
      <c r="USR70" s="219"/>
      <c r="USS70" s="219"/>
      <c r="UST70" s="219"/>
      <c r="USU70" s="219"/>
      <c r="USV70" s="219"/>
      <c r="USW70" s="219"/>
      <c r="USX70" s="219"/>
      <c r="USY70" s="219"/>
      <c r="USZ70" s="219"/>
      <c r="UTA70" s="219"/>
      <c r="UTB70" s="219"/>
      <c r="UTC70" s="219"/>
      <c r="UTD70" s="219"/>
      <c r="UTE70" s="219"/>
      <c r="UTF70" s="219"/>
      <c r="UTG70" s="219"/>
      <c r="UTH70" s="219"/>
      <c r="UTI70" s="219"/>
      <c r="UTJ70" s="219"/>
      <c r="UTK70" s="219"/>
      <c r="UTL70" s="219"/>
      <c r="UTM70" s="219"/>
      <c r="UTN70" s="219"/>
      <c r="UTO70" s="219"/>
      <c r="UTP70" s="219"/>
      <c r="UTQ70" s="219"/>
      <c r="UTR70" s="219"/>
      <c r="UTS70" s="219"/>
      <c r="UTT70" s="219"/>
      <c r="UTU70" s="219"/>
      <c r="UTV70" s="219"/>
      <c r="UTW70" s="219"/>
      <c r="UTX70" s="219"/>
      <c r="UTY70" s="219"/>
      <c r="UTZ70" s="219"/>
      <c r="UUA70" s="219"/>
      <c r="UUB70" s="219"/>
      <c r="UUC70" s="219"/>
      <c r="UUD70" s="219"/>
      <c r="UUE70" s="219"/>
      <c r="UUF70" s="219"/>
      <c r="UUG70" s="219"/>
      <c r="UUH70" s="219"/>
      <c r="UUI70" s="219"/>
      <c r="UUJ70" s="219"/>
      <c r="UUK70" s="219"/>
      <c r="UUL70" s="219"/>
      <c r="UUM70" s="219"/>
      <c r="UUN70" s="219"/>
      <c r="UUO70" s="219"/>
      <c r="UUP70" s="219"/>
      <c r="UUQ70" s="219"/>
      <c r="UUR70" s="219"/>
      <c r="UUS70" s="219"/>
      <c r="UUT70" s="219"/>
      <c r="UUU70" s="219"/>
      <c r="UUV70" s="219"/>
      <c r="UUW70" s="219"/>
      <c r="UUX70" s="219"/>
      <c r="UUY70" s="219"/>
      <c r="UUZ70" s="219"/>
      <c r="UVA70" s="219"/>
      <c r="UVB70" s="219"/>
      <c r="UVC70" s="219"/>
      <c r="UVD70" s="219"/>
      <c r="UVE70" s="219"/>
      <c r="UVF70" s="219"/>
      <c r="UVG70" s="219"/>
      <c r="UVH70" s="219"/>
      <c r="UVI70" s="219"/>
      <c r="UVJ70" s="219"/>
      <c r="UVK70" s="219"/>
      <c r="UVL70" s="219"/>
      <c r="UVM70" s="219"/>
      <c r="UVN70" s="219"/>
      <c r="UVO70" s="219"/>
      <c r="UVP70" s="219"/>
      <c r="UVQ70" s="219"/>
      <c r="UVR70" s="219"/>
      <c r="UVS70" s="219"/>
      <c r="UVT70" s="219"/>
      <c r="UVU70" s="219"/>
      <c r="UVV70" s="219"/>
      <c r="UVW70" s="219"/>
      <c r="UVX70" s="219"/>
      <c r="UVY70" s="219"/>
      <c r="UVZ70" s="219"/>
      <c r="UWA70" s="219"/>
      <c r="UWB70" s="219"/>
      <c r="UWC70" s="219"/>
      <c r="UWD70" s="219"/>
      <c r="UWE70" s="219"/>
      <c r="UWF70" s="219"/>
      <c r="UWG70" s="219"/>
      <c r="UWH70" s="219"/>
      <c r="UWI70" s="219"/>
      <c r="UWJ70" s="219"/>
      <c r="UWK70" s="219"/>
      <c r="UWL70" s="219"/>
      <c r="UWM70" s="219"/>
      <c r="UWN70" s="219"/>
      <c r="UWO70" s="219"/>
      <c r="UWP70" s="219"/>
      <c r="UWQ70" s="219"/>
      <c r="UWR70" s="219"/>
      <c r="UWS70" s="219"/>
      <c r="UWT70" s="219"/>
      <c r="UWU70" s="219"/>
      <c r="UWV70" s="219"/>
      <c r="UWW70" s="219"/>
      <c r="UWX70" s="219"/>
      <c r="UWY70" s="219"/>
      <c r="UWZ70" s="219"/>
      <c r="UXA70" s="219"/>
      <c r="UXB70" s="219"/>
      <c r="UXC70" s="219"/>
      <c r="UXD70" s="219"/>
      <c r="UXE70" s="219"/>
      <c r="UXF70" s="219"/>
      <c r="UXG70" s="219"/>
      <c r="UXH70" s="219"/>
      <c r="UXI70" s="219"/>
      <c r="UXJ70" s="219"/>
      <c r="UXK70" s="219"/>
      <c r="UXL70" s="219"/>
      <c r="UXM70" s="219"/>
      <c r="UXN70" s="219"/>
      <c r="UXO70" s="219"/>
      <c r="UXP70" s="219"/>
      <c r="UXQ70" s="219"/>
      <c r="UXR70" s="219"/>
      <c r="UXS70" s="219"/>
      <c r="UXT70" s="219"/>
      <c r="UXU70" s="219"/>
      <c r="UXV70" s="219"/>
      <c r="UXW70" s="219"/>
      <c r="UXX70" s="219"/>
      <c r="UXY70" s="219"/>
      <c r="UXZ70" s="219"/>
      <c r="UYA70" s="219"/>
      <c r="UYB70" s="219"/>
      <c r="UYC70" s="219"/>
      <c r="UYD70" s="219"/>
      <c r="UYE70" s="219"/>
      <c r="UYF70" s="219"/>
      <c r="UYG70" s="219"/>
      <c r="UYH70" s="219"/>
      <c r="UYI70" s="219"/>
      <c r="UYJ70" s="219"/>
      <c r="UYK70" s="219"/>
      <c r="UYL70" s="219"/>
      <c r="UYM70" s="219"/>
      <c r="UYN70" s="219"/>
      <c r="UYO70" s="219"/>
      <c r="UYP70" s="219"/>
      <c r="UYQ70" s="219"/>
      <c r="UYR70" s="219"/>
      <c r="UYS70" s="219"/>
      <c r="UYT70" s="219"/>
      <c r="UYU70" s="219"/>
      <c r="UYV70" s="219"/>
      <c r="UYW70" s="219"/>
      <c r="UYX70" s="219"/>
      <c r="UYY70" s="219"/>
      <c r="UYZ70" s="219"/>
      <c r="UZA70" s="219"/>
      <c r="UZB70" s="219"/>
      <c r="UZC70" s="219"/>
      <c r="UZD70" s="219"/>
      <c r="UZE70" s="219"/>
      <c r="UZF70" s="219"/>
      <c r="UZG70" s="219"/>
      <c r="UZH70" s="219"/>
      <c r="UZI70" s="219"/>
      <c r="UZJ70" s="219"/>
      <c r="UZK70" s="219"/>
      <c r="UZL70" s="219"/>
      <c r="UZM70" s="219"/>
      <c r="UZN70" s="219"/>
      <c r="UZO70" s="219"/>
      <c r="UZP70" s="219"/>
      <c r="UZQ70" s="219"/>
      <c r="UZR70" s="219"/>
      <c r="UZS70" s="219"/>
      <c r="UZT70" s="219"/>
      <c r="UZU70" s="219"/>
      <c r="UZV70" s="219"/>
      <c r="UZW70" s="219"/>
      <c r="UZX70" s="219"/>
      <c r="UZY70" s="219"/>
      <c r="UZZ70" s="219"/>
      <c r="VAA70" s="219"/>
      <c r="VAB70" s="219"/>
      <c r="VAC70" s="219"/>
      <c r="VAD70" s="219"/>
      <c r="VAE70" s="219"/>
      <c r="VAF70" s="219"/>
      <c r="VAG70" s="219"/>
      <c r="VAH70" s="219"/>
      <c r="VAI70" s="219"/>
      <c r="VAJ70" s="219"/>
      <c r="VAK70" s="219"/>
      <c r="VAL70" s="219"/>
      <c r="VAM70" s="219"/>
      <c r="VAN70" s="219"/>
      <c r="VAO70" s="219"/>
      <c r="VAP70" s="219"/>
      <c r="VAQ70" s="219"/>
      <c r="VAR70" s="219"/>
      <c r="VAS70" s="219"/>
      <c r="VAT70" s="219"/>
      <c r="VAU70" s="219"/>
      <c r="VAV70" s="219"/>
      <c r="VAW70" s="219"/>
      <c r="VAX70" s="219"/>
      <c r="VAY70" s="219"/>
      <c r="VAZ70" s="219"/>
      <c r="VBA70" s="219"/>
      <c r="VBB70" s="219"/>
      <c r="VBC70" s="219"/>
      <c r="VBD70" s="219"/>
      <c r="VBE70" s="219"/>
      <c r="VBF70" s="219"/>
      <c r="VBG70" s="219"/>
      <c r="VBH70" s="219"/>
      <c r="VBI70" s="219"/>
      <c r="VBJ70" s="219"/>
      <c r="VBK70" s="219"/>
      <c r="VBL70" s="219"/>
      <c r="VBM70" s="219"/>
      <c r="VBN70" s="219"/>
      <c r="VBO70" s="219"/>
      <c r="VBP70" s="219"/>
      <c r="VBQ70" s="219"/>
      <c r="VBR70" s="219"/>
      <c r="VBS70" s="219"/>
      <c r="VBT70" s="219"/>
      <c r="VBU70" s="219"/>
      <c r="VBV70" s="219"/>
      <c r="VBW70" s="219"/>
      <c r="VBX70" s="219"/>
      <c r="VBY70" s="219"/>
      <c r="VBZ70" s="219"/>
      <c r="VCA70" s="219"/>
      <c r="VCB70" s="219"/>
      <c r="VCC70" s="219"/>
      <c r="VCD70" s="219"/>
      <c r="VCE70" s="219"/>
      <c r="VCF70" s="219"/>
      <c r="VCG70" s="219"/>
      <c r="VCH70" s="219"/>
      <c r="VCI70" s="219"/>
      <c r="VCJ70" s="219"/>
      <c r="VCK70" s="219"/>
      <c r="VCL70" s="219"/>
      <c r="VCM70" s="219"/>
      <c r="VCN70" s="219"/>
      <c r="VCO70" s="219"/>
      <c r="VCP70" s="219"/>
      <c r="VCQ70" s="219"/>
      <c r="VCR70" s="219"/>
      <c r="VCS70" s="219"/>
      <c r="VCT70" s="219"/>
      <c r="VCU70" s="219"/>
      <c r="VCV70" s="219"/>
      <c r="VCW70" s="219"/>
      <c r="VCX70" s="219"/>
      <c r="VCY70" s="219"/>
      <c r="VCZ70" s="219"/>
      <c r="VDA70" s="219"/>
      <c r="VDB70" s="219"/>
      <c r="VDC70" s="219"/>
      <c r="VDD70" s="219"/>
      <c r="VDE70" s="219"/>
      <c r="VDF70" s="219"/>
      <c r="VDG70" s="219"/>
      <c r="VDH70" s="219"/>
      <c r="VDI70" s="219"/>
      <c r="VDJ70" s="219"/>
      <c r="VDK70" s="219"/>
      <c r="VDL70" s="219"/>
      <c r="VDM70" s="219"/>
      <c r="VDN70" s="219"/>
      <c r="VDO70" s="219"/>
      <c r="VDP70" s="219"/>
      <c r="VDQ70" s="219"/>
      <c r="VDR70" s="219"/>
      <c r="VDS70" s="219"/>
      <c r="VDT70" s="219"/>
      <c r="VDU70" s="219"/>
      <c r="VDV70" s="219"/>
      <c r="VDW70" s="219"/>
      <c r="VDX70" s="219"/>
      <c r="VDY70" s="219"/>
      <c r="VDZ70" s="219"/>
      <c r="VEA70" s="219"/>
      <c r="VEB70" s="219"/>
      <c r="VEC70" s="219"/>
      <c r="VED70" s="219"/>
      <c r="VEE70" s="219"/>
      <c r="VEF70" s="219"/>
      <c r="VEG70" s="219"/>
      <c r="VEH70" s="219"/>
      <c r="VEI70" s="219"/>
      <c r="VEJ70" s="219"/>
      <c r="VEK70" s="219"/>
      <c r="VEL70" s="219"/>
      <c r="VEM70" s="219"/>
      <c r="VEN70" s="219"/>
      <c r="VEO70" s="219"/>
      <c r="VEP70" s="219"/>
      <c r="VEQ70" s="219"/>
      <c r="VER70" s="219"/>
      <c r="VES70" s="219"/>
      <c r="VET70" s="219"/>
      <c r="VEU70" s="219"/>
      <c r="VEV70" s="219"/>
      <c r="VEW70" s="219"/>
      <c r="VEX70" s="219"/>
      <c r="VEY70" s="219"/>
      <c r="VEZ70" s="219"/>
      <c r="VFA70" s="219"/>
      <c r="VFB70" s="219"/>
      <c r="VFC70" s="219"/>
      <c r="VFD70" s="219"/>
      <c r="VFE70" s="219"/>
      <c r="VFF70" s="219"/>
      <c r="VFG70" s="219"/>
      <c r="VFH70" s="219"/>
      <c r="VFI70" s="219"/>
      <c r="VFJ70" s="219"/>
      <c r="VFK70" s="219"/>
      <c r="VFL70" s="219"/>
      <c r="VFM70" s="219"/>
      <c r="VFN70" s="219"/>
      <c r="VFO70" s="219"/>
      <c r="VFP70" s="219"/>
      <c r="VFQ70" s="219"/>
      <c r="VFR70" s="219"/>
      <c r="VFS70" s="219"/>
      <c r="VFT70" s="219"/>
      <c r="VFU70" s="219"/>
      <c r="VFV70" s="219"/>
      <c r="VFW70" s="219"/>
      <c r="VFX70" s="219"/>
      <c r="VFY70" s="219"/>
      <c r="VFZ70" s="219"/>
      <c r="VGA70" s="219"/>
      <c r="VGB70" s="219"/>
      <c r="VGC70" s="219"/>
      <c r="VGD70" s="219"/>
      <c r="VGE70" s="219"/>
      <c r="VGF70" s="219"/>
      <c r="VGG70" s="219"/>
      <c r="VGH70" s="219"/>
      <c r="VGI70" s="219"/>
      <c r="VGJ70" s="219"/>
      <c r="VGK70" s="219"/>
      <c r="VGL70" s="219"/>
      <c r="VGM70" s="219"/>
      <c r="VGN70" s="219"/>
      <c r="VGO70" s="219"/>
      <c r="VGP70" s="219"/>
      <c r="VGQ70" s="219"/>
      <c r="VGR70" s="219"/>
      <c r="VGS70" s="219"/>
      <c r="VGT70" s="219"/>
      <c r="VGU70" s="219"/>
      <c r="VGV70" s="219"/>
      <c r="VGW70" s="219"/>
      <c r="VGX70" s="219"/>
      <c r="VGY70" s="219"/>
      <c r="VGZ70" s="219"/>
      <c r="VHA70" s="219"/>
      <c r="VHB70" s="219"/>
      <c r="VHC70" s="219"/>
      <c r="VHD70" s="219"/>
      <c r="VHE70" s="219"/>
      <c r="VHF70" s="219"/>
      <c r="VHG70" s="219"/>
      <c r="VHH70" s="219"/>
      <c r="VHI70" s="219"/>
      <c r="VHJ70" s="219"/>
      <c r="VHK70" s="219"/>
      <c r="VHL70" s="219"/>
      <c r="VHM70" s="219"/>
      <c r="VHN70" s="219"/>
      <c r="VHO70" s="219"/>
      <c r="VHP70" s="219"/>
      <c r="VHQ70" s="219"/>
      <c r="VHR70" s="219"/>
      <c r="VHS70" s="219"/>
      <c r="VHT70" s="219"/>
      <c r="VHU70" s="219"/>
      <c r="VHV70" s="219"/>
      <c r="VHW70" s="219"/>
      <c r="VHX70" s="219"/>
      <c r="VHY70" s="219"/>
      <c r="VHZ70" s="219"/>
      <c r="VIA70" s="219"/>
      <c r="VIB70" s="219"/>
      <c r="VIC70" s="219"/>
      <c r="VID70" s="219"/>
      <c r="VIE70" s="219"/>
      <c r="VIF70" s="219"/>
      <c r="VIG70" s="219"/>
      <c r="VIH70" s="219"/>
      <c r="VII70" s="219"/>
      <c r="VIJ70" s="219"/>
      <c r="VIK70" s="219"/>
      <c r="VIL70" s="219"/>
      <c r="VIM70" s="219"/>
      <c r="VIN70" s="219"/>
      <c r="VIO70" s="219"/>
      <c r="VIP70" s="219"/>
      <c r="VIQ70" s="219"/>
      <c r="VIR70" s="219"/>
      <c r="VIS70" s="219"/>
      <c r="VIT70" s="219"/>
      <c r="VIU70" s="219"/>
      <c r="VIV70" s="219"/>
      <c r="VIW70" s="219"/>
      <c r="VIX70" s="219"/>
      <c r="VIY70" s="219"/>
      <c r="VIZ70" s="219"/>
      <c r="VJA70" s="219"/>
      <c r="VJB70" s="219"/>
      <c r="VJC70" s="219"/>
      <c r="VJD70" s="219"/>
      <c r="VJE70" s="219"/>
      <c r="VJF70" s="219"/>
      <c r="VJG70" s="219"/>
      <c r="VJH70" s="219"/>
      <c r="VJI70" s="219"/>
      <c r="VJJ70" s="219"/>
      <c r="VJK70" s="219"/>
      <c r="VJL70" s="219"/>
      <c r="VJM70" s="219"/>
      <c r="VJN70" s="219"/>
      <c r="VJO70" s="219"/>
      <c r="VJP70" s="219"/>
      <c r="VJQ70" s="219"/>
      <c r="VJR70" s="219"/>
      <c r="VJS70" s="219"/>
      <c r="VJT70" s="219"/>
      <c r="VJU70" s="219"/>
      <c r="VJV70" s="219"/>
      <c r="VJW70" s="219"/>
      <c r="VJX70" s="219"/>
      <c r="VJY70" s="219"/>
      <c r="VJZ70" s="219"/>
      <c r="VKA70" s="219"/>
      <c r="VKB70" s="219"/>
      <c r="VKC70" s="219"/>
      <c r="VKD70" s="219"/>
      <c r="VKE70" s="219"/>
      <c r="VKF70" s="219"/>
      <c r="VKG70" s="219"/>
      <c r="VKH70" s="219"/>
      <c r="VKI70" s="219"/>
      <c r="VKJ70" s="219"/>
      <c r="VKK70" s="219"/>
      <c r="VKL70" s="219"/>
      <c r="VKM70" s="219"/>
      <c r="VKN70" s="219"/>
      <c r="VKO70" s="219"/>
      <c r="VKP70" s="219"/>
      <c r="VKQ70" s="219"/>
      <c r="VKR70" s="219"/>
      <c r="VKS70" s="219"/>
      <c r="VKT70" s="219"/>
      <c r="VKU70" s="219"/>
      <c r="VKV70" s="219"/>
      <c r="VKW70" s="219"/>
      <c r="VKX70" s="219"/>
      <c r="VKY70" s="219"/>
      <c r="VKZ70" s="219"/>
      <c r="VLA70" s="219"/>
      <c r="VLB70" s="219"/>
      <c r="VLC70" s="219"/>
      <c r="VLD70" s="219"/>
      <c r="VLE70" s="219"/>
      <c r="VLF70" s="219"/>
      <c r="VLG70" s="219"/>
      <c r="VLH70" s="219"/>
      <c r="VLI70" s="219"/>
      <c r="VLJ70" s="219"/>
      <c r="VLK70" s="219"/>
      <c r="VLL70" s="219"/>
      <c r="VLM70" s="219"/>
      <c r="VLN70" s="219"/>
      <c r="VLO70" s="219"/>
      <c r="VLP70" s="219"/>
      <c r="VLQ70" s="219"/>
      <c r="VLR70" s="219"/>
      <c r="VLS70" s="219"/>
      <c r="VLT70" s="219"/>
      <c r="VLU70" s="219"/>
      <c r="VLV70" s="219"/>
      <c r="VLW70" s="219"/>
      <c r="VLX70" s="219"/>
      <c r="VLY70" s="219"/>
      <c r="VLZ70" s="219"/>
      <c r="VMA70" s="219"/>
      <c r="VMB70" s="219"/>
      <c r="VMC70" s="219"/>
      <c r="VMD70" s="219"/>
      <c r="VME70" s="219"/>
      <c r="VMF70" s="219"/>
      <c r="VMG70" s="219"/>
      <c r="VMH70" s="219"/>
      <c r="VMI70" s="219"/>
      <c r="VMJ70" s="219"/>
      <c r="VMK70" s="219"/>
      <c r="VML70" s="219"/>
      <c r="VMM70" s="219"/>
      <c r="VMN70" s="219"/>
      <c r="VMO70" s="219"/>
      <c r="VMP70" s="219"/>
      <c r="VMQ70" s="219"/>
      <c r="VMR70" s="219"/>
      <c r="VMS70" s="219"/>
      <c r="VMT70" s="219"/>
      <c r="VMU70" s="219"/>
      <c r="VMV70" s="219"/>
      <c r="VMW70" s="219"/>
      <c r="VMX70" s="219"/>
      <c r="VMY70" s="219"/>
      <c r="VMZ70" s="219"/>
      <c r="VNA70" s="219"/>
      <c r="VNB70" s="219"/>
      <c r="VNC70" s="219"/>
      <c r="VND70" s="219"/>
      <c r="VNE70" s="219"/>
      <c r="VNF70" s="219"/>
      <c r="VNG70" s="219"/>
      <c r="VNH70" s="219"/>
      <c r="VNI70" s="219"/>
      <c r="VNJ70" s="219"/>
      <c r="VNK70" s="219"/>
      <c r="VNL70" s="219"/>
      <c r="VNM70" s="219"/>
      <c r="VNN70" s="219"/>
      <c r="VNO70" s="219"/>
      <c r="VNP70" s="219"/>
      <c r="VNQ70" s="219"/>
      <c r="VNR70" s="219"/>
      <c r="VNS70" s="219"/>
      <c r="VNT70" s="219"/>
      <c r="VNU70" s="219"/>
      <c r="VNV70" s="219"/>
      <c r="VNW70" s="219"/>
      <c r="VNX70" s="219"/>
      <c r="VNY70" s="219"/>
      <c r="VNZ70" s="219"/>
      <c r="VOA70" s="219"/>
      <c r="VOB70" s="219"/>
      <c r="VOC70" s="219"/>
      <c r="VOD70" s="219"/>
      <c r="VOE70" s="219"/>
      <c r="VOF70" s="219"/>
      <c r="VOG70" s="219"/>
      <c r="VOH70" s="219"/>
      <c r="VOI70" s="219"/>
      <c r="VOJ70" s="219"/>
      <c r="VOK70" s="219"/>
      <c r="VOL70" s="219"/>
      <c r="VOM70" s="219"/>
      <c r="VON70" s="219"/>
      <c r="VOO70" s="219"/>
      <c r="VOP70" s="219"/>
      <c r="VOQ70" s="219"/>
      <c r="VOR70" s="219"/>
      <c r="VOS70" s="219"/>
      <c r="VOT70" s="219"/>
      <c r="VOU70" s="219"/>
      <c r="VOV70" s="219"/>
      <c r="VOW70" s="219"/>
      <c r="VOX70" s="219"/>
      <c r="VOY70" s="219"/>
      <c r="VOZ70" s="219"/>
      <c r="VPA70" s="219"/>
      <c r="VPB70" s="219"/>
      <c r="VPC70" s="219"/>
      <c r="VPD70" s="219"/>
      <c r="VPE70" s="219"/>
      <c r="VPF70" s="219"/>
      <c r="VPG70" s="219"/>
      <c r="VPH70" s="219"/>
      <c r="VPI70" s="219"/>
      <c r="VPJ70" s="219"/>
      <c r="VPK70" s="219"/>
      <c r="VPL70" s="219"/>
      <c r="VPM70" s="219"/>
      <c r="VPN70" s="219"/>
      <c r="VPO70" s="219"/>
      <c r="VPP70" s="219"/>
      <c r="VPQ70" s="219"/>
      <c r="VPR70" s="219"/>
      <c r="VPS70" s="219"/>
      <c r="VPT70" s="219"/>
      <c r="VPU70" s="219"/>
      <c r="VPV70" s="219"/>
      <c r="VPW70" s="219"/>
      <c r="VPX70" s="219"/>
      <c r="VPY70" s="219"/>
      <c r="VPZ70" s="219"/>
      <c r="VQA70" s="219"/>
      <c r="VQB70" s="219"/>
      <c r="VQC70" s="219"/>
      <c r="VQD70" s="219"/>
      <c r="VQE70" s="219"/>
      <c r="VQF70" s="219"/>
      <c r="VQG70" s="219"/>
      <c r="VQH70" s="219"/>
      <c r="VQI70" s="219"/>
      <c r="VQJ70" s="219"/>
      <c r="VQK70" s="219"/>
      <c r="VQL70" s="219"/>
      <c r="VQM70" s="219"/>
      <c r="VQN70" s="219"/>
      <c r="VQO70" s="219"/>
      <c r="VQP70" s="219"/>
      <c r="VQQ70" s="219"/>
      <c r="VQR70" s="219"/>
      <c r="VQS70" s="219"/>
      <c r="VQT70" s="219"/>
      <c r="VQU70" s="219"/>
      <c r="VQV70" s="219"/>
      <c r="VQW70" s="219"/>
      <c r="VQX70" s="219"/>
      <c r="VQY70" s="219"/>
      <c r="VQZ70" s="219"/>
      <c r="VRA70" s="219"/>
      <c r="VRB70" s="219"/>
      <c r="VRC70" s="219"/>
      <c r="VRD70" s="219"/>
      <c r="VRE70" s="219"/>
      <c r="VRF70" s="219"/>
      <c r="VRG70" s="219"/>
      <c r="VRH70" s="219"/>
      <c r="VRI70" s="219"/>
      <c r="VRJ70" s="219"/>
      <c r="VRK70" s="219"/>
      <c r="VRL70" s="219"/>
      <c r="VRM70" s="219"/>
      <c r="VRN70" s="219"/>
      <c r="VRO70" s="219"/>
      <c r="VRP70" s="219"/>
      <c r="VRQ70" s="219"/>
      <c r="VRR70" s="219"/>
      <c r="VRS70" s="219"/>
      <c r="VRT70" s="219"/>
      <c r="VRU70" s="219"/>
      <c r="VRV70" s="219"/>
      <c r="VRW70" s="219"/>
      <c r="VRX70" s="219"/>
      <c r="VRY70" s="219"/>
      <c r="VRZ70" s="219"/>
      <c r="VSA70" s="219"/>
      <c r="VSB70" s="219"/>
      <c r="VSC70" s="219"/>
      <c r="VSD70" s="219"/>
      <c r="VSE70" s="219"/>
      <c r="VSF70" s="219"/>
      <c r="VSG70" s="219"/>
      <c r="VSH70" s="219"/>
      <c r="VSI70" s="219"/>
      <c r="VSJ70" s="219"/>
      <c r="VSK70" s="219"/>
      <c r="VSL70" s="219"/>
      <c r="VSM70" s="219"/>
      <c r="VSN70" s="219"/>
      <c r="VSO70" s="219"/>
      <c r="VSP70" s="219"/>
      <c r="VSQ70" s="219"/>
      <c r="VSR70" s="219"/>
      <c r="VSS70" s="219"/>
      <c r="VST70" s="219"/>
      <c r="VSU70" s="219"/>
      <c r="VSV70" s="219"/>
      <c r="VSW70" s="219"/>
      <c r="VSX70" s="219"/>
      <c r="VSY70" s="219"/>
      <c r="VSZ70" s="219"/>
      <c r="VTA70" s="219"/>
      <c r="VTB70" s="219"/>
      <c r="VTC70" s="219"/>
      <c r="VTD70" s="219"/>
      <c r="VTE70" s="219"/>
      <c r="VTF70" s="219"/>
      <c r="VTG70" s="219"/>
      <c r="VTH70" s="219"/>
      <c r="VTI70" s="219"/>
      <c r="VTJ70" s="219"/>
      <c r="VTK70" s="219"/>
      <c r="VTL70" s="219"/>
      <c r="VTM70" s="219"/>
      <c r="VTN70" s="219"/>
      <c r="VTO70" s="219"/>
      <c r="VTP70" s="219"/>
      <c r="VTQ70" s="219"/>
      <c r="VTR70" s="219"/>
      <c r="VTS70" s="219"/>
      <c r="VTT70" s="219"/>
      <c r="VTU70" s="219"/>
      <c r="VTV70" s="219"/>
      <c r="VTW70" s="219"/>
      <c r="VTX70" s="219"/>
      <c r="VTY70" s="219"/>
      <c r="VTZ70" s="219"/>
      <c r="VUA70" s="219"/>
      <c r="VUB70" s="219"/>
      <c r="VUC70" s="219"/>
      <c r="VUD70" s="219"/>
      <c r="VUE70" s="219"/>
      <c r="VUF70" s="219"/>
      <c r="VUG70" s="219"/>
      <c r="VUH70" s="219"/>
      <c r="VUI70" s="219"/>
      <c r="VUJ70" s="219"/>
      <c r="VUK70" s="219"/>
      <c r="VUL70" s="219"/>
      <c r="VUM70" s="219"/>
      <c r="VUN70" s="219"/>
      <c r="VUO70" s="219"/>
      <c r="VUP70" s="219"/>
      <c r="VUQ70" s="219"/>
      <c r="VUR70" s="219"/>
      <c r="VUS70" s="219"/>
      <c r="VUT70" s="219"/>
      <c r="VUU70" s="219"/>
      <c r="VUV70" s="219"/>
      <c r="VUW70" s="219"/>
      <c r="VUX70" s="219"/>
      <c r="VUY70" s="219"/>
      <c r="VUZ70" s="219"/>
      <c r="VVA70" s="219"/>
      <c r="VVB70" s="219"/>
      <c r="VVC70" s="219"/>
      <c r="VVD70" s="219"/>
      <c r="VVE70" s="219"/>
      <c r="VVF70" s="219"/>
      <c r="VVG70" s="219"/>
      <c r="VVH70" s="219"/>
      <c r="VVI70" s="219"/>
      <c r="VVJ70" s="219"/>
      <c r="VVK70" s="219"/>
      <c r="VVL70" s="219"/>
      <c r="VVM70" s="219"/>
      <c r="VVN70" s="219"/>
      <c r="VVO70" s="219"/>
      <c r="VVP70" s="219"/>
      <c r="VVQ70" s="219"/>
      <c r="VVR70" s="219"/>
      <c r="VVS70" s="219"/>
      <c r="VVT70" s="219"/>
      <c r="VVU70" s="219"/>
      <c r="VVV70" s="219"/>
      <c r="VVW70" s="219"/>
      <c r="VVX70" s="219"/>
      <c r="VVY70" s="219"/>
      <c r="VVZ70" s="219"/>
      <c r="VWA70" s="219"/>
      <c r="VWB70" s="219"/>
      <c r="VWC70" s="219"/>
      <c r="VWD70" s="219"/>
      <c r="VWE70" s="219"/>
      <c r="VWF70" s="219"/>
      <c r="VWG70" s="219"/>
      <c r="VWH70" s="219"/>
      <c r="VWI70" s="219"/>
      <c r="VWJ70" s="219"/>
      <c r="VWK70" s="219"/>
      <c r="VWL70" s="219"/>
      <c r="VWM70" s="219"/>
      <c r="VWN70" s="219"/>
      <c r="VWO70" s="219"/>
      <c r="VWP70" s="219"/>
      <c r="VWQ70" s="219"/>
      <c r="VWR70" s="219"/>
      <c r="VWS70" s="219"/>
      <c r="VWT70" s="219"/>
      <c r="VWU70" s="219"/>
      <c r="VWV70" s="219"/>
      <c r="VWW70" s="219"/>
      <c r="VWX70" s="219"/>
      <c r="VWY70" s="219"/>
      <c r="VWZ70" s="219"/>
      <c r="VXA70" s="219"/>
      <c r="VXB70" s="219"/>
      <c r="VXC70" s="219"/>
      <c r="VXD70" s="219"/>
      <c r="VXE70" s="219"/>
      <c r="VXF70" s="219"/>
      <c r="VXG70" s="219"/>
      <c r="VXH70" s="219"/>
      <c r="VXI70" s="219"/>
      <c r="VXJ70" s="219"/>
      <c r="VXK70" s="219"/>
      <c r="VXL70" s="219"/>
      <c r="VXM70" s="219"/>
      <c r="VXN70" s="219"/>
      <c r="VXO70" s="219"/>
      <c r="VXP70" s="219"/>
      <c r="VXQ70" s="219"/>
      <c r="VXR70" s="219"/>
      <c r="VXS70" s="219"/>
      <c r="VXT70" s="219"/>
      <c r="VXU70" s="219"/>
      <c r="VXV70" s="219"/>
      <c r="VXW70" s="219"/>
      <c r="VXX70" s="219"/>
      <c r="VXY70" s="219"/>
      <c r="VXZ70" s="219"/>
      <c r="VYA70" s="219"/>
      <c r="VYB70" s="219"/>
      <c r="VYC70" s="219"/>
      <c r="VYD70" s="219"/>
      <c r="VYE70" s="219"/>
      <c r="VYF70" s="219"/>
      <c r="VYG70" s="219"/>
      <c r="VYH70" s="219"/>
      <c r="VYI70" s="219"/>
      <c r="VYJ70" s="219"/>
      <c r="VYK70" s="219"/>
      <c r="VYL70" s="219"/>
      <c r="VYM70" s="219"/>
      <c r="VYN70" s="219"/>
      <c r="VYO70" s="219"/>
      <c r="VYP70" s="219"/>
      <c r="VYQ70" s="219"/>
      <c r="VYR70" s="219"/>
      <c r="VYS70" s="219"/>
      <c r="VYT70" s="219"/>
      <c r="VYU70" s="219"/>
      <c r="VYV70" s="219"/>
      <c r="VYW70" s="219"/>
      <c r="VYX70" s="219"/>
      <c r="VYY70" s="219"/>
      <c r="VYZ70" s="219"/>
      <c r="VZA70" s="219"/>
      <c r="VZB70" s="219"/>
      <c r="VZC70" s="219"/>
      <c r="VZD70" s="219"/>
      <c r="VZE70" s="219"/>
      <c r="VZF70" s="219"/>
      <c r="VZG70" s="219"/>
      <c r="VZH70" s="219"/>
      <c r="VZI70" s="219"/>
      <c r="VZJ70" s="219"/>
      <c r="VZK70" s="219"/>
      <c r="VZL70" s="219"/>
      <c r="VZM70" s="219"/>
      <c r="VZN70" s="219"/>
      <c r="VZO70" s="219"/>
      <c r="VZP70" s="219"/>
      <c r="VZQ70" s="219"/>
      <c r="VZR70" s="219"/>
      <c r="VZS70" s="219"/>
      <c r="VZT70" s="219"/>
      <c r="VZU70" s="219"/>
      <c r="VZV70" s="219"/>
      <c r="VZW70" s="219"/>
      <c r="VZX70" s="219"/>
      <c r="VZY70" s="219"/>
      <c r="VZZ70" s="219"/>
      <c r="WAA70" s="219"/>
      <c r="WAB70" s="219"/>
      <c r="WAC70" s="219"/>
      <c r="WAD70" s="219"/>
      <c r="WAE70" s="219"/>
      <c r="WAF70" s="219"/>
      <c r="WAG70" s="219"/>
      <c r="WAH70" s="219"/>
      <c r="WAI70" s="219"/>
      <c r="WAJ70" s="219"/>
      <c r="WAK70" s="219"/>
      <c r="WAL70" s="219"/>
      <c r="WAM70" s="219"/>
      <c r="WAN70" s="219"/>
      <c r="WAO70" s="219"/>
      <c r="WAP70" s="219"/>
      <c r="WAQ70" s="219"/>
      <c r="WAR70" s="219"/>
      <c r="WAS70" s="219"/>
      <c r="WAT70" s="219"/>
      <c r="WAU70" s="219"/>
      <c r="WAV70" s="219"/>
      <c r="WAW70" s="219"/>
      <c r="WAX70" s="219"/>
      <c r="WAY70" s="219"/>
      <c r="WAZ70" s="219"/>
      <c r="WBA70" s="219"/>
      <c r="WBB70" s="219"/>
      <c r="WBC70" s="219"/>
      <c r="WBD70" s="219"/>
      <c r="WBE70" s="219"/>
      <c r="WBF70" s="219"/>
      <c r="WBG70" s="219"/>
      <c r="WBH70" s="219"/>
      <c r="WBI70" s="219"/>
      <c r="WBJ70" s="219"/>
      <c r="WBK70" s="219"/>
      <c r="WBL70" s="219"/>
      <c r="WBM70" s="219"/>
      <c r="WBN70" s="219"/>
      <c r="WBO70" s="219"/>
      <c r="WBP70" s="219"/>
      <c r="WBQ70" s="219"/>
      <c r="WBR70" s="219"/>
      <c r="WBS70" s="219"/>
      <c r="WBT70" s="219"/>
      <c r="WBU70" s="219"/>
      <c r="WBV70" s="219"/>
      <c r="WBW70" s="219"/>
      <c r="WBX70" s="219"/>
      <c r="WBY70" s="219"/>
      <c r="WBZ70" s="219"/>
      <c r="WCA70" s="219"/>
      <c r="WCB70" s="219"/>
      <c r="WCC70" s="219"/>
      <c r="WCD70" s="219"/>
      <c r="WCE70" s="219"/>
      <c r="WCF70" s="219"/>
      <c r="WCG70" s="219"/>
      <c r="WCH70" s="219"/>
      <c r="WCI70" s="219"/>
      <c r="WCJ70" s="219"/>
      <c r="WCK70" s="219"/>
      <c r="WCL70" s="219"/>
      <c r="WCM70" s="219"/>
      <c r="WCN70" s="219"/>
      <c r="WCO70" s="219"/>
      <c r="WCP70" s="219"/>
      <c r="WCQ70" s="219"/>
      <c r="WCR70" s="219"/>
      <c r="WCS70" s="219"/>
      <c r="WCT70" s="219"/>
      <c r="WCU70" s="219"/>
      <c r="WCV70" s="219"/>
      <c r="WCW70" s="219"/>
      <c r="WCX70" s="219"/>
      <c r="WCY70" s="219"/>
      <c r="WCZ70" s="219"/>
      <c r="WDA70" s="219"/>
      <c r="WDB70" s="219"/>
      <c r="WDC70" s="219"/>
      <c r="WDD70" s="219"/>
      <c r="WDE70" s="219"/>
      <c r="WDF70" s="219"/>
      <c r="WDG70" s="219"/>
      <c r="WDH70" s="219"/>
      <c r="WDI70" s="219"/>
      <c r="WDJ70" s="219"/>
      <c r="WDK70" s="219"/>
      <c r="WDL70" s="219"/>
      <c r="WDM70" s="219"/>
      <c r="WDN70" s="219"/>
      <c r="WDO70" s="219"/>
      <c r="WDP70" s="219"/>
      <c r="WDQ70" s="219"/>
      <c r="WDR70" s="219"/>
      <c r="WDS70" s="219"/>
      <c r="WDT70" s="219"/>
      <c r="WDU70" s="219"/>
      <c r="WDV70" s="219"/>
      <c r="WDW70" s="219"/>
      <c r="WDX70" s="219"/>
      <c r="WDY70" s="219"/>
      <c r="WDZ70" s="219"/>
      <c r="WEA70" s="219"/>
      <c r="WEB70" s="219"/>
      <c r="WEC70" s="219"/>
      <c r="WED70" s="219"/>
      <c r="WEE70" s="219"/>
      <c r="WEF70" s="219"/>
      <c r="WEG70" s="219"/>
      <c r="WEH70" s="219"/>
      <c r="WEI70" s="219"/>
      <c r="WEJ70" s="219"/>
      <c r="WEK70" s="219"/>
      <c r="WEL70" s="219"/>
      <c r="WEM70" s="219"/>
      <c r="WEN70" s="219"/>
      <c r="WEO70" s="219"/>
      <c r="WEP70" s="219"/>
      <c r="WEQ70" s="219"/>
      <c r="WER70" s="219"/>
      <c r="WES70" s="219"/>
      <c r="WET70" s="219"/>
      <c r="WEU70" s="219"/>
      <c r="WEV70" s="219"/>
      <c r="WEW70" s="219"/>
      <c r="WEX70" s="219"/>
      <c r="WEY70" s="219"/>
      <c r="WEZ70" s="219"/>
      <c r="WFA70" s="219"/>
      <c r="WFB70" s="219"/>
      <c r="WFC70" s="219"/>
      <c r="WFD70" s="219"/>
      <c r="WFE70" s="219"/>
      <c r="WFF70" s="219"/>
      <c r="WFG70" s="219"/>
      <c r="WFH70" s="219"/>
      <c r="WFI70" s="219"/>
      <c r="WFJ70" s="219"/>
      <c r="WFK70" s="219"/>
      <c r="WFL70" s="219"/>
      <c r="WFM70" s="219"/>
      <c r="WFN70" s="219"/>
      <c r="WFO70" s="219"/>
      <c r="WFP70" s="219"/>
      <c r="WFQ70" s="219"/>
      <c r="WFR70" s="219"/>
      <c r="WFS70" s="219"/>
      <c r="WFT70" s="219"/>
      <c r="WFU70" s="219"/>
      <c r="WFV70" s="219"/>
      <c r="WFW70" s="219"/>
      <c r="WFX70" s="219"/>
      <c r="WFY70" s="219"/>
      <c r="WFZ70" s="219"/>
      <c r="WGA70" s="219"/>
      <c r="WGB70" s="219"/>
      <c r="WGC70" s="219"/>
      <c r="WGD70" s="219"/>
      <c r="WGE70" s="219"/>
      <c r="WGF70" s="219"/>
      <c r="WGG70" s="219"/>
      <c r="WGH70" s="219"/>
      <c r="WGI70" s="219"/>
      <c r="WGJ70" s="219"/>
      <c r="WGK70" s="219"/>
      <c r="WGL70" s="219"/>
      <c r="WGM70" s="219"/>
      <c r="WGN70" s="219"/>
      <c r="WGO70" s="219"/>
      <c r="WGP70" s="219"/>
      <c r="WGQ70" s="219"/>
      <c r="WGR70" s="219"/>
      <c r="WGS70" s="219"/>
      <c r="WGT70" s="219"/>
      <c r="WGU70" s="219"/>
      <c r="WGV70" s="219"/>
      <c r="WGW70" s="219"/>
      <c r="WGX70" s="219"/>
      <c r="WGY70" s="219"/>
      <c r="WGZ70" s="219"/>
      <c r="WHA70" s="219"/>
      <c r="WHB70" s="219"/>
      <c r="WHC70" s="219"/>
      <c r="WHD70" s="219"/>
      <c r="WHE70" s="219"/>
      <c r="WHF70" s="219"/>
      <c r="WHG70" s="219"/>
      <c r="WHH70" s="219"/>
      <c r="WHI70" s="219"/>
      <c r="WHJ70" s="219"/>
      <c r="WHK70" s="219"/>
      <c r="WHL70" s="219"/>
      <c r="WHM70" s="219"/>
      <c r="WHN70" s="219"/>
      <c r="WHO70" s="219"/>
      <c r="WHP70" s="219"/>
      <c r="WHQ70" s="219"/>
      <c r="WHR70" s="219"/>
      <c r="WHS70" s="219"/>
      <c r="WHT70" s="219"/>
      <c r="WHU70" s="219"/>
      <c r="WHV70" s="219"/>
      <c r="WHW70" s="219"/>
      <c r="WHX70" s="219"/>
      <c r="WHY70" s="219"/>
      <c r="WHZ70" s="219"/>
      <c r="WIA70" s="219"/>
      <c r="WIB70" s="219"/>
      <c r="WIC70" s="219"/>
      <c r="WID70" s="219"/>
      <c r="WIE70" s="219"/>
      <c r="WIF70" s="219"/>
      <c r="WIG70" s="219"/>
      <c r="WIH70" s="219"/>
      <c r="WII70" s="219"/>
      <c r="WIJ70" s="219"/>
      <c r="WIK70" s="219"/>
      <c r="WIL70" s="219"/>
      <c r="WIM70" s="219"/>
      <c r="WIN70" s="219"/>
      <c r="WIO70" s="219"/>
      <c r="WIP70" s="219"/>
      <c r="WIQ70" s="219"/>
      <c r="WIR70" s="219"/>
      <c r="WIS70" s="219"/>
      <c r="WIT70" s="219"/>
      <c r="WIU70" s="219"/>
      <c r="WIV70" s="219"/>
      <c r="WIW70" s="219"/>
      <c r="WIX70" s="219"/>
      <c r="WIY70" s="219"/>
      <c r="WIZ70" s="219"/>
      <c r="WJA70" s="219"/>
      <c r="WJB70" s="219"/>
      <c r="WJC70" s="219"/>
      <c r="WJD70" s="219"/>
      <c r="WJE70" s="219"/>
      <c r="WJF70" s="219"/>
      <c r="WJG70" s="219"/>
      <c r="WJH70" s="219"/>
      <c r="WJI70" s="219"/>
      <c r="WJJ70" s="219"/>
      <c r="WJK70" s="219"/>
      <c r="WJL70" s="219"/>
      <c r="WJM70" s="219"/>
      <c r="WJN70" s="219"/>
      <c r="WJO70" s="219"/>
      <c r="WJP70" s="219"/>
      <c r="WJQ70" s="219"/>
      <c r="WJR70" s="219"/>
      <c r="WJS70" s="219"/>
      <c r="WJT70" s="219"/>
      <c r="WJU70" s="219"/>
      <c r="WJV70" s="219"/>
      <c r="WJW70" s="219"/>
      <c r="WJX70" s="219"/>
      <c r="WJY70" s="219"/>
      <c r="WJZ70" s="219"/>
      <c r="WKA70" s="219"/>
      <c r="WKB70" s="219"/>
      <c r="WKC70" s="219"/>
      <c r="WKD70" s="219"/>
      <c r="WKE70" s="219"/>
      <c r="WKF70" s="219"/>
      <c r="WKG70" s="219"/>
      <c r="WKH70" s="219"/>
      <c r="WKI70" s="219"/>
      <c r="WKJ70" s="219"/>
      <c r="WKK70" s="219"/>
      <c r="WKL70" s="219"/>
      <c r="WKM70" s="219"/>
      <c r="WKN70" s="219"/>
      <c r="WKO70" s="219"/>
      <c r="WKP70" s="219"/>
      <c r="WKQ70" s="219"/>
      <c r="WKR70" s="219"/>
      <c r="WKS70" s="219"/>
      <c r="WKT70" s="219"/>
      <c r="WKU70" s="219"/>
      <c r="WKV70" s="219"/>
      <c r="WKW70" s="219"/>
      <c r="WKX70" s="219"/>
      <c r="WKY70" s="219"/>
      <c r="WKZ70" s="219"/>
      <c r="WLA70" s="219"/>
      <c r="WLB70" s="219"/>
      <c r="WLC70" s="219"/>
      <c r="WLD70" s="219"/>
      <c r="WLE70" s="219"/>
      <c r="WLF70" s="219"/>
      <c r="WLG70" s="219"/>
      <c r="WLH70" s="219"/>
      <c r="WLI70" s="219"/>
      <c r="WLJ70" s="219"/>
      <c r="WLK70" s="219"/>
      <c r="WLL70" s="219"/>
      <c r="WLM70" s="219"/>
      <c r="WLN70" s="219"/>
      <c r="WLO70" s="219"/>
      <c r="WLP70" s="219"/>
      <c r="WLQ70" s="219"/>
      <c r="WLR70" s="219"/>
      <c r="WLS70" s="219"/>
      <c r="WLT70" s="219"/>
      <c r="WLU70" s="219"/>
      <c r="WLV70" s="219"/>
      <c r="WLW70" s="219"/>
      <c r="WLX70" s="219"/>
      <c r="WLY70" s="219"/>
      <c r="WLZ70" s="219"/>
      <c r="WMA70" s="219"/>
      <c r="WMB70" s="219"/>
      <c r="WMC70" s="219"/>
      <c r="WMD70" s="219"/>
      <c r="WME70" s="219"/>
      <c r="WMF70" s="219"/>
      <c r="WMG70" s="219"/>
      <c r="WMH70" s="219"/>
      <c r="WMI70" s="219"/>
      <c r="WMJ70" s="219"/>
      <c r="WMK70" s="219"/>
      <c r="WML70" s="219"/>
      <c r="WMM70" s="219"/>
      <c r="WMN70" s="219"/>
      <c r="WMO70" s="219"/>
      <c r="WMP70" s="219"/>
      <c r="WMQ70" s="219"/>
      <c r="WMR70" s="219"/>
      <c r="WMS70" s="219"/>
      <c r="WMT70" s="219"/>
      <c r="WMU70" s="219"/>
      <c r="WMV70" s="219"/>
      <c r="WMW70" s="219"/>
      <c r="WMX70" s="219"/>
      <c r="WMY70" s="219"/>
      <c r="WMZ70" s="219"/>
      <c r="WNA70" s="219"/>
      <c r="WNB70" s="219"/>
      <c r="WNC70" s="219"/>
      <c r="WND70" s="219"/>
      <c r="WNE70" s="219"/>
      <c r="WNF70" s="219"/>
      <c r="WNG70" s="219"/>
      <c r="WNH70" s="219"/>
      <c r="WNI70" s="219"/>
      <c r="WNJ70" s="219"/>
      <c r="WNK70" s="219"/>
      <c r="WNL70" s="219"/>
      <c r="WNM70" s="219"/>
      <c r="WNN70" s="219"/>
      <c r="WNO70" s="219"/>
      <c r="WNP70" s="219"/>
      <c r="WNQ70" s="219"/>
      <c r="WNR70" s="219"/>
      <c r="WNS70" s="219"/>
      <c r="WNT70" s="219"/>
      <c r="WNU70" s="219"/>
      <c r="WNV70" s="219"/>
      <c r="WNW70" s="219"/>
      <c r="WNX70" s="219"/>
      <c r="WNY70" s="219"/>
      <c r="WNZ70" s="219"/>
      <c r="WOA70" s="219"/>
      <c r="WOB70" s="219"/>
      <c r="WOC70" s="219"/>
      <c r="WOD70" s="219"/>
      <c r="WOE70" s="219"/>
      <c r="WOF70" s="219"/>
      <c r="WOG70" s="219"/>
      <c r="WOH70" s="219"/>
      <c r="WOI70" s="219"/>
      <c r="WOJ70" s="219"/>
      <c r="WOK70" s="219"/>
      <c r="WOL70" s="219"/>
      <c r="WOM70" s="219"/>
      <c r="WON70" s="219"/>
      <c r="WOO70" s="219"/>
      <c r="WOP70" s="219"/>
      <c r="WOQ70" s="219"/>
      <c r="WOR70" s="219"/>
      <c r="WOS70" s="219"/>
      <c r="WOT70" s="219"/>
      <c r="WOU70" s="219"/>
      <c r="WOV70" s="219"/>
      <c r="WOW70" s="219"/>
      <c r="WOX70" s="219"/>
      <c r="WOY70" s="219"/>
      <c r="WOZ70" s="219"/>
      <c r="WPA70" s="219"/>
      <c r="WPB70" s="219"/>
      <c r="WPC70" s="219"/>
      <c r="WPD70" s="219"/>
      <c r="WPE70" s="219"/>
      <c r="WPF70" s="219"/>
      <c r="WPG70" s="219"/>
      <c r="WPH70" s="219"/>
      <c r="WPI70" s="219"/>
      <c r="WPJ70" s="219"/>
      <c r="WPK70" s="219"/>
      <c r="WPL70" s="219"/>
      <c r="WPM70" s="219"/>
      <c r="WPN70" s="219"/>
      <c r="WPO70" s="219"/>
      <c r="WPP70" s="219"/>
      <c r="WPQ70" s="219"/>
      <c r="WPR70" s="219"/>
      <c r="WPS70" s="219"/>
      <c r="WPT70" s="219"/>
      <c r="WPU70" s="219"/>
      <c r="WPV70" s="219"/>
      <c r="WPW70" s="219"/>
      <c r="WPX70" s="219"/>
      <c r="WPY70" s="219"/>
      <c r="WPZ70" s="219"/>
      <c r="WQA70" s="219"/>
      <c r="WQB70" s="219"/>
      <c r="WQC70" s="219"/>
      <c r="WQD70" s="219"/>
      <c r="WQE70" s="219"/>
      <c r="WQF70" s="219"/>
      <c r="WQG70" s="219"/>
      <c r="WQH70" s="219"/>
      <c r="WQI70" s="219"/>
      <c r="WQJ70" s="219"/>
      <c r="WQK70" s="219"/>
      <c r="WQL70" s="219"/>
      <c r="WQM70" s="219"/>
      <c r="WQN70" s="219"/>
      <c r="WQO70" s="219"/>
      <c r="WQP70" s="219"/>
      <c r="WQQ70" s="219"/>
      <c r="WQR70" s="219"/>
      <c r="WQS70" s="219"/>
      <c r="WQT70" s="219"/>
      <c r="WQU70" s="219"/>
      <c r="WQV70" s="219"/>
      <c r="WQW70" s="219"/>
      <c r="WQX70" s="219"/>
      <c r="WQY70" s="219"/>
      <c r="WQZ70" s="219"/>
      <c r="WRA70" s="219"/>
      <c r="WRB70" s="219"/>
      <c r="WRC70" s="219"/>
      <c r="WRD70" s="219"/>
      <c r="WRE70" s="219"/>
      <c r="WRF70" s="219"/>
      <c r="WRG70" s="219"/>
      <c r="WRH70" s="219"/>
      <c r="WRI70" s="219"/>
      <c r="WRJ70" s="219"/>
      <c r="WRK70" s="219"/>
      <c r="WRL70" s="219"/>
      <c r="WRM70" s="219"/>
      <c r="WRN70" s="219"/>
      <c r="WRO70" s="219"/>
      <c r="WRP70" s="219"/>
      <c r="WRQ70" s="219"/>
      <c r="WRR70" s="219"/>
      <c r="WRS70" s="219"/>
      <c r="WRT70" s="219"/>
      <c r="WRU70" s="219"/>
      <c r="WRV70" s="219"/>
      <c r="WRW70" s="219"/>
      <c r="WRX70" s="219"/>
      <c r="WRY70" s="219"/>
      <c r="WRZ70" s="219"/>
      <c r="WSA70" s="219"/>
      <c r="WSB70" s="219"/>
      <c r="WSC70" s="219"/>
      <c r="WSD70" s="219"/>
      <c r="WSE70" s="219"/>
      <c r="WSF70" s="219"/>
      <c r="WSG70" s="219"/>
      <c r="WSH70" s="219"/>
      <c r="WSI70" s="219"/>
      <c r="WSJ70" s="219"/>
      <c r="WSK70" s="219"/>
      <c r="WSL70" s="219"/>
      <c r="WSM70" s="219"/>
      <c r="WSN70" s="219"/>
      <c r="WSO70" s="219"/>
      <c r="WSP70" s="219"/>
      <c r="WSQ70" s="219"/>
      <c r="WSR70" s="219"/>
      <c r="WSS70" s="219"/>
      <c r="WST70" s="219"/>
      <c r="WSU70" s="219"/>
      <c r="WSV70" s="219"/>
      <c r="WSW70" s="219"/>
      <c r="WSX70" s="219"/>
      <c r="WSY70" s="219"/>
      <c r="WSZ70" s="219"/>
      <c r="WTA70" s="219"/>
      <c r="WTB70" s="219"/>
      <c r="WTC70" s="219"/>
      <c r="WTD70" s="219"/>
      <c r="WTE70" s="219"/>
      <c r="WTF70" s="219"/>
      <c r="WTG70" s="219"/>
      <c r="WTH70" s="219"/>
      <c r="WTI70" s="219"/>
      <c r="WTJ70" s="219"/>
      <c r="WTK70" s="219"/>
      <c r="WTL70" s="219"/>
      <c r="WTM70" s="219"/>
      <c r="WTN70" s="219"/>
      <c r="WTO70" s="219"/>
      <c r="WTP70" s="219"/>
      <c r="WTQ70" s="219"/>
      <c r="WTR70" s="219"/>
      <c r="WTS70" s="219"/>
      <c r="WTT70" s="219"/>
      <c r="WTU70" s="219"/>
      <c r="WTV70" s="219"/>
      <c r="WTW70" s="219"/>
      <c r="WTX70" s="219"/>
      <c r="WTY70" s="219"/>
      <c r="WTZ70" s="219"/>
      <c r="WUA70" s="219"/>
      <c r="WUB70" s="219"/>
      <c r="WUC70" s="219"/>
      <c r="WUD70" s="219"/>
      <c r="WUE70" s="219"/>
      <c r="WUF70" s="219"/>
      <c r="WUG70" s="219"/>
      <c r="WUH70" s="219"/>
      <c r="WUI70" s="219"/>
      <c r="WUJ70" s="219"/>
      <c r="WUK70" s="219"/>
      <c r="WUL70" s="219"/>
      <c r="WUM70" s="219"/>
      <c r="WUN70" s="219"/>
      <c r="WUO70" s="219"/>
      <c r="WUP70" s="219"/>
      <c r="WUQ70" s="219"/>
      <c r="WUR70" s="219"/>
      <c r="WUS70" s="219"/>
      <c r="WUT70" s="219"/>
      <c r="WUU70" s="219"/>
      <c r="WUV70" s="219"/>
      <c r="WUW70" s="219"/>
      <c r="WUX70" s="219"/>
      <c r="WUY70" s="219"/>
      <c r="WUZ70" s="219"/>
      <c r="WVA70" s="219"/>
      <c r="WVB70" s="219"/>
      <c r="WVC70" s="219"/>
      <c r="WVD70" s="219"/>
      <c r="WVE70" s="219"/>
      <c r="WVF70" s="219"/>
      <c r="WVG70" s="219"/>
      <c r="WVH70" s="219"/>
      <c r="WVI70" s="219"/>
      <c r="WVJ70" s="219"/>
      <c r="WVK70" s="219"/>
      <c r="WVL70" s="219"/>
      <c r="WVM70" s="219"/>
      <c r="WVN70" s="219"/>
      <c r="WVO70" s="219"/>
      <c r="WVP70" s="219"/>
      <c r="WVQ70" s="219"/>
      <c r="WVR70" s="219"/>
      <c r="WVS70" s="219"/>
      <c r="WVT70" s="219"/>
      <c r="WVU70" s="219"/>
      <c r="WVV70" s="219"/>
      <c r="WVW70" s="219"/>
      <c r="WVX70" s="219"/>
      <c r="WVY70" s="219"/>
      <c r="WVZ70" s="219"/>
      <c r="WWA70" s="219"/>
      <c r="WWB70" s="219"/>
      <c r="WWC70" s="219"/>
      <c r="WWD70" s="219"/>
      <c r="WWE70" s="219"/>
      <c r="WWF70" s="219"/>
      <c r="WWG70" s="219"/>
      <c r="WWH70" s="219"/>
      <c r="WWI70" s="219"/>
      <c r="WWJ70" s="219"/>
      <c r="WWK70" s="219"/>
      <c r="WWL70" s="219"/>
      <c r="WWM70" s="219"/>
      <c r="WWN70" s="219"/>
      <c r="WWO70" s="219"/>
      <c r="WWP70" s="219"/>
      <c r="WWQ70" s="219"/>
      <c r="WWR70" s="219"/>
      <c r="WWS70" s="219"/>
      <c r="WWT70" s="219"/>
      <c r="WWU70" s="219"/>
      <c r="WWV70" s="219"/>
      <c r="WWW70" s="219"/>
      <c r="WWX70" s="219"/>
      <c r="WWY70" s="219"/>
      <c r="WWZ70" s="219"/>
      <c r="WXA70" s="219"/>
      <c r="WXB70" s="219"/>
      <c r="WXC70" s="219"/>
      <c r="WXD70" s="219"/>
      <c r="WXE70" s="219"/>
      <c r="WXF70" s="219"/>
      <c r="WXG70" s="219"/>
      <c r="WXH70" s="219"/>
      <c r="WXI70" s="219"/>
      <c r="WXJ70" s="219"/>
      <c r="WXK70" s="219"/>
      <c r="WXL70" s="219"/>
      <c r="WXM70" s="219"/>
      <c r="WXN70" s="219"/>
      <c r="WXO70" s="219"/>
      <c r="WXP70" s="219"/>
      <c r="WXQ70" s="219"/>
      <c r="WXR70" s="219"/>
      <c r="WXS70" s="219"/>
      <c r="WXT70" s="219"/>
      <c r="WXU70" s="219"/>
      <c r="WXV70" s="219"/>
      <c r="WXW70" s="219"/>
      <c r="WXX70" s="219"/>
      <c r="WXY70" s="219"/>
      <c r="WXZ70" s="219"/>
      <c r="WYA70" s="219"/>
      <c r="WYB70" s="219"/>
      <c r="WYC70" s="219"/>
      <c r="WYD70" s="219"/>
      <c r="WYE70" s="219"/>
      <c r="WYF70" s="219"/>
      <c r="WYG70" s="219"/>
      <c r="WYH70" s="219"/>
      <c r="WYI70" s="219"/>
      <c r="WYJ70" s="219"/>
      <c r="WYK70" s="219"/>
      <c r="WYL70" s="219"/>
      <c r="WYM70" s="219"/>
      <c r="WYN70" s="219"/>
      <c r="WYO70" s="219"/>
      <c r="WYP70" s="219"/>
      <c r="WYQ70" s="219"/>
      <c r="WYR70" s="219"/>
      <c r="WYS70" s="219"/>
      <c r="WYT70" s="219"/>
      <c r="WYU70" s="219"/>
      <c r="WYV70" s="219"/>
      <c r="WYW70" s="219"/>
      <c r="WYX70" s="219"/>
      <c r="WYY70" s="219"/>
      <c r="WYZ70" s="219"/>
      <c r="WZA70" s="219"/>
      <c r="WZB70" s="219"/>
      <c r="WZC70" s="219"/>
      <c r="WZD70" s="219"/>
      <c r="WZE70" s="219"/>
      <c r="WZF70" s="219"/>
      <c r="WZG70" s="219"/>
      <c r="WZH70" s="219"/>
      <c r="WZI70" s="219"/>
      <c r="WZJ70" s="219"/>
      <c r="WZK70" s="219"/>
      <c r="WZL70" s="219"/>
      <c r="WZM70" s="219"/>
      <c r="WZN70" s="219"/>
      <c r="WZO70" s="219"/>
      <c r="WZP70" s="219"/>
      <c r="WZQ70" s="219"/>
      <c r="WZR70" s="219"/>
      <c r="WZS70" s="219"/>
      <c r="WZT70" s="219"/>
      <c r="WZU70" s="219"/>
      <c r="WZV70" s="219"/>
      <c r="WZW70" s="219"/>
      <c r="WZX70" s="219"/>
      <c r="WZY70" s="219"/>
      <c r="WZZ70" s="219"/>
      <c r="XAA70" s="219"/>
      <c r="XAB70" s="219"/>
      <c r="XAC70" s="219"/>
      <c r="XAD70" s="219"/>
      <c r="XAE70" s="219"/>
      <c r="XAF70" s="219"/>
      <c r="XAG70" s="219"/>
      <c r="XAH70" s="219"/>
      <c r="XAI70" s="219"/>
      <c r="XAJ70" s="219"/>
      <c r="XAK70" s="219"/>
      <c r="XAL70" s="219"/>
      <c r="XAM70" s="219"/>
      <c r="XAN70" s="219"/>
      <c r="XAO70" s="219"/>
      <c r="XAP70" s="219"/>
      <c r="XAQ70" s="219"/>
      <c r="XAR70" s="219"/>
      <c r="XAS70" s="219"/>
      <c r="XAT70" s="219"/>
      <c r="XAU70" s="219"/>
      <c r="XAV70" s="219"/>
      <c r="XAW70" s="219"/>
      <c r="XAX70" s="219"/>
      <c r="XAY70" s="219"/>
      <c r="XAZ70" s="219"/>
      <c r="XBA70" s="219"/>
      <c r="XBB70" s="219"/>
      <c r="XBC70" s="219"/>
      <c r="XBD70" s="219"/>
      <c r="XBE70" s="219"/>
      <c r="XBF70" s="219"/>
      <c r="XBG70" s="219"/>
      <c r="XBH70" s="219"/>
      <c r="XBI70" s="219"/>
      <c r="XBJ70" s="219"/>
      <c r="XBK70" s="219"/>
      <c r="XBL70" s="219"/>
      <c r="XBM70" s="219"/>
      <c r="XBN70" s="219"/>
      <c r="XBO70" s="219"/>
      <c r="XBP70" s="219"/>
      <c r="XBQ70" s="219"/>
      <c r="XBR70" s="219"/>
      <c r="XBS70" s="219"/>
      <c r="XBT70" s="219"/>
      <c r="XBU70" s="219"/>
      <c r="XBV70" s="219"/>
      <c r="XBW70" s="219"/>
      <c r="XBX70" s="219"/>
      <c r="XBY70" s="219"/>
      <c r="XBZ70" s="219"/>
      <c r="XCA70" s="219"/>
      <c r="XCB70" s="219"/>
      <c r="XCC70" s="219"/>
      <c r="XCD70" s="219"/>
      <c r="XCE70" s="219"/>
      <c r="XCF70" s="219"/>
      <c r="XCG70" s="219"/>
      <c r="XCH70" s="219"/>
      <c r="XCI70" s="219"/>
      <c r="XCJ70" s="219"/>
      <c r="XCK70" s="219"/>
      <c r="XCL70" s="219"/>
      <c r="XCM70" s="219"/>
      <c r="XCN70" s="219"/>
      <c r="XCO70" s="219"/>
      <c r="XCP70" s="219"/>
      <c r="XCQ70" s="219"/>
      <c r="XCR70" s="219"/>
      <c r="XCS70" s="219"/>
      <c r="XCT70" s="219"/>
      <c r="XCU70" s="219"/>
      <c r="XCV70" s="219"/>
      <c r="XCW70" s="219"/>
      <c r="XCX70" s="219"/>
      <c r="XCY70" s="219"/>
      <c r="XCZ70" s="219"/>
      <c r="XDA70" s="219"/>
      <c r="XDB70" s="219"/>
      <c r="XDC70" s="219"/>
      <c r="XDD70" s="219"/>
      <c r="XDE70" s="219"/>
      <c r="XDF70" s="219"/>
      <c r="XDG70" s="219"/>
      <c r="XDH70" s="219"/>
      <c r="XDI70" s="219"/>
      <c r="XDJ70" s="219"/>
      <c r="XDK70" s="219"/>
      <c r="XDL70" s="219"/>
      <c r="XDM70" s="219"/>
      <c r="XDN70" s="219"/>
      <c r="XDO70" s="219"/>
      <c r="XDP70" s="219"/>
      <c r="XDQ70" s="219"/>
      <c r="XDR70" s="219"/>
      <c r="XDS70" s="219"/>
      <c r="XDT70" s="219"/>
      <c r="XDU70" s="219"/>
      <c r="XDV70" s="219"/>
      <c r="XDW70" s="219"/>
      <c r="XDX70" s="219"/>
      <c r="XDY70" s="219"/>
      <c r="XDZ70" s="219"/>
      <c r="XEA70" s="219"/>
      <c r="XEB70" s="219"/>
      <c r="XEC70" s="219"/>
      <c r="XED70" s="219"/>
      <c r="XEE70" s="219"/>
      <c r="XEF70" s="219"/>
      <c r="XEG70" s="219"/>
      <c r="XEH70" s="219"/>
      <c r="XEI70" s="219"/>
      <c r="XEJ70" s="219"/>
      <c r="XEK70" s="219"/>
      <c r="XEL70" s="219"/>
      <c r="XEM70" s="219"/>
      <c r="XEN70" s="219"/>
      <c r="XEO70" s="219"/>
      <c r="XEP70" s="219"/>
      <c r="XEQ70" s="219"/>
      <c r="XER70" s="219"/>
      <c r="XES70" s="219"/>
      <c r="XET70" s="219"/>
      <c r="XEU70" s="219"/>
      <c r="XEV70" s="219"/>
      <c r="XEW70" s="219"/>
      <c r="XEX70" s="219"/>
      <c r="XEY70" s="219"/>
      <c r="XEZ70" s="219"/>
      <c r="XFA70" s="219"/>
      <c r="XFB70" s="219"/>
      <c r="XFC70" s="219"/>
      <c r="XFD70" s="219"/>
    </row>
    <row r="71" spans="1:16384" s="219" customFormat="1">
      <c r="A71" s="7"/>
      <c r="B71" s="48" t="s">
        <v>441</v>
      </c>
      <c r="C71" s="48" t="s">
        <v>440</v>
      </c>
      <c r="D71" s="49" t="s">
        <v>236</v>
      </c>
      <c r="E71" s="49" t="s">
        <v>103</v>
      </c>
      <c r="F71" s="49" t="s">
        <v>72</v>
      </c>
      <c r="G71" s="49" t="s">
        <v>79</v>
      </c>
      <c r="H71" s="49" t="s">
        <v>74</v>
      </c>
      <c r="I71" s="49" t="s">
        <v>83</v>
      </c>
      <c r="J71" s="49" t="s">
        <v>69</v>
      </c>
      <c r="K71" s="49" t="s">
        <v>80</v>
      </c>
      <c r="L71" s="222">
        <v>704</v>
      </c>
      <c r="M71" s="51">
        <v>14</v>
      </c>
      <c r="N71" s="18"/>
      <c r="O71" s="18"/>
      <c r="P71" s="18"/>
      <c r="Q71" s="18">
        <v>4</v>
      </c>
      <c r="R71" s="19">
        <v>4</v>
      </c>
      <c r="S71" s="17">
        <f t="shared" si="60"/>
        <v>4200</v>
      </c>
      <c r="T71" s="18"/>
      <c r="U71" s="18"/>
      <c r="V71" s="18"/>
      <c r="W71" s="18">
        <f>Q71*100</f>
        <v>400</v>
      </c>
      <c r="X71" s="19">
        <f>R71*1000</f>
        <v>4000</v>
      </c>
      <c r="Y71" s="19">
        <f t="shared" si="61"/>
        <v>22</v>
      </c>
      <c r="Z71" s="19">
        <f t="shared" si="62"/>
        <v>8600</v>
      </c>
      <c r="AA71" s="23">
        <v>640</v>
      </c>
      <c r="AB71" s="24"/>
      <c r="AC71" s="24"/>
      <c r="AD71" s="24"/>
      <c r="AE71" s="24">
        <v>128</v>
      </c>
      <c r="AF71" s="25">
        <v>192</v>
      </c>
      <c r="AG71" s="24">
        <f t="shared" si="63"/>
        <v>192000</v>
      </c>
      <c r="AH71" s="24"/>
      <c r="AI71" s="24"/>
      <c r="AJ71" s="24"/>
      <c r="AK71" s="24">
        <f>AE71*100</f>
        <v>12800</v>
      </c>
      <c r="AL71" s="25">
        <f>AF71*1000</f>
        <v>192000</v>
      </c>
      <c r="AM71" s="25">
        <f t="shared" si="64"/>
        <v>960</v>
      </c>
      <c r="AN71" s="25">
        <f t="shared" si="65"/>
        <v>396800</v>
      </c>
      <c r="AO71" s="34">
        <v>654</v>
      </c>
      <c r="AP71" s="35"/>
      <c r="AQ71" s="35"/>
      <c r="AR71" s="35"/>
      <c r="AS71" s="35">
        <v>132</v>
      </c>
      <c r="AT71" s="36">
        <v>196</v>
      </c>
      <c r="AU71" s="34">
        <f t="shared" si="66"/>
        <v>196200</v>
      </c>
      <c r="AV71" s="35"/>
      <c r="AW71" s="35"/>
      <c r="AX71" s="35"/>
      <c r="AY71" s="35">
        <f>AS71*100</f>
        <v>13200</v>
      </c>
      <c r="AZ71" s="35">
        <f>AT71*1000</f>
        <v>196000</v>
      </c>
      <c r="BA71" s="36">
        <f t="shared" si="67"/>
        <v>982</v>
      </c>
      <c r="BB71" s="36">
        <f t="shared" si="68"/>
        <v>405400</v>
      </c>
      <c r="BC71" s="17">
        <v>14</v>
      </c>
      <c r="BD71" s="18"/>
      <c r="BE71" s="18"/>
      <c r="BF71" s="18"/>
      <c r="BG71" s="18">
        <v>4</v>
      </c>
      <c r="BH71" s="19">
        <v>4</v>
      </c>
      <c r="BI71" s="17">
        <f>BC71*BI5</f>
        <v>3816.3671875</v>
      </c>
      <c r="BJ71" s="18"/>
      <c r="BK71" s="18"/>
      <c r="BL71" s="18"/>
      <c r="BM71" s="18">
        <f>BG71*BM5</f>
        <v>372.640625</v>
      </c>
      <c r="BN71" s="18">
        <f>BH71*BN5</f>
        <v>3726.0546875</v>
      </c>
      <c r="BO71" s="19">
        <f t="shared" si="69"/>
        <v>22</v>
      </c>
      <c r="BP71" s="19">
        <f t="shared" si="70"/>
        <v>7915.0625</v>
      </c>
      <c r="BQ71" s="23">
        <v>640</v>
      </c>
      <c r="BR71" s="24"/>
      <c r="BS71" s="24"/>
      <c r="BT71" s="24"/>
      <c r="BU71" s="24">
        <v>128</v>
      </c>
      <c r="BV71" s="25">
        <v>192</v>
      </c>
      <c r="BW71" s="23">
        <f>BQ71*BW5</f>
        <v>174462.5</v>
      </c>
      <c r="BX71" s="24"/>
      <c r="BY71" s="24"/>
      <c r="BZ71" s="24"/>
      <c r="CA71" s="24">
        <f>BU71*CA5</f>
        <v>11924.5</v>
      </c>
      <c r="CB71" s="24">
        <f>BV71*CB5</f>
        <v>178850.625</v>
      </c>
      <c r="CC71" s="25">
        <f t="shared" si="71"/>
        <v>960</v>
      </c>
      <c r="CD71" s="25">
        <f t="shared" si="72"/>
        <v>365237.625</v>
      </c>
      <c r="CE71" s="34">
        <v>654</v>
      </c>
      <c r="CF71" s="35"/>
      <c r="CG71" s="35"/>
      <c r="CH71" s="35"/>
      <c r="CI71" s="35">
        <v>132</v>
      </c>
      <c r="CJ71" s="36">
        <v>196</v>
      </c>
      <c r="CK71" s="34">
        <f>CE71*CK5</f>
        <v>178278.8671875</v>
      </c>
      <c r="CL71" s="35"/>
      <c r="CM71" s="35"/>
      <c r="CN71" s="35"/>
      <c r="CO71" s="35">
        <f>CI71*CO5</f>
        <v>12297.140625</v>
      </c>
      <c r="CP71" s="35">
        <f>CJ71*CP5</f>
        <v>182576.6796875</v>
      </c>
      <c r="CQ71" s="36">
        <f t="shared" si="73"/>
        <v>982</v>
      </c>
      <c r="CR71" s="36">
        <f t="shared" si="74"/>
        <v>373152.6875</v>
      </c>
      <c r="CS71" s="221">
        <f t="shared" si="75"/>
        <v>32247.3125</v>
      </c>
      <c r="CT71" s="221" t="s">
        <v>36</v>
      </c>
      <c r="CU71" s="221" t="s">
        <v>389</v>
      </c>
      <c r="CV71" s="221" t="s">
        <v>59</v>
      </c>
      <c r="CW71" s="221"/>
      <c r="CX71" s="221">
        <f t="shared" si="76"/>
        <v>166390</v>
      </c>
      <c r="CY71" s="221">
        <f>DI71*8/6</f>
        <v>176094</v>
      </c>
      <c r="CZ71" s="221">
        <f>DJ71*4/3</f>
        <v>11739.733333333332</v>
      </c>
      <c r="DA71" s="221"/>
      <c r="DB71" s="239">
        <f t="shared" si="77"/>
        <v>354223.73333333334</v>
      </c>
      <c r="DC71" s="221">
        <f t="shared" si="56"/>
        <v>130153.43333333335</v>
      </c>
      <c r="DD71" s="221" t="s">
        <v>442</v>
      </c>
      <c r="DE71" s="221" t="s">
        <v>443</v>
      </c>
      <c r="DF71" s="221" t="s">
        <v>444</v>
      </c>
      <c r="DG71" s="221"/>
      <c r="DH71" s="242">
        <f>VLOOKUP(Source!DD:DD,Pool!C:H,2,FALSE)</f>
        <v>83195</v>
      </c>
      <c r="DI71" s="239">
        <f>VLOOKUP(DE:DE,Pool!C:H,2,FALSE)</f>
        <v>132070.5</v>
      </c>
      <c r="DJ71" s="239">
        <f>VLOOKUP(DF:DF,Pool!C:H,2,FALSE)</f>
        <v>8804.7999999999993</v>
      </c>
      <c r="DK71" s="221"/>
      <c r="DL71" s="239">
        <f t="shared" si="50"/>
        <v>224070.3</v>
      </c>
      <c r="DM71" s="157">
        <f>VLOOKUP(DD:DD,Pool!C:H,3,FALSE)</f>
        <v>42732.3</v>
      </c>
      <c r="DN71" s="239"/>
      <c r="DO71" s="239">
        <f>VLOOKUP(DF:DF,Pool!C:H,3,FALSE)</f>
        <v>8651.2000000000007</v>
      </c>
      <c r="DP71" s="221"/>
      <c r="DQ71" s="239">
        <f t="shared" si="51"/>
        <v>51383.5</v>
      </c>
      <c r="DR71" s="221">
        <f t="shared" si="52"/>
        <v>40462.699999999997</v>
      </c>
      <c r="DS71" s="221">
        <f t="shared" si="53"/>
        <v>132070.5</v>
      </c>
      <c r="DT71" s="239">
        <f t="shared" si="54"/>
        <v>153.59999999999854</v>
      </c>
      <c r="DU71" s="239">
        <f t="shared" si="55"/>
        <v>0</v>
      </c>
      <c r="DV71" s="53">
        <f t="shared" si="57"/>
        <v>172686.8</v>
      </c>
      <c r="DW71" s="223">
        <f t="shared" si="58"/>
        <v>0.22931865579686375</v>
      </c>
      <c r="DX71" s="180">
        <f>VLOOKUP(ED:ED,Pool!K:Q,7,FALSE)</f>
        <v>241478</v>
      </c>
      <c r="DY71" s="231"/>
      <c r="DZ71" s="143">
        <f t="shared" si="35"/>
        <v>241478</v>
      </c>
      <c r="EA71" s="223">
        <f t="shared" si="59"/>
        <v>1.0776885647049164</v>
      </c>
      <c r="EB71" s="143"/>
      <c r="EC71" s="145"/>
      <c r="ED71" s="277">
        <v>295700704</v>
      </c>
    </row>
    <row r="72" spans="1:16384" s="254" customFormat="1">
      <c r="A72" s="7"/>
      <c r="B72" s="48" t="s">
        <v>452</v>
      </c>
      <c r="C72" s="48" t="s">
        <v>453</v>
      </c>
      <c r="D72" s="49" t="s">
        <v>236</v>
      </c>
      <c r="E72" s="49" t="s">
        <v>103</v>
      </c>
      <c r="F72" s="49" t="s">
        <v>72</v>
      </c>
      <c r="G72" s="49" t="s">
        <v>79</v>
      </c>
      <c r="H72" s="49" t="s">
        <v>74</v>
      </c>
      <c r="I72" s="49" t="s">
        <v>83</v>
      </c>
      <c r="J72" s="49" t="s">
        <v>69</v>
      </c>
      <c r="K72" s="49" t="s">
        <v>80</v>
      </c>
      <c r="L72" s="257">
        <v>688</v>
      </c>
      <c r="M72" s="51">
        <v>24</v>
      </c>
      <c r="N72" s="18"/>
      <c r="O72" s="18"/>
      <c r="P72" s="18"/>
      <c r="Q72" s="18"/>
      <c r="R72" s="19"/>
      <c r="S72" s="17">
        <f t="shared" si="60"/>
        <v>7200</v>
      </c>
      <c r="T72" s="18"/>
      <c r="U72" s="18"/>
      <c r="V72" s="18"/>
      <c r="W72" s="18">
        <f>Q72*100</f>
        <v>0</v>
      </c>
      <c r="X72" s="19">
        <f>R72*1000</f>
        <v>0</v>
      </c>
      <c r="Y72" s="19">
        <f t="shared" si="61"/>
        <v>24</v>
      </c>
      <c r="Z72" s="19">
        <f t="shared" si="62"/>
        <v>7200</v>
      </c>
      <c r="AA72" s="23">
        <v>1184</v>
      </c>
      <c r="AB72" s="24"/>
      <c r="AC72" s="24"/>
      <c r="AD72" s="24"/>
      <c r="AE72" s="24"/>
      <c r="AF72" s="25"/>
      <c r="AG72" s="24">
        <f t="shared" si="63"/>
        <v>355200</v>
      </c>
      <c r="AH72" s="24"/>
      <c r="AI72" s="24"/>
      <c r="AJ72" s="24"/>
      <c r="AK72" s="24"/>
      <c r="AL72" s="25"/>
      <c r="AM72" s="25">
        <f t="shared" si="64"/>
        <v>1184</v>
      </c>
      <c r="AN72" s="25">
        <f t="shared" si="65"/>
        <v>355200</v>
      </c>
      <c r="AO72" s="34">
        <v>1208</v>
      </c>
      <c r="AP72" s="35"/>
      <c r="AQ72" s="35"/>
      <c r="AR72" s="35"/>
      <c r="AS72" s="35"/>
      <c r="AT72" s="36"/>
      <c r="AU72" s="34">
        <f t="shared" si="66"/>
        <v>362400</v>
      </c>
      <c r="AV72" s="35"/>
      <c r="AW72" s="35"/>
      <c r="AX72" s="35"/>
      <c r="AY72" s="35"/>
      <c r="AZ72" s="35"/>
      <c r="BA72" s="36">
        <f t="shared" si="67"/>
        <v>1208</v>
      </c>
      <c r="BB72" s="36">
        <f t="shared" si="68"/>
        <v>362400</v>
      </c>
      <c r="BC72" s="17">
        <v>24</v>
      </c>
      <c r="BD72" s="18"/>
      <c r="BE72" s="18"/>
      <c r="BF72" s="18"/>
      <c r="BG72" s="18"/>
      <c r="BH72" s="19"/>
      <c r="BI72" s="17">
        <f>BC72*BI5</f>
        <v>6542.34375</v>
      </c>
      <c r="BJ72" s="18"/>
      <c r="BK72" s="18"/>
      <c r="BL72" s="18"/>
      <c r="BM72" s="18"/>
      <c r="BN72" s="18"/>
      <c r="BO72" s="19">
        <f t="shared" si="69"/>
        <v>24</v>
      </c>
      <c r="BP72" s="19">
        <f t="shared" si="70"/>
        <v>6542.34375</v>
      </c>
      <c r="BQ72" s="23">
        <v>1184</v>
      </c>
      <c r="BR72" s="24"/>
      <c r="BS72" s="24"/>
      <c r="BT72" s="24"/>
      <c r="BU72" s="24"/>
      <c r="BV72" s="25"/>
      <c r="BW72" s="23">
        <f>BQ72*BW5</f>
        <v>322755.625</v>
      </c>
      <c r="BX72" s="24"/>
      <c r="BY72" s="24"/>
      <c r="BZ72" s="24"/>
      <c r="CA72" s="24"/>
      <c r="CB72" s="24"/>
      <c r="CC72" s="25">
        <f t="shared" si="71"/>
        <v>1184</v>
      </c>
      <c r="CD72" s="25">
        <f t="shared" si="72"/>
        <v>322755.625</v>
      </c>
      <c r="CE72" s="34">
        <v>1208</v>
      </c>
      <c r="CF72" s="35"/>
      <c r="CG72" s="35"/>
      <c r="CH72" s="35"/>
      <c r="CI72" s="35"/>
      <c r="CJ72" s="36"/>
      <c r="CK72" s="34">
        <f>CE72*CK5</f>
        <v>329297.96875</v>
      </c>
      <c r="CL72" s="35"/>
      <c r="CM72" s="35"/>
      <c r="CN72" s="35"/>
      <c r="CO72" s="35"/>
      <c r="CP72" s="35"/>
      <c r="CQ72" s="36">
        <f t="shared" si="73"/>
        <v>1208</v>
      </c>
      <c r="CR72" s="36">
        <f t="shared" si="74"/>
        <v>329297.96875</v>
      </c>
      <c r="CS72" s="263">
        <f t="shared" si="75"/>
        <v>33102.03125</v>
      </c>
      <c r="CT72" s="263" t="s">
        <v>36</v>
      </c>
      <c r="CU72" s="263"/>
      <c r="CV72" s="263"/>
      <c r="CW72" s="263"/>
      <c r="CX72" s="263">
        <f t="shared" si="76"/>
        <v>312384</v>
      </c>
      <c r="CY72" s="263"/>
      <c r="CZ72" s="263"/>
      <c r="DA72" s="263"/>
      <c r="DB72" s="239">
        <f t="shared" si="77"/>
        <v>312384</v>
      </c>
      <c r="DC72" s="263">
        <f t="shared" si="56"/>
        <v>156192</v>
      </c>
      <c r="DD72" s="263" t="s">
        <v>460</v>
      </c>
      <c r="DE72" s="263"/>
      <c r="DF72" s="263"/>
      <c r="DG72" s="263"/>
      <c r="DH72" s="242">
        <f>VLOOKUP(Source!DD:DD,Pool!C:H,2,FALSE)</f>
        <v>156192</v>
      </c>
      <c r="DI72" s="239"/>
      <c r="DJ72" s="239"/>
      <c r="DK72" s="263"/>
      <c r="DL72" s="239">
        <f t="shared" si="50"/>
        <v>156192</v>
      </c>
      <c r="DM72" s="157">
        <f>VLOOKUP(DD:DD,Pool!C:H,3,FALSE)</f>
        <v>40099.4</v>
      </c>
      <c r="DN72" s="239"/>
      <c r="DO72" s="239"/>
      <c r="DP72" s="263"/>
      <c r="DQ72" s="239">
        <f t="shared" si="51"/>
        <v>40099.4</v>
      </c>
      <c r="DR72" s="263">
        <f t="shared" si="52"/>
        <v>116092.6</v>
      </c>
      <c r="DS72" s="263">
        <f t="shared" si="53"/>
        <v>0</v>
      </c>
      <c r="DT72" s="239">
        <f t="shared" si="54"/>
        <v>0</v>
      </c>
      <c r="DU72" s="239">
        <f t="shared" si="55"/>
        <v>0</v>
      </c>
      <c r="DV72" s="53">
        <f t="shared" si="57"/>
        <v>116092.6</v>
      </c>
      <c r="DW72" s="223">
        <f t="shared" si="58"/>
        <v>0.25673145871747594</v>
      </c>
      <c r="DX72" s="180">
        <f>VLOOKUP(ED:ED,Pool!K:Q,7,FALSE)</f>
        <v>55880.3</v>
      </c>
      <c r="DY72" s="231"/>
      <c r="DZ72" s="143">
        <f t="shared" si="35"/>
        <v>55880.3</v>
      </c>
      <c r="EA72" s="223">
        <f t="shared" si="59"/>
        <v>0.35776672300758044</v>
      </c>
      <c r="EB72" s="143"/>
      <c r="EC72" s="145"/>
      <c r="ED72" s="277">
        <v>295700688</v>
      </c>
    </row>
    <row r="73" spans="1:16384" s="254" customFormat="1">
      <c r="A73" s="7"/>
      <c r="B73" s="48" t="s">
        <v>450</v>
      </c>
      <c r="C73" s="48" t="s">
        <v>454</v>
      </c>
      <c r="D73" s="49" t="s">
        <v>236</v>
      </c>
      <c r="E73" s="49" t="s">
        <v>103</v>
      </c>
      <c r="F73" s="49" t="s">
        <v>72</v>
      </c>
      <c r="G73" s="49" t="s">
        <v>79</v>
      </c>
      <c r="H73" s="49" t="s">
        <v>74</v>
      </c>
      <c r="I73" s="49" t="s">
        <v>83</v>
      </c>
      <c r="J73" s="49" t="s">
        <v>69</v>
      </c>
      <c r="K73" s="49" t="s">
        <v>80</v>
      </c>
      <c r="L73" s="257">
        <v>703</v>
      </c>
      <c r="M73" s="51">
        <v>14</v>
      </c>
      <c r="N73" s="18"/>
      <c r="O73" s="18"/>
      <c r="P73" s="18"/>
      <c r="Q73" s="18">
        <v>4</v>
      </c>
      <c r="R73" s="19">
        <v>4</v>
      </c>
      <c r="S73" s="17">
        <f t="shared" si="60"/>
        <v>4200</v>
      </c>
      <c r="T73" s="18"/>
      <c r="U73" s="18"/>
      <c r="V73" s="18"/>
      <c r="W73" s="18">
        <f>Q73*100</f>
        <v>400</v>
      </c>
      <c r="X73" s="19">
        <f>R73*1000</f>
        <v>4000</v>
      </c>
      <c r="Y73" s="19">
        <f t="shared" si="61"/>
        <v>22</v>
      </c>
      <c r="Z73" s="19">
        <f t="shared" si="62"/>
        <v>8600</v>
      </c>
      <c r="AA73" s="23">
        <v>640</v>
      </c>
      <c r="AB73" s="24"/>
      <c r="AC73" s="24"/>
      <c r="AD73" s="24"/>
      <c r="AE73" s="24">
        <v>128</v>
      </c>
      <c r="AF73" s="25">
        <v>192</v>
      </c>
      <c r="AG73" s="24">
        <f t="shared" si="63"/>
        <v>192000</v>
      </c>
      <c r="AH73" s="24"/>
      <c r="AI73" s="24"/>
      <c r="AJ73" s="24"/>
      <c r="AK73" s="24">
        <f>AE73*100</f>
        <v>12800</v>
      </c>
      <c r="AL73" s="25">
        <f>AF73*1000</f>
        <v>192000</v>
      </c>
      <c r="AM73" s="25">
        <f t="shared" si="64"/>
        <v>960</v>
      </c>
      <c r="AN73" s="25">
        <f t="shared" si="65"/>
        <v>396800</v>
      </c>
      <c r="AO73" s="34">
        <v>654</v>
      </c>
      <c r="AP73" s="35"/>
      <c r="AQ73" s="35"/>
      <c r="AR73" s="35"/>
      <c r="AS73" s="35">
        <v>132</v>
      </c>
      <c r="AT73" s="36">
        <v>196</v>
      </c>
      <c r="AU73" s="34">
        <f t="shared" si="66"/>
        <v>196200</v>
      </c>
      <c r="AV73" s="35"/>
      <c r="AW73" s="35"/>
      <c r="AX73" s="35"/>
      <c r="AY73" s="35">
        <f>AS73*100</f>
        <v>13200</v>
      </c>
      <c r="AZ73" s="36">
        <f>AT73*1000</f>
        <v>196000</v>
      </c>
      <c r="BA73" s="36">
        <f t="shared" si="67"/>
        <v>982</v>
      </c>
      <c r="BB73" s="36">
        <f t="shared" si="68"/>
        <v>405400</v>
      </c>
      <c r="BC73" s="17">
        <v>14</v>
      </c>
      <c r="BD73" s="18"/>
      <c r="BE73" s="18"/>
      <c r="BF73" s="18"/>
      <c r="BG73" s="18">
        <v>4</v>
      </c>
      <c r="BH73" s="19">
        <v>4</v>
      </c>
      <c r="BI73" s="17">
        <f>BC73*BI5</f>
        <v>3816.3671875</v>
      </c>
      <c r="BJ73" s="18"/>
      <c r="BK73" s="18"/>
      <c r="BL73" s="18"/>
      <c r="BM73" s="18">
        <f>BG73*BM5</f>
        <v>372.640625</v>
      </c>
      <c r="BN73" s="19">
        <f>BH73*BN5</f>
        <v>3726.0546875</v>
      </c>
      <c r="BO73" s="19">
        <f t="shared" si="69"/>
        <v>22</v>
      </c>
      <c r="BP73" s="19">
        <f t="shared" si="70"/>
        <v>7915.0625</v>
      </c>
      <c r="BQ73" s="23">
        <v>640</v>
      </c>
      <c r="BR73" s="24"/>
      <c r="BS73" s="24"/>
      <c r="BT73" s="24"/>
      <c r="BU73" s="24">
        <v>128</v>
      </c>
      <c r="BV73" s="25">
        <v>192</v>
      </c>
      <c r="BW73" s="23">
        <f>BQ73*BW5</f>
        <v>174462.5</v>
      </c>
      <c r="BX73" s="24"/>
      <c r="BY73" s="24"/>
      <c r="BZ73" s="24"/>
      <c r="CA73" s="24">
        <f>BU73*CA5</f>
        <v>11924.5</v>
      </c>
      <c r="CB73" s="25">
        <f>BV73*CB5</f>
        <v>178850.625</v>
      </c>
      <c r="CC73" s="25">
        <f t="shared" si="71"/>
        <v>960</v>
      </c>
      <c r="CD73" s="25">
        <f t="shared" si="72"/>
        <v>365237.625</v>
      </c>
      <c r="CE73" s="34">
        <v>654</v>
      </c>
      <c r="CF73" s="35"/>
      <c r="CG73" s="35"/>
      <c r="CH73" s="35"/>
      <c r="CI73" s="35">
        <v>132</v>
      </c>
      <c r="CJ73" s="36">
        <v>196</v>
      </c>
      <c r="CK73" s="34">
        <f>CE73*CK5</f>
        <v>178278.8671875</v>
      </c>
      <c r="CL73" s="35"/>
      <c r="CM73" s="35"/>
      <c r="CN73" s="35"/>
      <c r="CO73" s="35">
        <f>CI73*CO5</f>
        <v>12297.140625</v>
      </c>
      <c r="CP73" s="36">
        <f>CJ73*CP5</f>
        <v>182576.6796875</v>
      </c>
      <c r="CQ73" s="36">
        <f t="shared" si="73"/>
        <v>982</v>
      </c>
      <c r="CR73" s="36">
        <f t="shared" si="74"/>
        <v>373152.6875</v>
      </c>
      <c r="CS73" s="263">
        <f t="shared" si="75"/>
        <v>32247.3125</v>
      </c>
      <c r="CT73" s="263" t="s">
        <v>36</v>
      </c>
      <c r="CU73" s="263" t="s">
        <v>389</v>
      </c>
      <c r="CV73" s="263" t="s">
        <v>59</v>
      </c>
      <c r="CW73" s="263"/>
      <c r="CX73" s="263">
        <f t="shared" si="76"/>
        <v>166390</v>
      </c>
      <c r="CY73" s="263">
        <f>DI73*8/6</f>
        <v>176094</v>
      </c>
      <c r="CZ73" s="263">
        <f>DJ73*4/3</f>
        <v>11739.733333333332</v>
      </c>
      <c r="DA73" s="263"/>
      <c r="DB73" s="239">
        <f t="shared" si="77"/>
        <v>354223.73333333334</v>
      </c>
      <c r="DC73" s="263">
        <f t="shared" si="56"/>
        <v>130153.43333333335</v>
      </c>
      <c r="DD73" s="263" t="s">
        <v>456</v>
      </c>
      <c r="DE73" s="263" t="s">
        <v>458</v>
      </c>
      <c r="DF73" s="263" t="s">
        <v>457</v>
      </c>
      <c r="DG73" s="263"/>
      <c r="DH73" s="242">
        <f>VLOOKUP(Source!DD:DD,Pool!C:H,2,FALSE)</f>
        <v>83195</v>
      </c>
      <c r="DI73" s="239">
        <f>VLOOKUP(DE:DE,Pool!C:H,2,FALSE)</f>
        <v>132070.5</v>
      </c>
      <c r="DJ73" s="239">
        <f>VLOOKUP(DF:DF,Pool!C:H,2,FALSE)</f>
        <v>8804.7999999999993</v>
      </c>
      <c r="DK73" s="263"/>
      <c r="DL73" s="239">
        <f t="shared" si="50"/>
        <v>224070.3</v>
      </c>
      <c r="DM73" s="157">
        <f>VLOOKUP(DD:DD,Pool!C:H,3,FALSE)</f>
        <v>44571.8</v>
      </c>
      <c r="DN73" s="239">
        <f>VLOOKUP(DE:DE,Pool!C:H,3,FALSE)</f>
        <v>50670.1</v>
      </c>
      <c r="DO73" s="239">
        <f>VLOOKUP(DF:DF,Pool!C:H,3,FALSE)</f>
        <v>8707</v>
      </c>
      <c r="DP73" s="263"/>
      <c r="DQ73" s="239">
        <f t="shared" si="51"/>
        <v>103948.9</v>
      </c>
      <c r="DR73" s="263">
        <f t="shared" si="52"/>
        <v>38623.199999999997</v>
      </c>
      <c r="DS73" s="263">
        <f t="shared" si="53"/>
        <v>81400.399999999994</v>
      </c>
      <c r="DT73" s="239">
        <f t="shared" si="54"/>
        <v>97.799999999999272</v>
      </c>
      <c r="DU73" s="239">
        <f t="shared" si="55"/>
        <v>0</v>
      </c>
      <c r="DV73" s="53">
        <f t="shared" si="57"/>
        <v>120121.4</v>
      </c>
      <c r="DW73" s="223">
        <f t="shared" si="58"/>
        <v>0.4639119954764197</v>
      </c>
      <c r="DX73" s="180">
        <f>VLOOKUP(ED:ED,Pool!K:Q,7,FALSE)</f>
        <v>182630</v>
      </c>
      <c r="DY73" s="231"/>
      <c r="DZ73" s="143">
        <f t="shared" si="35"/>
        <v>182630</v>
      </c>
      <c r="EA73" s="223">
        <f t="shared" si="59"/>
        <v>0.8150567031864554</v>
      </c>
      <c r="EB73" s="143"/>
      <c r="EC73" s="145"/>
      <c r="ED73" s="277">
        <v>295700703</v>
      </c>
    </row>
    <row r="74" spans="1:16384" s="254" customFormat="1">
      <c r="A74" s="7"/>
      <c r="B74" s="48" t="s">
        <v>451</v>
      </c>
      <c r="C74" s="48" t="s">
        <v>455</v>
      </c>
      <c r="D74" s="49" t="s">
        <v>236</v>
      </c>
      <c r="E74" s="49" t="s">
        <v>103</v>
      </c>
      <c r="F74" s="49" t="s">
        <v>72</v>
      </c>
      <c r="G74" s="49" t="s">
        <v>79</v>
      </c>
      <c r="H74" s="49" t="s">
        <v>74</v>
      </c>
      <c r="I74" s="49" t="s">
        <v>75</v>
      </c>
      <c r="J74" s="49" t="s">
        <v>76</v>
      </c>
      <c r="K74" s="49" t="s">
        <v>80</v>
      </c>
      <c r="L74" s="257">
        <v>705</v>
      </c>
      <c r="M74" s="51">
        <v>24</v>
      </c>
      <c r="N74" s="18"/>
      <c r="O74" s="18"/>
      <c r="P74" s="18"/>
      <c r="Q74" s="18"/>
      <c r="R74" s="19"/>
      <c r="S74" s="17">
        <f t="shared" si="60"/>
        <v>7200</v>
      </c>
      <c r="T74" s="18"/>
      <c r="U74" s="18"/>
      <c r="V74" s="18"/>
      <c r="W74" s="18"/>
      <c r="X74" s="19"/>
      <c r="Y74" s="19">
        <f t="shared" si="61"/>
        <v>24</v>
      </c>
      <c r="Z74" s="19">
        <f t="shared" si="62"/>
        <v>7200</v>
      </c>
      <c r="AA74" s="23">
        <v>1184</v>
      </c>
      <c r="AB74" s="24"/>
      <c r="AC74" s="24"/>
      <c r="AD74" s="24"/>
      <c r="AE74" s="24"/>
      <c r="AF74" s="25"/>
      <c r="AG74" s="24">
        <f t="shared" si="63"/>
        <v>355200</v>
      </c>
      <c r="AH74" s="24"/>
      <c r="AI74" s="24"/>
      <c r="AJ74" s="24"/>
      <c r="AK74" s="24">
        <f>AE74*100</f>
        <v>0</v>
      </c>
      <c r="AL74" s="25">
        <f>AF74*1000</f>
        <v>0</v>
      </c>
      <c r="AM74" s="25">
        <f t="shared" si="64"/>
        <v>1184</v>
      </c>
      <c r="AN74" s="25">
        <f t="shared" si="65"/>
        <v>355200</v>
      </c>
      <c r="AO74" s="34">
        <v>1208</v>
      </c>
      <c r="AP74" s="35"/>
      <c r="AQ74" s="35"/>
      <c r="AR74" s="35"/>
      <c r="AS74" s="35"/>
      <c r="AT74" s="36"/>
      <c r="AU74" s="34">
        <f t="shared" si="66"/>
        <v>362400</v>
      </c>
      <c r="AV74" s="35"/>
      <c r="AW74" s="35"/>
      <c r="AX74" s="35"/>
      <c r="AY74" s="35"/>
      <c r="AZ74" s="36"/>
      <c r="BA74" s="36">
        <f t="shared" si="67"/>
        <v>1208</v>
      </c>
      <c r="BB74" s="36">
        <f t="shared" si="68"/>
        <v>362400</v>
      </c>
      <c r="BC74" s="17">
        <v>24</v>
      </c>
      <c r="BD74" s="18"/>
      <c r="BE74" s="18"/>
      <c r="BF74" s="18"/>
      <c r="BG74" s="18"/>
      <c r="BH74" s="19"/>
      <c r="BI74" s="17">
        <f>BC74*BI5</f>
        <v>6542.34375</v>
      </c>
      <c r="BJ74" s="18"/>
      <c r="BK74" s="18"/>
      <c r="BL74" s="18"/>
      <c r="BM74" s="18"/>
      <c r="BN74" s="19"/>
      <c r="BO74" s="19">
        <f t="shared" si="69"/>
        <v>24</v>
      </c>
      <c r="BP74" s="19">
        <f t="shared" si="70"/>
        <v>6542.34375</v>
      </c>
      <c r="BQ74" s="23">
        <v>1184</v>
      </c>
      <c r="BR74" s="24"/>
      <c r="BS74" s="24"/>
      <c r="BT74" s="24"/>
      <c r="BU74" s="24"/>
      <c r="BV74" s="25"/>
      <c r="BW74" s="23">
        <f>BQ74*BW5</f>
        <v>322755.625</v>
      </c>
      <c r="BX74" s="24"/>
      <c r="BY74" s="24"/>
      <c r="BZ74" s="24"/>
      <c r="CA74" s="24"/>
      <c r="CB74" s="25"/>
      <c r="CC74" s="25">
        <f t="shared" si="71"/>
        <v>1184</v>
      </c>
      <c r="CD74" s="25">
        <f t="shared" si="72"/>
        <v>322755.625</v>
      </c>
      <c r="CE74" s="34">
        <v>1208</v>
      </c>
      <c r="CF74" s="35"/>
      <c r="CG74" s="35"/>
      <c r="CH74" s="35"/>
      <c r="CI74" s="35"/>
      <c r="CJ74" s="36"/>
      <c r="CK74" s="34">
        <f>CE74*CK5</f>
        <v>329297.96875</v>
      </c>
      <c r="CL74" s="35"/>
      <c r="CM74" s="35"/>
      <c r="CN74" s="35"/>
      <c r="CO74" s="35"/>
      <c r="CP74" s="36"/>
      <c r="CQ74" s="36">
        <f t="shared" si="73"/>
        <v>1208</v>
      </c>
      <c r="CR74" s="36">
        <f t="shared" si="74"/>
        <v>329297.96875</v>
      </c>
      <c r="CS74" s="263">
        <f t="shared" si="75"/>
        <v>33102.03125</v>
      </c>
      <c r="CT74" s="263" t="s">
        <v>36</v>
      </c>
      <c r="CU74" s="263"/>
      <c r="CV74" s="263"/>
      <c r="CW74" s="263"/>
      <c r="CX74" s="263">
        <f t="shared" si="76"/>
        <v>312384</v>
      </c>
      <c r="CY74" s="263"/>
      <c r="CZ74" s="263"/>
      <c r="DA74" s="263"/>
      <c r="DB74" s="239">
        <f t="shared" si="77"/>
        <v>312384</v>
      </c>
      <c r="DC74" s="263">
        <f t="shared" si="56"/>
        <v>156192</v>
      </c>
      <c r="DD74" s="263" t="s">
        <v>459</v>
      </c>
      <c r="DE74" s="263"/>
      <c r="DF74" s="263"/>
      <c r="DG74" s="263"/>
      <c r="DH74" s="242">
        <f>VLOOKUP(Source!DD:DD,Pool!C:H,2,FALSE)</f>
        <v>156192</v>
      </c>
      <c r="DI74" s="239"/>
      <c r="DJ74" s="239"/>
      <c r="DK74" s="263"/>
      <c r="DL74" s="239">
        <f t="shared" si="50"/>
        <v>156192</v>
      </c>
      <c r="DM74" s="157">
        <f>VLOOKUP(DD:DD,Pool!C:H,3,FALSE)</f>
        <v>40074</v>
      </c>
      <c r="DN74" s="239"/>
      <c r="DO74" s="239"/>
      <c r="DP74" s="263"/>
      <c r="DQ74" s="239">
        <f t="shared" si="51"/>
        <v>40074</v>
      </c>
      <c r="DR74" s="263">
        <f t="shared" si="52"/>
        <v>116118</v>
      </c>
      <c r="DS74" s="263">
        <f t="shared" si="53"/>
        <v>0</v>
      </c>
      <c r="DT74" s="239">
        <f t="shared" si="54"/>
        <v>0</v>
      </c>
      <c r="DU74" s="239">
        <f t="shared" si="55"/>
        <v>0</v>
      </c>
      <c r="DV74" s="53">
        <f t="shared" si="57"/>
        <v>116118</v>
      </c>
      <c r="DW74" s="223">
        <f t="shared" si="58"/>
        <v>0.25656883835279654</v>
      </c>
      <c r="DX74" s="180">
        <f>VLOOKUP(ED:ED,Pool!K:Q,7,FALSE)</f>
        <v>55866.6</v>
      </c>
      <c r="DY74" s="231"/>
      <c r="DZ74" s="143">
        <f t="shared" si="35"/>
        <v>55866.6</v>
      </c>
      <c r="EA74" s="223">
        <f t="shared" si="59"/>
        <v>0.35767901044867856</v>
      </c>
      <c r="EB74" s="143"/>
      <c r="EC74" s="145"/>
      <c r="ED74" s="277">
        <v>295700705</v>
      </c>
    </row>
    <row r="75" spans="1:16384" s="311" customFormat="1">
      <c r="A75" s="7"/>
      <c r="B75" s="48" t="s">
        <v>486</v>
      </c>
      <c r="C75" s="48" t="s">
        <v>484</v>
      </c>
      <c r="D75" s="49" t="s">
        <v>236</v>
      </c>
      <c r="E75" s="49" t="s">
        <v>103</v>
      </c>
      <c r="F75" s="49" t="s">
        <v>72</v>
      </c>
      <c r="G75" s="49" t="s">
        <v>79</v>
      </c>
      <c r="H75" s="49" t="s">
        <v>74</v>
      </c>
      <c r="I75" s="49" t="s">
        <v>83</v>
      </c>
      <c r="J75" s="49" t="s">
        <v>69</v>
      </c>
      <c r="K75" s="49" t="s">
        <v>80</v>
      </c>
      <c r="L75" s="300">
        <v>699</v>
      </c>
      <c r="M75" s="51">
        <v>14</v>
      </c>
      <c r="N75" s="18"/>
      <c r="O75" s="18"/>
      <c r="P75" s="18"/>
      <c r="Q75" s="18">
        <v>4</v>
      </c>
      <c r="R75" s="19">
        <v>4</v>
      </c>
      <c r="S75" s="17">
        <f>M75*300</f>
        <v>4200</v>
      </c>
      <c r="T75" s="18"/>
      <c r="U75" s="18"/>
      <c r="V75" s="18"/>
      <c r="W75" s="18">
        <f>Q75*100</f>
        <v>400</v>
      </c>
      <c r="X75" s="19">
        <f>R75*1000</f>
        <v>4000</v>
      </c>
      <c r="Y75" s="19">
        <f>SUM(M75:R75)</f>
        <v>22</v>
      </c>
      <c r="Z75" s="19">
        <f>SUM(S75:X75)</f>
        <v>8600</v>
      </c>
      <c r="AA75" s="23">
        <v>640</v>
      </c>
      <c r="AB75" s="24"/>
      <c r="AC75" s="24"/>
      <c r="AD75" s="24"/>
      <c r="AE75" s="24">
        <v>128</v>
      </c>
      <c r="AF75" s="25">
        <v>192</v>
      </c>
      <c r="AG75" s="24">
        <f>AA75*300</f>
        <v>192000</v>
      </c>
      <c r="AH75" s="24"/>
      <c r="AI75" s="24"/>
      <c r="AJ75" s="24"/>
      <c r="AK75" s="24">
        <f>AE75*100</f>
        <v>12800</v>
      </c>
      <c r="AL75" s="25">
        <f>AF75*1000</f>
        <v>192000</v>
      </c>
      <c r="AM75" s="25">
        <f>SUM(AA75:AF75)</f>
        <v>960</v>
      </c>
      <c r="AN75" s="25">
        <f>SUM(AG75:AL75)</f>
        <v>396800</v>
      </c>
      <c r="AO75" s="34">
        <v>654</v>
      </c>
      <c r="AP75" s="35"/>
      <c r="AQ75" s="35"/>
      <c r="AR75" s="35"/>
      <c r="AS75" s="35">
        <v>132</v>
      </c>
      <c r="AT75" s="36">
        <v>196</v>
      </c>
      <c r="AU75" s="34">
        <f>AO75*300</f>
        <v>196200</v>
      </c>
      <c r="AV75" s="35"/>
      <c r="AW75" s="35"/>
      <c r="AX75" s="35"/>
      <c r="AY75" s="35">
        <f>AS75*100</f>
        <v>13200</v>
      </c>
      <c r="AZ75" s="35">
        <f>AT75*1000</f>
        <v>196000</v>
      </c>
      <c r="BA75" s="36">
        <f>SUM(AO75:AT75)</f>
        <v>982</v>
      </c>
      <c r="BB75" s="36">
        <f>SUM(AU75:AZ75)</f>
        <v>405400</v>
      </c>
      <c r="BC75" s="17">
        <v>14</v>
      </c>
      <c r="BD75" s="18"/>
      <c r="BE75" s="18"/>
      <c r="BF75" s="18"/>
      <c r="BG75" s="18">
        <v>4</v>
      </c>
      <c r="BH75" s="19">
        <v>4</v>
      </c>
      <c r="BI75" s="17">
        <f>BC75*BI5</f>
        <v>3816.3671875</v>
      </c>
      <c r="BJ75" s="18"/>
      <c r="BK75" s="18"/>
      <c r="BL75" s="18"/>
      <c r="BM75" s="18">
        <f>BG75*BM5</f>
        <v>372.640625</v>
      </c>
      <c r="BN75" s="18">
        <f>BH75*BN5</f>
        <v>3726.0546875</v>
      </c>
      <c r="BO75" s="19">
        <f>SUM(BC75:BH75)</f>
        <v>22</v>
      </c>
      <c r="BP75" s="19">
        <f>SUM(BI75:BN75)</f>
        <v>7915.0625</v>
      </c>
      <c r="BQ75" s="23">
        <v>640</v>
      </c>
      <c r="BR75" s="24"/>
      <c r="BS75" s="24"/>
      <c r="BT75" s="24"/>
      <c r="BU75" s="24">
        <v>128</v>
      </c>
      <c r="BV75" s="25">
        <v>192</v>
      </c>
      <c r="BW75" s="23">
        <f>BQ75*BW5</f>
        <v>174462.5</v>
      </c>
      <c r="BX75" s="24"/>
      <c r="BY75" s="24"/>
      <c r="BZ75" s="24"/>
      <c r="CA75" s="24">
        <f>BU75*CA5</f>
        <v>11924.5</v>
      </c>
      <c r="CB75" s="24">
        <f>BV75*CB5</f>
        <v>178850.625</v>
      </c>
      <c r="CC75" s="25">
        <f>SUM(BQ75:BV75)</f>
        <v>960</v>
      </c>
      <c r="CD75" s="25">
        <f>SUM(BW75:CB75)</f>
        <v>365237.625</v>
      </c>
      <c r="CE75" s="34">
        <v>654</v>
      </c>
      <c r="CF75" s="35"/>
      <c r="CG75" s="35"/>
      <c r="CH75" s="35"/>
      <c r="CI75" s="35">
        <v>132</v>
      </c>
      <c r="CJ75" s="36">
        <v>196</v>
      </c>
      <c r="CK75" s="34">
        <f>CE75*CK5</f>
        <v>178278.8671875</v>
      </c>
      <c r="CL75" s="35"/>
      <c r="CM75" s="35"/>
      <c r="CN75" s="35"/>
      <c r="CO75" s="35">
        <f>CI75*CO5</f>
        <v>12297.140625</v>
      </c>
      <c r="CP75" s="35">
        <f>CJ75*CP5</f>
        <v>182576.6796875</v>
      </c>
      <c r="CQ75" s="36">
        <f>SUM(CE75:CJ75)</f>
        <v>982</v>
      </c>
      <c r="CR75" s="36">
        <f>SUM(CK75:CP75)</f>
        <v>373152.6875</v>
      </c>
      <c r="CS75" s="299">
        <f t="shared" si="75"/>
        <v>32247.3125</v>
      </c>
      <c r="CT75" s="299" t="s">
        <v>36</v>
      </c>
      <c r="CU75" s="299" t="s">
        <v>389</v>
      </c>
      <c r="CV75" s="299" t="s">
        <v>59</v>
      </c>
      <c r="CW75" s="299"/>
      <c r="CX75" s="299">
        <f>DH75*2</f>
        <v>166390</v>
      </c>
      <c r="CY75" s="299">
        <f>DI75*8/6</f>
        <v>176094</v>
      </c>
      <c r="CZ75" s="299">
        <f>DJ75*4/3</f>
        <v>11739.733333333332</v>
      </c>
      <c r="DA75" s="299"/>
      <c r="DB75" s="239">
        <f t="shared" si="77"/>
        <v>354223.73333333334</v>
      </c>
      <c r="DC75" s="299">
        <f t="shared" si="56"/>
        <v>130153.43333333335</v>
      </c>
      <c r="DD75" s="299" t="s">
        <v>485</v>
      </c>
      <c r="DE75" s="299" t="s">
        <v>488</v>
      </c>
      <c r="DF75" s="299" t="s">
        <v>487</v>
      </c>
      <c r="DG75" s="299"/>
      <c r="DH75" s="242">
        <f>VLOOKUP(Source!DD:DD,Pool!C:H,2,FALSE)</f>
        <v>83195</v>
      </c>
      <c r="DI75" s="239">
        <f>VLOOKUP(DE:DE,Pool!C:H,2,FALSE)</f>
        <v>132070.5</v>
      </c>
      <c r="DJ75" s="239">
        <f>VLOOKUP(DF:DF,Pool!C:H,2,FALSE)</f>
        <v>8804.7999999999993</v>
      </c>
      <c r="DK75" s="299"/>
      <c r="DL75" s="239">
        <f t="shared" si="50"/>
        <v>224070.3</v>
      </c>
      <c r="DM75" s="157">
        <f>VLOOKUP(DD:DD,Pool!C:H,3,FALSE)</f>
        <v>29810.799999999999</v>
      </c>
      <c r="DN75" s="239"/>
      <c r="DO75" s="239">
        <f>VLOOKUP(DF:DF,Pool!C:H,3,FALSE)</f>
        <v>8562.2999999999993</v>
      </c>
      <c r="DP75" s="299"/>
      <c r="DQ75" s="239">
        <f t="shared" si="51"/>
        <v>38373.1</v>
      </c>
      <c r="DR75" s="299">
        <f t="shared" si="52"/>
        <v>53384.2</v>
      </c>
      <c r="DS75" s="299">
        <f t="shared" si="53"/>
        <v>132070.5</v>
      </c>
      <c r="DT75" s="239">
        <f t="shared" si="54"/>
        <v>242.5</v>
      </c>
      <c r="DU75" s="239">
        <f t="shared" si="55"/>
        <v>0</v>
      </c>
      <c r="DV75" s="53">
        <f t="shared" si="57"/>
        <v>185697.19999999998</v>
      </c>
      <c r="DW75" s="223">
        <f t="shared" si="58"/>
        <v>0.17125473567893648</v>
      </c>
      <c r="DX75" s="180">
        <f>VLOOKUP(ED:ED,Pool!K:Q,7,FALSE)</f>
        <v>171470</v>
      </c>
      <c r="DY75" s="231"/>
      <c r="DZ75" s="143">
        <f>SUM(DX75:DY75)</f>
        <v>171470</v>
      </c>
      <c r="EA75" s="223">
        <f t="shared" si="59"/>
        <v>0.76525090563095599</v>
      </c>
      <c r="EB75" s="143"/>
      <c r="EC75" s="145"/>
      <c r="ED75" s="277">
        <v>295700699</v>
      </c>
    </row>
    <row r="76" spans="1:16384">
      <c r="B76" s="48" t="s">
        <v>526</v>
      </c>
      <c r="C76" s="48" t="s">
        <v>527</v>
      </c>
      <c r="D76" s="49" t="s">
        <v>236</v>
      </c>
      <c r="E76" s="49" t="s">
        <v>528</v>
      </c>
      <c r="F76" s="49" t="s">
        <v>72</v>
      </c>
      <c r="G76" s="49" t="s">
        <v>79</v>
      </c>
      <c r="H76" s="49" t="s">
        <v>74</v>
      </c>
      <c r="I76" s="49" t="s">
        <v>83</v>
      </c>
      <c r="J76" s="49" t="s">
        <v>69</v>
      </c>
      <c r="K76" s="49" t="s">
        <v>80</v>
      </c>
      <c r="L76" s="335">
        <v>1383</v>
      </c>
      <c r="M76" s="51">
        <v>10</v>
      </c>
      <c r="N76" s="18"/>
      <c r="O76" s="18"/>
      <c r="P76" s="18"/>
      <c r="Q76" s="18"/>
      <c r="R76" s="19"/>
      <c r="S76" s="17">
        <f>M76*300</f>
        <v>3000</v>
      </c>
      <c r="T76" s="18"/>
      <c r="U76" s="18"/>
      <c r="V76" s="18"/>
      <c r="W76" s="18"/>
      <c r="X76" s="19"/>
      <c r="Y76" s="19">
        <f>SUM(M76:R76)</f>
        <v>10</v>
      </c>
      <c r="Z76" s="19">
        <f>SUM(S76:X76)</f>
        <v>3000</v>
      </c>
      <c r="AA76" s="23">
        <v>448</v>
      </c>
      <c r="AB76" s="24"/>
      <c r="AC76" s="24"/>
      <c r="AD76" s="24"/>
      <c r="AE76" s="24"/>
      <c r="AF76" s="25"/>
      <c r="AG76" s="24">
        <f>AA76*300</f>
        <v>134400</v>
      </c>
      <c r="AH76" s="24"/>
      <c r="AI76" s="24"/>
      <c r="AJ76" s="24"/>
      <c r="AK76" s="24"/>
      <c r="AL76" s="25"/>
      <c r="AM76" s="25">
        <f>SUM(AA76:AF76)</f>
        <v>448</v>
      </c>
      <c r="AN76" s="25">
        <f>SUM(AG76:AL76)</f>
        <v>134400</v>
      </c>
      <c r="AO76" s="34">
        <v>458</v>
      </c>
      <c r="AP76" s="35"/>
      <c r="AQ76" s="35"/>
      <c r="AR76" s="35"/>
      <c r="AS76" s="35"/>
      <c r="AT76" s="36"/>
      <c r="AU76" s="34">
        <f>AO76*300</f>
        <v>137400</v>
      </c>
      <c r="AV76" s="35"/>
      <c r="AW76" s="35"/>
      <c r="AX76" s="35"/>
      <c r="AY76" s="35"/>
      <c r="AZ76" s="35"/>
      <c r="BA76" s="36">
        <f>SUM(AO76:AT76)</f>
        <v>458</v>
      </c>
      <c r="BB76" s="36">
        <f>SUM(AU76:AZ76)</f>
        <v>137400</v>
      </c>
      <c r="BC76" s="17">
        <v>10</v>
      </c>
      <c r="BD76" s="18"/>
      <c r="BE76" s="18"/>
      <c r="BF76" s="18"/>
      <c r="BG76" s="18"/>
      <c r="BH76" s="19"/>
      <c r="BI76" s="17">
        <f>BC76*BI5</f>
        <v>2725.9765625</v>
      </c>
      <c r="BJ76" s="18"/>
      <c r="BK76" s="18"/>
      <c r="BL76" s="18"/>
      <c r="BM76" s="18"/>
      <c r="BN76" s="18"/>
      <c r="BO76" s="19">
        <f>SUM(BC76:BH76)</f>
        <v>10</v>
      </c>
      <c r="BP76" s="19">
        <f>SUM(BI76:BN76)</f>
        <v>2725.9765625</v>
      </c>
      <c r="BQ76" s="23">
        <v>448</v>
      </c>
      <c r="BR76" s="24"/>
      <c r="BS76" s="24"/>
      <c r="BT76" s="24"/>
      <c r="BU76" s="24"/>
      <c r="BV76" s="25"/>
      <c r="BW76" s="23">
        <f>BQ76*BW5</f>
        <v>122123.75</v>
      </c>
      <c r="BX76" s="24"/>
      <c r="BY76" s="24"/>
      <c r="BZ76" s="24"/>
      <c r="CA76" s="24"/>
      <c r="CB76" s="24"/>
      <c r="CC76" s="25"/>
      <c r="CD76" s="25">
        <f>SUM(BW76:CB76)</f>
        <v>122123.75</v>
      </c>
      <c r="CE76" s="34">
        <v>458</v>
      </c>
      <c r="CF76" s="35"/>
      <c r="CG76" s="35"/>
      <c r="CH76" s="35"/>
      <c r="CI76" s="35"/>
      <c r="CJ76" s="36"/>
      <c r="CK76" s="34">
        <f>CE76*CK5</f>
        <v>124849.7265625</v>
      </c>
      <c r="CL76" s="35"/>
      <c r="CM76" s="35"/>
      <c r="CN76" s="35"/>
      <c r="CO76" s="35"/>
      <c r="CP76" s="35"/>
      <c r="CQ76" s="36">
        <f>SUM(CE76:CJ76)</f>
        <v>458</v>
      </c>
      <c r="CR76" s="36">
        <f>SUM(CK76:CP76)</f>
        <v>124849.7265625</v>
      </c>
      <c r="CS76" s="334">
        <f t="shared" ref="CS76:CS77" si="78">BB76-CR76</f>
        <v>12550.2734375</v>
      </c>
      <c r="CT76" s="334" t="s">
        <v>36</v>
      </c>
      <c r="CU76" s="334"/>
      <c r="CV76" s="334"/>
      <c r="CW76" s="334"/>
      <c r="CX76" s="334">
        <f>DH76*2</f>
        <v>119445.8</v>
      </c>
      <c r="CY76" s="334"/>
      <c r="CZ76" s="334"/>
      <c r="DA76" s="334"/>
      <c r="DB76" s="239">
        <f t="shared" ref="DB76:DB77" si="79">CX76+CY76+CZ76+DA76</f>
        <v>119445.8</v>
      </c>
      <c r="DC76" s="334">
        <f t="shared" ref="DC76:DC80" si="80">DB76-DL76</f>
        <v>59722.9</v>
      </c>
      <c r="DD76" s="334" t="s">
        <v>534</v>
      </c>
      <c r="DE76" s="334"/>
      <c r="DF76" s="334"/>
      <c r="DG76" s="334"/>
      <c r="DH76" s="242">
        <f>VLOOKUP(Source!DD:DD,Pool!C:H,2,FALSE)</f>
        <v>59722.9</v>
      </c>
      <c r="DI76" s="239"/>
      <c r="DJ76" s="239"/>
      <c r="DK76" s="334"/>
      <c r="DL76" s="239">
        <f t="shared" ref="DL76:DL77" si="81">DH76+DI76+DJ76+DK76</f>
        <v>59722.9</v>
      </c>
      <c r="DM76" s="157">
        <f>VLOOKUP(DD:DD,Pool!C:H,3,FALSE)</f>
        <v>19595.900000000001</v>
      </c>
      <c r="DN76" s="239"/>
      <c r="DO76" s="239"/>
      <c r="DP76" s="334"/>
      <c r="DQ76" s="239">
        <f t="shared" ref="DQ76:DQ77" si="82">DM76+DN76+DO76+DP76</f>
        <v>19595.900000000001</v>
      </c>
      <c r="DR76" s="334">
        <f t="shared" ref="DR76:DR77" si="83">DH76-DM76</f>
        <v>40127</v>
      </c>
      <c r="DS76" s="334"/>
      <c r="DT76" s="239"/>
      <c r="DU76" s="239"/>
      <c r="DV76" s="53">
        <f t="shared" ref="DV76:DV77" si="84">DL76-DQ76</f>
        <v>40127</v>
      </c>
      <c r="DW76" s="223">
        <f t="shared" ref="DW76:DW77" si="85">DQ76/DL76</f>
        <v>0.32811367164019162</v>
      </c>
      <c r="DX76" s="180">
        <f>VLOOKUP(ED:ED,Pool!K:Q,7,FALSE)</f>
        <v>61297.2</v>
      </c>
      <c r="DY76" s="375"/>
      <c r="DZ76" s="143">
        <f>SUM(DX76:DY76)</f>
        <v>61297.2</v>
      </c>
      <c r="EA76" s="223">
        <f t="shared" ref="EA76:EA77" si="86">DZ76/DL76</f>
        <v>1.0263600729368465</v>
      </c>
      <c r="EB76" s="143"/>
      <c r="EC76" s="145"/>
      <c r="ED76" s="277">
        <v>298701383</v>
      </c>
      <c r="EE76" s="374"/>
      <c r="EF76" s="374"/>
      <c r="EG76" s="374"/>
      <c r="EH76" s="374"/>
      <c r="EI76" s="374"/>
      <c r="EJ76" s="374"/>
      <c r="EK76" s="374"/>
      <c r="EL76" s="374"/>
      <c r="EM76" s="374"/>
      <c r="EN76" s="374"/>
      <c r="EO76" s="374"/>
      <c r="EP76" s="374"/>
      <c r="EQ76" s="374"/>
      <c r="ER76" s="374"/>
      <c r="ES76" s="374"/>
      <c r="ET76" s="374"/>
      <c r="EU76" s="374"/>
      <c r="EV76" s="374"/>
      <c r="EW76" s="374"/>
      <c r="EX76" s="374"/>
      <c r="EY76" s="374"/>
      <c r="EZ76" s="374"/>
      <c r="FA76" s="374"/>
      <c r="FB76" s="374"/>
      <c r="FC76" s="374"/>
      <c r="FD76" s="374"/>
      <c r="FE76" s="374"/>
      <c r="FF76" s="374"/>
      <c r="FG76" s="374"/>
      <c r="FH76" s="374"/>
      <c r="FI76" s="374"/>
      <c r="FJ76" s="374"/>
      <c r="FK76" s="374"/>
      <c r="FL76" s="374"/>
      <c r="FM76" s="374"/>
      <c r="FN76" s="374"/>
      <c r="FO76" s="374"/>
      <c r="FP76" s="374"/>
      <c r="FQ76" s="374"/>
      <c r="FR76" s="374"/>
      <c r="FS76" s="374"/>
      <c r="FT76" s="374"/>
      <c r="FU76" s="374"/>
      <c r="FV76" s="374"/>
      <c r="FW76" s="374"/>
      <c r="FX76" s="374"/>
      <c r="FY76" s="374"/>
      <c r="FZ76" s="374"/>
      <c r="GA76" s="374"/>
      <c r="GB76" s="374"/>
      <c r="GC76" s="374"/>
      <c r="GD76" s="374"/>
      <c r="GE76" s="374"/>
      <c r="GF76" s="374"/>
      <c r="GG76" s="374"/>
      <c r="GH76" s="374"/>
      <c r="GI76" s="374"/>
      <c r="GJ76" s="374"/>
      <c r="GK76" s="374"/>
      <c r="GL76" s="374"/>
      <c r="GM76" s="374"/>
      <c r="GN76" s="374"/>
      <c r="GO76" s="374"/>
      <c r="GP76" s="374"/>
      <c r="GQ76" s="374"/>
      <c r="GR76" s="374"/>
      <c r="GS76" s="374"/>
      <c r="GT76" s="374"/>
      <c r="GU76" s="374"/>
      <c r="GV76" s="374"/>
      <c r="GW76" s="374"/>
      <c r="GX76" s="374"/>
      <c r="GY76" s="374"/>
      <c r="GZ76" s="374"/>
      <c r="HA76" s="374"/>
      <c r="HB76" s="374"/>
      <c r="HC76" s="374"/>
      <c r="HD76" s="374"/>
      <c r="HE76" s="374"/>
      <c r="HF76" s="374"/>
      <c r="HG76" s="374"/>
      <c r="HH76" s="374"/>
      <c r="HI76" s="374"/>
      <c r="HJ76" s="374"/>
      <c r="HK76" s="374"/>
      <c r="HL76" s="374"/>
      <c r="HM76" s="374"/>
      <c r="HN76" s="374"/>
      <c r="HO76" s="374"/>
      <c r="HP76" s="374"/>
      <c r="HQ76" s="374"/>
      <c r="HR76" s="374"/>
      <c r="HS76" s="374"/>
      <c r="HT76" s="374"/>
      <c r="HU76" s="374"/>
      <c r="HV76" s="374"/>
      <c r="HW76" s="374"/>
      <c r="HX76" s="374"/>
      <c r="HY76" s="374"/>
      <c r="HZ76" s="374"/>
      <c r="IA76" s="374"/>
      <c r="IB76" s="374"/>
      <c r="IC76" s="374"/>
      <c r="ID76" s="374"/>
      <c r="IE76" s="374"/>
      <c r="IF76" s="374"/>
      <c r="IG76" s="374"/>
      <c r="IH76" s="374"/>
      <c r="II76" s="374"/>
      <c r="IJ76" s="374"/>
      <c r="IK76" s="374"/>
      <c r="IL76" s="374"/>
      <c r="IM76" s="374"/>
      <c r="IN76" s="374"/>
      <c r="IO76" s="374"/>
      <c r="IP76" s="374"/>
      <c r="IQ76" s="374"/>
      <c r="IR76" s="374"/>
      <c r="IS76" s="374"/>
      <c r="IT76" s="374"/>
      <c r="IU76" s="374"/>
      <c r="IV76" s="374"/>
      <c r="IW76" s="374"/>
      <c r="IX76" s="374"/>
      <c r="IY76" s="374"/>
      <c r="IZ76" s="374"/>
      <c r="JA76" s="374"/>
      <c r="JB76" s="374"/>
      <c r="JC76" s="374"/>
      <c r="JD76" s="374"/>
      <c r="JE76" s="374"/>
      <c r="JF76" s="374"/>
      <c r="JG76" s="374"/>
      <c r="JH76" s="374"/>
      <c r="JI76" s="374"/>
      <c r="JJ76" s="374"/>
      <c r="JK76" s="374"/>
      <c r="JL76" s="374"/>
      <c r="JM76" s="374"/>
      <c r="JN76" s="374"/>
      <c r="JO76" s="374"/>
      <c r="JP76" s="374"/>
      <c r="JQ76" s="374"/>
      <c r="JR76" s="374"/>
      <c r="JS76" s="374"/>
      <c r="JT76" s="374"/>
      <c r="JU76" s="374"/>
      <c r="JV76" s="374"/>
      <c r="JW76" s="374"/>
      <c r="JX76" s="374"/>
      <c r="JY76" s="374"/>
      <c r="JZ76" s="374"/>
      <c r="KA76" s="374"/>
      <c r="KB76" s="374"/>
      <c r="KC76" s="374"/>
      <c r="KD76" s="374"/>
      <c r="KE76" s="374"/>
      <c r="KF76" s="374"/>
      <c r="KG76" s="374"/>
      <c r="KH76" s="374"/>
      <c r="KI76" s="374"/>
      <c r="KJ76" s="374"/>
      <c r="KK76" s="374"/>
      <c r="KL76" s="374"/>
      <c r="KM76" s="374"/>
      <c r="KN76" s="374"/>
      <c r="KO76" s="374"/>
      <c r="KP76" s="374"/>
      <c r="KQ76" s="374"/>
      <c r="KR76" s="374"/>
      <c r="KS76" s="374"/>
      <c r="KT76" s="374"/>
      <c r="KU76" s="374"/>
      <c r="KV76" s="374"/>
      <c r="KW76" s="374"/>
      <c r="KX76" s="374"/>
      <c r="KY76" s="374"/>
      <c r="KZ76" s="374"/>
      <c r="LA76" s="374"/>
      <c r="LB76" s="374"/>
      <c r="LC76" s="374"/>
      <c r="LD76" s="374"/>
      <c r="LE76" s="374"/>
      <c r="LF76" s="374"/>
      <c r="LG76" s="374"/>
      <c r="LH76" s="374"/>
      <c r="LI76" s="374"/>
      <c r="LJ76" s="374"/>
      <c r="LK76" s="374"/>
      <c r="LL76" s="374"/>
      <c r="LM76" s="374"/>
      <c r="LN76" s="374"/>
      <c r="LO76" s="374"/>
      <c r="LP76" s="374"/>
      <c r="LQ76" s="374"/>
      <c r="LR76" s="374"/>
      <c r="LS76" s="374"/>
      <c r="LT76" s="374"/>
      <c r="LU76" s="374"/>
      <c r="LV76" s="374"/>
      <c r="LW76" s="374"/>
      <c r="LX76" s="374"/>
      <c r="LY76" s="374"/>
      <c r="LZ76" s="374"/>
      <c r="MA76" s="374"/>
      <c r="MB76" s="374"/>
      <c r="MC76" s="374"/>
      <c r="MD76" s="374"/>
      <c r="ME76" s="374"/>
      <c r="MF76" s="374"/>
      <c r="MG76" s="374"/>
      <c r="MH76" s="374"/>
      <c r="MI76" s="374"/>
      <c r="MJ76" s="374"/>
      <c r="MK76" s="374"/>
      <c r="ML76" s="374"/>
      <c r="MM76" s="374"/>
      <c r="MN76" s="374"/>
      <c r="MO76" s="374"/>
      <c r="MP76" s="374"/>
      <c r="MQ76" s="374"/>
      <c r="MR76" s="374"/>
      <c r="MS76" s="374"/>
      <c r="MT76" s="374"/>
      <c r="MU76" s="374"/>
      <c r="MV76" s="374"/>
      <c r="MW76" s="374"/>
      <c r="MX76" s="374"/>
      <c r="MY76" s="374"/>
      <c r="MZ76" s="374"/>
      <c r="NA76" s="374"/>
      <c r="NB76" s="374"/>
      <c r="NC76" s="374"/>
      <c r="ND76" s="374"/>
      <c r="NE76" s="374"/>
      <c r="NF76" s="374"/>
      <c r="NG76" s="374"/>
      <c r="NH76" s="374"/>
      <c r="NI76" s="374"/>
      <c r="NJ76" s="374"/>
      <c r="NK76" s="374"/>
      <c r="NL76" s="374"/>
      <c r="NM76" s="374"/>
      <c r="NN76" s="374"/>
      <c r="NO76" s="374"/>
      <c r="NP76" s="374"/>
      <c r="NQ76" s="374"/>
      <c r="NR76" s="374"/>
      <c r="NS76" s="374"/>
      <c r="NT76" s="374"/>
      <c r="NU76" s="374"/>
      <c r="NV76" s="374"/>
      <c r="NW76" s="374"/>
      <c r="NX76" s="374"/>
      <c r="NY76" s="374"/>
      <c r="NZ76" s="374"/>
      <c r="OA76" s="374"/>
      <c r="OB76" s="374"/>
      <c r="OC76" s="374"/>
      <c r="OD76" s="374"/>
      <c r="OE76" s="374"/>
      <c r="OF76" s="374"/>
      <c r="OG76" s="374"/>
      <c r="OH76" s="374"/>
      <c r="OI76" s="374"/>
      <c r="OJ76" s="374"/>
      <c r="OK76" s="374"/>
      <c r="OL76" s="374"/>
      <c r="OM76" s="374"/>
      <c r="ON76" s="374"/>
      <c r="OO76" s="374"/>
      <c r="OP76" s="374"/>
      <c r="OQ76" s="374"/>
      <c r="OR76" s="374"/>
      <c r="OS76" s="374"/>
      <c r="OT76" s="374"/>
      <c r="OU76" s="374"/>
      <c r="OV76" s="374"/>
      <c r="OW76" s="374"/>
      <c r="OX76" s="374"/>
      <c r="OY76" s="374"/>
      <c r="OZ76" s="374"/>
      <c r="PA76" s="374"/>
      <c r="PB76" s="374"/>
      <c r="PC76" s="374"/>
      <c r="PD76" s="374"/>
      <c r="PE76" s="374"/>
      <c r="PF76" s="374"/>
      <c r="PG76" s="374"/>
      <c r="PH76" s="374"/>
      <c r="PI76" s="374"/>
      <c r="PJ76" s="374"/>
      <c r="PK76" s="374"/>
      <c r="PL76" s="374"/>
      <c r="PM76" s="374"/>
      <c r="PN76" s="374"/>
      <c r="PO76" s="374"/>
      <c r="PP76" s="374"/>
      <c r="PQ76" s="374"/>
      <c r="PR76" s="374"/>
      <c r="PS76" s="374"/>
      <c r="PT76" s="374"/>
      <c r="PU76" s="374"/>
      <c r="PV76" s="374"/>
      <c r="PW76" s="374"/>
      <c r="PX76" s="374"/>
      <c r="PY76" s="374"/>
      <c r="PZ76" s="374"/>
      <c r="QA76" s="374"/>
      <c r="QB76" s="374"/>
      <c r="QC76" s="374"/>
      <c r="QD76" s="374"/>
      <c r="QE76" s="374"/>
      <c r="QF76" s="374"/>
      <c r="QG76" s="374"/>
      <c r="QH76" s="374"/>
      <c r="QI76" s="374"/>
      <c r="QJ76" s="374"/>
      <c r="QK76" s="374"/>
      <c r="QL76" s="374"/>
      <c r="QM76" s="374"/>
      <c r="QN76" s="374"/>
      <c r="QO76" s="374"/>
      <c r="QP76" s="374"/>
      <c r="QQ76" s="374"/>
      <c r="QR76" s="374"/>
      <c r="QS76" s="374"/>
      <c r="QT76" s="374"/>
      <c r="QU76" s="374"/>
      <c r="QV76" s="374"/>
      <c r="QW76" s="374"/>
      <c r="QX76" s="374"/>
      <c r="QY76" s="374"/>
      <c r="QZ76" s="374"/>
      <c r="RA76" s="374"/>
      <c r="RB76" s="374"/>
      <c r="RC76" s="374"/>
      <c r="RD76" s="374"/>
      <c r="RE76" s="374"/>
      <c r="RF76" s="374"/>
      <c r="RG76" s="374"/>
      <c r="RH76" s="374"/>
      <c r="RI76" s="374"/>
      <c r="RJ76" s="374"/>
      <c r="RK76" s="374"/>
      <c r="RL76" s="374"/>
      <c r="RM76" s="374"/>
      <c r="RN76" s="374"/>
      <c r="RO76" s="374"/>
      <c r="RP76" s="374"/>
      <c r="RQ76" s="374"/>
      <c r="RR76" s="374"/>
      <c r="RS76" s="374"/>
      <c r="RT76" s="374"/>
      <c r="RU76" s="374"/>
      <c r="RV76" s="374"/>
      <c r="RW76" s="374"/>
      <c r="RX76" s="374"/>
      <c r="RY76" s="374"/>
      <c r="RZ76" s="374"/>
      <c r="SA76" s="374"/>
      <c r="SB76" s="374"/>
      <c r="SC76" s="374"/>
      <c r="SD76" s="374"/>
      <c r="SE76" s="374"/>
      <c r="SF76" s="374"/>
      <c r="SG76" s="374"/>
      <c r="SH76" s="374"/>
      <c r="SI76" s="374"/>
      <c r="SJ76" s="374"/>
      <c r="SK76" s="374"/>
      <c r="SL76" s="374"/>
      <c r="SM76" s="374"/>
      <c r="SN76" s="374"/>
      <c r="SO76" s="374"/>
      <c r="SP76" s="374"/>
      <c r="SQ76" s="374"/>
      <c r="SR76" s="374"/>
      <c r="SS76" s="374"/>
      <c r="ST76" s="374"/>
      <c r="SU76" s="374"/>
      <c r="SV76" s="374"/>
      <c r="SW76" s="374"/>
      <c r="SX76" s="374"/>
      <c r="SY76" s="374"/>
      <c r="SZ76" s="374"/>
      <c r="TA76" s="374"/>
      <c r="TB76" s="374"/>
      <c r="TC76" s="374"/>
      <c r="TD76" s="374"/>
      <c r="TE76" s="374"/>
      <c r="TF76" s="374"/>
      <c r="TG76" s="374"/>
      <c r="TH76" s="374"/>
      <c r="TI76" s="374"/>
      <c r="TJ76" s="374"/>
      <c r="TK76" s="374"/>
      <c r="TL76" s="374"/>
      <c r="TM76" s="374"/>
      <c r="TN76" s="374"/>
      <c r="TO76" s="374"/>
      <c r="TP76" s="374"/>
      <c r="TQ76" s="374"/>
      <c r="TR76" s="374"/>
      <c r="TS76" s="374"/>
      <c r="TT76" s="374"/>
      <c r="TU76" s="374"/>
      <c r="TV76" s="374"/>
      <c r="TW76" s="374"/>
      <c r="TX76" s="374"/>
      <c r="TY76" s="374"/>
      <c r="TZ76" s="374"/>
      <c r="UA76" s="374"/>
      <c r="UB76" s="374"/>
      <c r="UC76" s="374"/>
      <c r="UD76" s="374"/>
      <c r="UE76" s="374"/>
      <c r="UF76" s="374"/>
      <c r="UG76" s="374"/>
      <c r="UH76" s="374"/>
      <c r="UI76" s="374"/>
      <c r="UJ76" s="374"/>
      <c r="UK76" s="374"/>
      <c r="UL76" s="374"/>
      <c r="UM76" s="374"/>
      <c r="UN76" s="374"/>
      <c r="UO76" s="374"/>
      <c r="UP76" s="374"/>
      <c r="UQ76" s="374"/>
      <c r="UR76" s="374"/>
      <c r="US76" s="374"/>
      <c r="UT76" s="374"/>
      <c r="UU76" s="374"/>
      <c r="UV76" s="374"/>
      <c r="UW76" s="374"/>
      <c r="UX76" s="374"/>
      <c r="UY76" s="374"/>
      <c r="UZ76" s="374"/>
      <c r="VA76" s="374"/>
      <c r="VB76" s="374"/>
      <c r="VC76" s="374"/>
      <c r="VD76" s="374"/>
      <c r="VE76" s="374"/>
      <c r="VF76" s="374"/>
      <c r="VG76" s="374"/>
      <c r="VH76" s="374"/>
      <c r="VI76" s="374"/>
      <c r="VJ76" s="374"/>
      <c r="VK76" s="374"/>
      <c r="VL76" s="374"/>
      <c r="VM76" s="374"/>
      <c r="VN76" s="374"/>
      <c r="VO76" s="374"/>
      <c r="VP76" s="374"/>
      <c r="VQ76" s="374"/>
      <c r="VR76" s="374"/>
      <c r="VS76" s="374"/>
      <c r="VT76" s="374"/>
      <c r="VU76" s="374"/>
      <c r="VV76" s="374"/>
      <c r="VW76" s="374"/>
      <c r="VX76" s="374"/>
      <c r="VY76" s="374"/>
      <c r="VZ76" s="374"/>
      <c r="WA76" s="374"/>
      <c r="WB76" s="374"/>
      <c r="WC76" s="374"/>
      <c r="WD76" s="374"/>
      <c r="WE76" s="374"/>
      <c r="WF76" s="374"/>
      <c r="WG76" s="374"/>
      <c r="WH76" s="374"/>
      <c r="WI76" s="374"/>
      <c r="WJ76" s="374"/>
      <c r="WK76" s="374"/>
      <c r="WL76" s="374"/>
      <c r="WM76" s="374"/>
      <c r="WN76" s="374"/>
      <c r="WO76" s="374"/>
      <c r="WP76" s="374"/>
      <c r="WQ76" s="374"/>
      <c r="WR76" s="374"/>
      <c r="WS76" s="374"/>
      <c r="WT76" s="374"/>
      <c r="WU76" s="374"/>
      <c r="WV76" s="374"/>
      <c r="WW76" s="374"/>
      <c r="WX76" s="374"/>
      <c r="WY76" s="374"/>
      <c r="WZ76" s="374"/>
      <c r="XA76" s="374"/>
      <c r="XB76" s="374"/>
      <c r="XC76" s="374"/>
      <c r="XD76" s="374"/>
      <c r="XE76" s="374"/>
      <c r="XF76" s="374"/>
      <c r="XG76" s="374"/>
      <c r="XH76" s="374"/>
      <c r="XI76" s="374"/>
      <c r="XJ76" s="374"/>
      <c r="XK76" s="374"/>
      <c r="XL76" s="374"/>
      <c r="XM76" s="374"/>
      <c r="XN76" s="374"/>
      <c r="XO76" s="374"/>
      <c r="XP76" s="374"/>
      <c r="XQ76" s="374"/>
      <c r="XR76" s="374"/>
      <c r="XS76" s="374"/>
      <c r="XT76" s="374"/>
      <c r="XU76" s="374"/>
      <c r="XV76" s="374"/>
      <c r="XW76" s="374"/>
      <c r="XX76" s="374"/>
      <c r="XY76" s="374"/>
      <c r="XZ76" s="374"/>
      <c r="YA76" s="374"/>
      <c r="YB76" s="374"/>
      <c r="YC76" s="374"/>
      <c r="YD76" s="374"/>
      <c r="YE76" s="374"/>
      <c r="YF76" s="374"/>
      <c r="YG76" s="374"/>
      <c r="YH76" s="374"/>
      <c r="YI76" s="374"/>
      <c r="YJ76" s="374"/>
      <c r="YK76" s="374"/>
      <c r="YL76" s="374"/>
      <c r="YM76" s="374"/>
      <c r="YN76" s="374"/>
      <c r="YO76" s="374"/>
      <c r="YP76" s="374"/>
      <c r="YQ76" s="374"/>
      <c r="YR76" s="374"/>
      <c r="YS76" s="374"/>
      <c r="YT76" s="374"/>
      <c r="YU76" s="374"/>
      <c r="YV76" s="374"/>
      <c r="YW76" s="374"/>
      <c r="YX76" s="374"/>
      <c r="YY76" s="374"/>
      <c r="YZ76" s="374"/>
      <c r="ZA76" s="374"/>
      <c r="ZB76" s="374"/>
      <c r="ZC76" s="374"/>
      <c r="ZD76" s="374"/>
      <c r="ZE76" s="374"/>
      <c r="ZF76" s="374"/>
      <c r="ZG76" s="374"/>
      <c r="ZH76" s="374"/>
      <c r="ZI76" s="374"/>
      <c r="ZJ76" s="374"/>
      <c r="ZK76" s="374"/>
      <c r="ZL76" s="374"/>
      <c r="ZM76" s="374"/>
      <c r="ZN76" s="374"/>
      <c r="ZO76" s="374"/>
      <c r="ZP76" s="374"/>
      <c r="ZQ76" s="374"/>
      <c r="ZR76" s="374"/>
      <c r="ZS76" s="374"/>
      <c r="ZT76" s="374"/>
      <c r="ZU76" s="374"/>
      <c r="ZV76" s="374"/>
      <c r="ZW76" s="374"/>
      <c r="ZX76" s="374"/>
      <c r="ZY76" s="374"/>
      <c r="ZZ76" s="374"/>
      <c r="AAA76" s="374"/>
      <c r="AAB76" s="374"/>
      <c r="AAC76" s="374"/>
      <c r="AAD76" s="374"/>
      <c r="AAE76" s="374"/>
      <c r="AAF76" s="374"/>
      <c r="AAG76" s="374"/>
      <c r="AAH76" s="374"/>
      <c r="AAI76" s="374"/>
      <c r="AAJ76" s="374"/>
      <c r="AAK76" s="374"/>
      <c r="AAL76" s="374"/>
      <c r="AAM76" s="374"/>
      <c r="AAN76" s="374"/>
      <c r="AAO76" s="374"/>
      <c r="AAP76" s="374"/>
      <c r="AAQ76" s="374"/>
      <c r="AAR76" s="374"/>
      <c r="AAS76" s="374"/>
      <c r="AAT76" s="374"/>
      <c r="AAU76" s="374"/>
      <c r="AAV76" s="374"/>
      <c r="AAW76" s="374"/>
      <c r="AAX76" s="374"/>
      <c r="AAY76" s="374"/>
      <c r="AAZ76" s="374"/>
      <c r="ABA76" s="374"/>
      <c r="ABB76" s="374"/>
      <c r="ABC76" s="374"/>
      <c r="ABD76" s="374"/>
      <c r="ABE76" s="374"/>
      <c r="ABF76" s="374"/>
      <c r="ABG76" s="374"/>
      <c r="ABH76" s="374"/>
      <c r="ABI76" s="374"/>
      <c r="ABJ76" s="374"/>
      <c r="ABK76" s="374"/>
      <c r="ABL76" s="374"/>
      <c r="ABM76" s="374"/>
      <c r="ABN76" s="374"/>
      <c r="ABO76" s="374"/>
      <c r="ABP76" s="374"/>
      <c r="ABQ76" s="374"/>
      <c r="ABR76" s="374"/>
      <c r="ABS76" s="374"/>
      <c r="ABT76" s="374"/>
      <c r="ABU76" s="374"/>
      <c r="ABV76" s="374"/>
      <c r="ABW76" s="374"/>
      <c r="ABX76" s="374"/>
      <c r="ABY76" s="374"/>
      <c r="ABZ76" s="374"/>
      <c r="ACA76" s="374"/>
      <c r="ACB76" s="374"/>
      <c r="ACC76" s="374"/>
      <c r="ACD76" s="374"/>
      <c r="ACE76" s="374"/>
      <c r="ACF76" s="374"/>
      <c r="ACG76" s="374"/>
      <c r="ACH76" s="374"/>
      <c r="ACI76" s="374"/>
      <c r="ACJ76" s="374"/>
      <c r="ACK76" s="374"/>
      <c r="ACL76" s="374"/>
      <c r="ACM76" s="374"/>
      <c r="ACN76" s="374"/>
      <c r="ACO76" s="374"/>
      <c r="ACP76" s="374"/>
      <c r="ACQ76" s="374"/>
      <c r="ACR76" s="374"/>
      <c r="ACS76" s="374"/>
      <c r="ACT76" s="374"/>
      <c r="ACU76" s="374"/>
      <c r="ACV76" s="374"/>
      <c r="ACW76" s="374"/>
      <c r="ACX76" s="374"/>
      <c r="ACY76" s="374"/>
      <c r="ACZ76" s="374"/>
      <c r="ADA76" s="374"/>
      <c r="ADB76" s="374"/>
      <c r="ADC76" s="374"/>
      <c r="ADD76" s="374"/>
      <c r="ADE76" s="374"/>
      <c r="ADF76" s="374"/>
      <c r="ADG76" s="374"/>
      <c r="ADH76" s="374"/>
      <c r="ADI76" s="374"/>
      <c r="ADJ76" s="374"/>
      <c r="ADK76" s="374"/>
      <c r="ADL76" s="374"/>
      <c r="ADM76" s="374"/>
      <c r="ADN76" s="374"/>
      <c r="ADO76" s="374"/>
      <c r="ADP76" s="374"/>
      <c r="ADQ76" s="374"/>
      <c r="ADR76" s="374"/>
      <c r="ADS76" s="374"/>
      <c r="ADT76" s="374"/>
      <c r="ADU76" s="374"/>
      <c r="ADV76" s="374"/>
      <c r="ADW76" s="374"/>
      <c r="ADX76" s="374"/>
      <c r="ADY76" s="374"/>
      <c r="ADZ76" s="374"/>
      <c r="AEA76" s="374"/>
      <c r="AEB76" s="374"/>
      <c r="AEC76" s="374"/>
      <c r="AED76" s="374"/>
      <c r="AEE76" s="374"/>
      <c r="AEF76" s="374"/>
      <c r="AEG76" s="374"/>
      <c r="AEH76" s="374"/>
      <c r="AEI76" s="374"/>
      <c r="AEJ76" s="374"/>
      <c r="AEK76" s="374"/>
      <c r="AEL76" s="374"/>
      <c r="AEM76" s="374"/>
      <c r="AEN76" s="374"/>
      <c r="AEO76" s="374"/>
      <c r="AEP76" s="374"/>
      <c r="AEQ76" s="374"/>
      <c r="AER76" s="374"/>
      <c r="AES76" s="374"/>
      <c r="AET76" s="374"/>
      <c r="AEU76" s="374"/>
      <c r="AEV76" s="374"/>
      <c r="AEW76" s="374"/>
      <c r="AEX76" s="374"/>
      <c r="AEY76" s="374"/>
      <c r="AEZ76" s="374"/>
      <c r="AFA76" s="374"/>
      <c r="AFB76" s="374"/>
      <c r="AFC76" s="374"/>
      <c r="AFD76" s="374"/>
      <c r="AFE76" s="374"/>
      <c r="AFF76" s="374"/>
      <c r="AFG76" s="374"/>
      <c r="AFH76" s="374"/>
      <c r="AFI76" s="374"/>
      <c r="AFJ76" s="374"/>
      <c r="AFK76" s="374"/>
      <c r="AFL76" s="374"/>
      <c r="AFM76" s="374"/>
      <c r="AFN76" s="374"/>
      <c r="AFO76" s="374"/>
      <c r="AFP76" s="374"/>
      <c r="AFQ76" s="374"/>
      <c r="AFR76" s="374"/>
      <c r="AFS76" s="374"/>
      <c r="AFT76" s="374"/>
      <c r="AFU76" s="374"/>
      <c r="AFV76" s="374"/>
      <c r="AFW76" s="374"/>
      <c r="AFX76" s="374"/>
      <c r="AFY76" s="374"/>
      <c r="AFZ76" s="374"/>
      <c r="AGA76" s="374"/>
      <c r="AGB76" s="374"/>
      <c r="AGC76" s="374"/>
      <c r="AGD76" s="374"/>
      <c r="AGE76" s="374"/>
      <c r="AGF76" s="374"/>
      <c r="AGG76" s="374"/>
      <c r="AGH76" s="374"/>
      <c r="AGI76" s="374"/>
      <c r="AGJ76" s="374"/>
      <c r="AGK76" s="374"/>
      <c r="AGL76" s="374"/>
      <c r="AGM76" s="374"/>
      <c r="AGN76" s="374"/>
      <c r="AGO76" s="374"/>
      <c r="AGP76" s="374"/>
      <c r="AGQ76" s="374"/>
      <c r="AGR76" s="374"/>
      <c r="AGS76" s="374"/>
      <c r="AGT76" s="374"/>
      <c r="AGU76" s="374"/>
      <c r="AGV76" s="374"/>
      <c r="AGW76" s="374"/>
      <c r="AGX76" s="374"/>
      <c r="AGY76" s="374"/>
      <c r="AGZ76" s="374"/>
      <c r="AHA76" s="374"/>
      <c r="AHB76" s="374"/>
      <c r="AHC76" s="374"/>
      <c r="AHD76" s="374"/>
      <c r="AHE76" s="374"/>
      <c r="AHF76" s="374"/>
      <c r="AHG76" s="374"/>
      <c r="AHH76" s="374"/>
      <c r="AHI76" s="374"/>
      <c r="AHJ76" s="374"/>
      <c r="AHK76" s="374"/>
      <c r="AHL76" s="374"/>
      <c r="AHM76" s="374"/>
      <c r="AHN76" s="374"/>
      <c r="AHO76" s="374"/>
      <c r="AHP76" s="374"/>
      <c r="AHQ76" s="374"/>
      <c r="AHR76" s="374"/>
      <c r="AHS76" s="374"/>
      <c r="AHT76" s="374"/>
      <c r="AHU76" s="374"/>
      <c r="AHV76" s="374"/>
      <c r="AHW76" s="374"/>
      <c r="AHX76" s="374"/>
      <c r="AHY76" s="374"/>
      <c r="AHZ76" s="374"/>
      <c r="AIA76" s="374"/>
      <c r="AIB76" s="374"/>
      <c r="AIC76" s="374"/>
      <c r="AID76" s="374"/>
      <c r="AIE76" s="374"/>
      <c r="AIF76" s="374"/>
      <c r="AIG76" s="374"/>
      <c r="AIH76" s="374"/>
      <c r="AII76" s="374"/>
      <c r="AIJ76" s="374"/>
      <c r="AIK76" s="374"/>
      <c r="AIL76" s="374"/>
      <c r="AIM76" s="374"/>
      <c r="AIN76" s="374"/>
      <c r="AIO76" s="374"/>
      <c r="AIP76" s="374"/>
      <c r="AIQ76" s="374"/>
      <c r="AIR76" s="374"/>
      <c r="AIS76" s="374"/>
      <c r="AIT76" s="374"/>
      <c r="AIU76" s="374"/>
      <c r="AIV76" s="374"/>
      <c r="AIW76" s="374"/>
      <c r="AIX76" s="374"/>
      <c r="AIY76" s="374"/>
      <c r="AIZ76" s="374"/>
      <c r="AJA76" s="374"/>
      <c r="AJB76" s="374"/>
      <c r="AJC76" s="374"/>
      <c r="AJD76" s="374"/>
      <c r="AJE76" s="374"/>
      <c r="AJF76" s="374"/>
      <c r="AJG76" s="374"/>
      <c r="AJH76" s="374"/>
      <c r="AJI76" s="374"/>
      <c r="AJJ76" s="374"/>
      <c r="AJK76" s="374"/>
      <c r="AJL76" s="374"/>
      <c r="AJM76" s="374"/>
      <c r="AJN76" s="374"/>
      <c r="AJO76" s="374"/>
      <c r="AJP76" s="374"/>
      <c r="AJQ76" s="374"/>
      <c r="AJR76" s="374"/>
      <c r="AJS76" s="374"/>
      <c r="AJT76" s="374"/>
      <c r="AJU76" s="374"/>
      <c r="AJV76" s="374"/>
      <c r="AJW76" s="374"/>
      <c r="AJX76" s="374"/>
      <c r="AJY76" s="374"/>
      <c r="AJZ76" s="374"/>
      <c r="AKA76" s="374"/>
      <c r="AKB76" s="374"/>
      <c r="AKC76" s="374"/>
      <c r="AKD76" s="374"/>
      <c r="AKE76" s="374"/>
      <c r="AKF76" s="374"/>
      <c r="AKG76" s="374"/>
      <c r="AKH76" s="374"/>
      <c r="AKI76" s="374"/>
      <c r="AKJ76" s="374"/>
      <c r="AKK76" s="374"/>
      <c r="AKL76" s="374"/>
      <c r="AKM76" s="374"/>
      <c r="AKN76" s="374"/>
      <c r="AKO76" s="374"/>
      <c r="AKP76" s="374"/>
      <c r="AKQ76" s="374"/>
      <c r="AKR76" s="374"/>
      <c r="AKS76" s="374"/>
      <c r="AKT76" s="374"/>
      <c r="AKU76" s="374"/>
      <c r="AKV76" s="374"/>
      <c r="AKW76" s="374"/>
      <c r="AKX76" s="374"/>
      <c r="AKY76" s="374"/>
      <c r="AKZ76" s="374"/>
      <c r="ALA76" s="374"/>
      <c r="ALB76" s="374"/>
      <c r="ALC76" s="374"/>
      <c r="ALD76" s="374"/>
      <c r="ALE76" s="374"/>
      <c r="ALF76" s="374"/>
      <c r="ALG76" s="374"/>
      <c r="ALH76" s="374"/>
      <c r="ALI76" s="374"/>
      <c r="ALJ76" s="374"/>
      <c r="ALK76" s="374"/>
      <c r="ALL76" s="374"/>
      <c r="ALM76" s="374"/>
      <c r="ALN76" s="374"/>
      <c r="ALO76" s="374"/>
      <c r="ALP76" s="374"/>
      <c r="ALQ76" s="374"/>
      <c r="ALR76" s="374"/>
      <c r="ALS76" s="374"/>
      <c r="ALT76" s="374"/>
      <c r="ALU76" s="374"/>
      <c r="ALV76" s="374"/>
      <c r="ALW76" s="374"/>
      <c r="ALX76" s="374"/>
      <c r="ALY76" s="374"/>
      <c r="ALZ76" s="374"/>
      <c r="AMA76" s="374"/>
      <c r="AMB76" s="374"/>
      <c r="AMC76" s="374"/>
      <c r="AMD76" s="374"/>
      <c r="AME76" s="374"/>
      <c r="AMF76" s="374"/>
      <c r="AMG76" s="374"/>
      <c r="AMH76" s="374"/>
      <c r="AMI76" s="374"/>
      <c r="AMJ76" s="374"/>
      <c r="AMK76" s="374"/>
      <c r="AML76" s="374"/>
      <c r="AMM76" s="374"/>
      <c r="AMN76" s="374"/>
      <c r="AMO76" s="374"/>
      <c r="AMP76" s="374"/>
      <c r="AMQ76" s="374"/>
      <c r="AMR76" s="374"/>
      <c r="AMS76" s="374"/>
      <c r="AMT76" s="374"/>
      <c r="AMU76" s="374"/>
      <c r="AMV76" s="374"/>
      <c r="AMW76" s="374"/>
      <c r="AMX76" s="374"/>
      <c r="AMY76" s="374"/>
      <c r="AMZ76" s="374"/>
      <c r="ANA76" s="374"/>
      <c r="ANB76" s="374"/>
      <c r="ANC76" s="374"/>
      <c r="AND76" s="374"/>
      <c r="ANE76" s="374"/>
      <c r="ANF76" s="374"/>
      <c r="ANG76" s="374"/>
      <c r="ANH76" s="374"/>
      <c r="ANI76" s="374"/>
      <c r="ANJ76" s="374"/>
      <c r="ANK76" s="374"/>
      <c r="ANL76" s="374"/>
      <c r="ANM76" s="374"/>
      <c r="ANN76" s="374"/>
      <c r="ANO76" s="374"/>
      <c r="ANP76" s="374"/>
      <c r="ANQ76" s="374"/>
      <c r="ANR76" s="374"/>
      <c r="ANS76" s="374"/>
      <c r="ANT76" s="374"/>
      <c r="ANU76" s="374"/>
      <c r="ANV76" s="374"/>
      <c r="ANW76" s="374"/>
      <c r="ANX76" s="374"/>
      <c r="ANY76" s="374"/>
      <c r="ANZ76" s="374"/>
      <c r="AOA76" s="374"/>
      <c r="AOB76" s="374"/>
      <c r="AOC76" s="374"/>
      <c r="AOD76" s="374"/>
      <c r="AOE76" s="374"/>
      <c r="AOF76" s="374"/>
      <c r="AOG76" s="374"/>
      <c r="AOH76" s="374"/>
      <c r="AOI76" s="374"/>
      <c r="AOJ76" s="374"/>
      <c r="AOK76" s="374"/>
      <c r="AOL76" s="374"/>
      <c r="AOM76" s="374"/>
      <c r="AON76" s="374"/>
      <c r="AOO76" s="374"/>
      <c r="AOP76" s="374"/>
      <c r="AOQ76" s="374"/>
      <c r="AOR76" s="374"/>
      <c r="AOS76" s="374"/>
      <c r="AOT76" s="374"/>
      <c r="AOU76" s="374"/>
      <c r="AOV76" s="374"/>
      <c r="AOW76" s="374"/>
      <c r="AOX76" s="374"/>
      <c r="AOY76" s="374"/>
      <c r="AOZ76" s="374"/>
      <c r="APA76" s="374"/>
      <c r="APB76" s="374"/>
      <c r="APC76" s="374"/>
      <c r="APD76" s="374"/>
      <c r="APE76" s="374"/>
      <c r="APF76" s="374"/>
      <c r="APG76" s="374"/>
      <c r="APH76" s="374"/>
      <c r="API76" s="374"/>
      <c r="APJ76" s="374"/>
      <c r="APK76" s="374"/>
      <c r="APL76" s="374"/>
      <c r="APM76" s="374"/>
      <c r="APN76" s="374"/>
      <c r="APO76" s="374"/>
      <c r="APP76" s="374"/>
      <c r="APQ76" s="374"/>
      <c r="APR76" s="374"/>
      <c r="APS76" s="374"/>
      <c r="APT76" s="374"/>
      <c r="APU76" s="374"/>
      <c r="APV76" s="374"/>
      <c r="APW76" s="374"/>
      <c r="APX76" s="374"/>
      <c r="APY76" s="374"/>
      <c r="APZ76" s="374"/>
      <c r="AQA76" s="374"/>
      <c r="AQB76" s="374"/>
      <c r="AQC76" s="374"/>
      <c r="AQD76" s="374"/>
      <c r="AQE76" s="374"/>
      <c r="AQF76" s="374"/>
      <c r="AQG76" s="374"/>
      <c r="AQH76" s="374"/>
      <c r="AQI76" s="374"/>
      <c r="AQJ76" s="374"/>
      <c r="AQK76" s="374"/>
      <c r="AQL76" s="374"/>
      <c r="AQM76" s="374"/>
      <c r="AQN76" s="374"/>
      <c r="AQO76" s="374"/>
      <c r="AQP76" s="374"/>
      <c r="AQQ76" s="374"/>
      <c r="AQR76" s="374"/>
      <c r="AQS76" s="374"/>
      <c r="AQT76" s="374"/>
      <c r="AQU76" s="374"/>
      <c r="AQV76" s="374"/>
      <c r="AQW76" s="374"/>
      <c r="AQX76" s="374"/>
      <c r="AQY76" s="374"/>
      <c r="AQZ76" s="374"/>
      <c r="ARA76" s="374"/>
      <c r="ARB76" s="374"/>
      <c r="ARC76" s="374"/>
      <c r="ARD76" s="374"/>
      <c r="ARE76" s="374"/>
      <c r="ARF76" s="374"/>
      <c r="ARG76" s="374"/>
      <c r="ARH76" s="374"/>
      <c r="ARI76" s="374"/>
      <c r="ARJ76" s="374"/>
      <c r="ARK76" s="374"/>
      <c r="ARL76" s="374"/>
      <c r="ARM76" s="374"/>
      <c r="ARN76" s="374"/>
      <c r="ARO76" s="374"/>
      <c r="ARP76" s="374"/>
      <c r="ARQ76" s="374"/>
      <c r="ARR76" s="374"/>
      <c r="ARS76" s="374"/>
      <c r="ART76" s="374"/>
      <c r="ARU76" s="374"/>
      <c r="ARV76" s="374"/>
      <c r="ARW76" s="374"/>
      <c r="ARX76" s="374"/>
      <c r="ARY76" s="374"/>
      <c r="ARZ76" s="374"/>
      <c r="ASA76" s="374"/>
      <c r="ASB76" s="374"/>
      <c r="ASC76" s="374"/>
      <c r="ASD76" s="374"/>
      <c r="ASE76" s="374"/>
      <c r="ASF76" s="374"/>
      <c r="ASG76" s="374"/>
      <c r="ASH76" s="374"/>
      <c r="ASI76" s="374"/>
      <c r="ASJ76" s="374"/>
      <c r="ASK76" s="374"/>
      <c r="ASL76" s="374"/>
      <c r="ASM76" s="374"/>
      <c r="ASN76" s="374"/>
      <c r="ASO76" s="374"/>
      <c r="ASP76" s="374"/>
      <c r="ASQ76" s="374"/>
      <c r="ASR76" s="374"/>
      <c r="ASS76" s="374"/>
      <c r="AST76" s="374"/>
      <c r="ASU76" s="374"/>
      <c r="ASV76" s="374"/>
      <c r="ASW76" s="374"/>
      <c r="ASX76" s="374"/>
      <c r="ASY76" s="374"/>
      <c r="ASZ76" s="374"/>
      <c r="ATA76" s="374"/>
      <c r="ATB76" s="374"/>
      <c r="ATC76" s="374"/>
      <c r="ATD76" s="374"/>
      <c r="ATE76" s="374"/>
      <c r="ATF76" s="374"/>
      <c r="ATG76" s="374"/>
      <c r="ATH76" s="374"/>
      <c r="ATI76" s="374"/>
      <c r="ATJ76" s="374"/>
      <c r="ATK76" s="374"/>
      <c r="ATL76" s="374"/>
      <c r="ATM76" s="374"/>
      <c r="ATN76" s="374"/>
      <c r="ATO76" s="374"/>
      <c r="ATP76" s="374"/>
      <c r="ATQ76" s="374"/>
      <c r="ATR76" s="374"/>
      <c r="ATS76" s="374"/>
      <c r="ATT76" s="374"/>
      <c r="ATU76" s="374"/>
      <c r="ATV76" s="374"/>
      <c r="ATW76" s="374"/>
      <c r="ATX76" s="374"/>
      <c r="ATY76" s="374"/>
      <c r="ATZ76" s="374"/>
      <c r="AUA76" s="374"/>
      <c r="AUB76" s="374"/>
      <c r="AUC76" s="374"/>
      <c r="AUD76" s="374"/>
      <c r="AUE76" s="374"/>
      <c r="AUF76" s="374"/>
      <c r="AUG76" s="374"/>
      <c r="AUH76" s="374"/>
      <c r="AUI76" s="374"/>
      <c r="AUJ76" s="374"/>
      <c r="AUK76" s="374"/>
      <c r="AUL76" s="374"/>
      <c r="AUM76" s="374"/>
      <c r="AUN76" s="374"/>
      <c r="AUO76" s="374"/>
      <c r="AUP76" s="374"/>
      <c r="AUQ76" s="374"/>
      <c r="AUR76" s="374"/>
      <c r="AUS76" s="374"/>
      <c r="AUT76" s="374"/>
      <c r="AUU76" s="374"/>
      <c r="AUV76" s="374"/>
      <c r="AUW76" s="374"/>
      <c r="AUX76" s="374"/>
      <c r="AUY76" s="374"/>
      <c r="AUZ76" s="374"/>
      <c r="AVA76" s="374"/>
      <c r="AVB76" s="374"/>
      <c r="AVC76" s="374"/>
      <c r="AVD76" s="374"/>
      <c r="AVE76" s="374"/>
      <c r="AVF76" s="374"/>
      <c r="AVG76" s="374"/>
      <c r="AVH76" s="374"/>
      <c r="AVI76" s="374"/>
      <c r="AVJ76" s="374"/>
      <c r="AVK76" s="374"/>
      <c r="AVL76" s="374"/>
      <c r="AVM76" s="374"/>
      <c r="AVN76" s="374"/>
      <c r="AVO76" s="374"/>
      <c r="AVP76" s="374"/>
      <c r="AVQ76" s="374"/>
      <c r="AVR76" s="374"/>
      <c r="AVS76" s="374"/>
      <c r="AVT76" s="374"/>
      <c r="AVU76" s="374"/>
      <c r="AVV76" s="374"/>
      <c r="AVW76" s="374"/>
      <c r="AVX76" s="374"/>
      <c r="AVY76" s="374"/>
      <c r="AVZ76" s="374"/>
      <c r="AWA76" s="374"/>
      <c r="AWB76" s="374"/>
      <c r="AWC76" s="374"/>
      <c r="AWD76" s="374"/>
      <c r="AWE76" s="374"/>
      <c r="AWF76" s="374"/>
      <c r="AWG76" s="374"/>
      <c r="AWH76" s="374"/>
      <c r="AWI76" s="374"/>
      <c r="AWJ76" s="374"/>
      <c r="AWK76" s="374"/>
      <c r="AWL76" s="374"/>
      <c r="AWM76" s="374"/>
      <c r="AWN76" s="374"/>
      <c r="AWO76" s="374"/>
      <c r="AWP76" s="374"/>
      <c r="AWQ76" s="374"/>
      <c r="AWR76" s="374"/>
      <c r="AWS76" s="374"/>
      <c r="AWT76" s="374"/>
      <c r="AWU76" s="374"/>
      <c r="AWV76" s="374"/>
      <c r="AWW76" s="374"/>
      <c r="AWX76" s="374"/>
      <c r="AWY76" s="374"/>
      <c r="AWZ76" s="374"/>
      <c r="AXA76" s="374"/>
      <c r="AXB76" s="374"/>
      <c r="AXC76" s="374"/>
      <c r="AXD76" s="374"/>
      <c r="AXE76" s="374"/>
      <c r="AXF76" s="374"/>
      <c r="AXG76" s="374"/>
      <c r="AXH76" s="374"/>
      <c r="AXI76" s="374"/>
      <c r="AXJ76" s="374"/>
      <c r="AXK76" s="374"/>
      <c r="AXL76" s="374"/>
      <c r="AXM76" s="374"/>
      <c r="AXN76" s="374"/>
      <c r="AXO76" s="374"/>
      <c r="AXP76" s="374"/>
      <c r="AXQ76" s="374"/>
      <c r="AXR76" s="374"/>
      <c r="AXS76" s="374"/>
      <c r="AXT76" s="374"/>
      <c r="AXU76" s="374"/>
      <c r="AXV76" s="374"/>
      <c r="AXW76" s="374"/>
      <c r="AXX76" s="374"/>
      <c r="AXY76" s="374"/>
      <c r="AXZ76" s="374"/>
      <c r="AYA76" s="374"/>
      <c r="AYB76" s="374"/>
      <c r="AYC76" s="374"/>
      <c r="AYD76" s="374"/>
      <c r="AYE76" s="374"/>
      <c r="AYF76" s="374"/>
      <c r="AYG76" s="374"/>
      <c r="AYH76" s="374"/>
      <c r="AYI76" s="374"/>
      <c r="AYJ76" s="374"/>
      <c r="AYK76" s="374"/>
      <c r="AYL76" s="374"/>
      <c r="AYM76" s="374"/>
      <c r="AYN76" s="374"/>
      <c r="AYO76" s="374"/>
      <c r="AYP76" s="374"/>
      <c r="AYQ76" s="374"/>
      <c r="AYR76" s="374"/>
      <c r="AYS76" s="374"/>
      <c r="AYT76" s="374"/>
      <c r="AYU76" s="374"/>
      <c r="AYV76" s="374"/>
      <c r="AYW76" s="374"/>
      <c r="AYX76" s="374"/>
      <c r="AYY76" s="374"/>
      <c r="AYZ76" s="374"/>
      <c r="AZA76" s="374"/>
      <c r="AZB76" s="374"/>
      <c r="AZC76" s="374"/>
      <c r="AZD76" s="374"/>
      <c r="AZE76" s="374"/>
      <c r="AZF76" s="374"/>
      <c r="AZG76" s="374"/>
      <c r="AZH76" s="374"/>
      <c r="AZI76" s="374"/>
      <c r="AZJ76" s="374"/>
      <c r="AZK76" s="374"/>
      <c r="AZL76" s="374"/>
      <c r="AZM76" s="374"/>
      <c r="AZN76" s="374"/>
      <c r="AZO76" s="374"/>
      <c r="AZP76" s="374"/>
      <c r="AZQ76" s="374"/>
      <c r="AZR76" s="374"/>
      <c r="AZS76" s="374"/>
      <c r="AZT76" s="374"/>
      <c r="AZU76" s="374"/>
      <c r="AZV76" s="374"/>
      <c r="AZW76" s="374"/>
      <c r="AZX76" s="374"/>
      <c r="AZY76" s="374"/>
      <c r="AZZ76" s="374"/>
      <c r="BAA76" s="374"/>
      <c r="BAB76" s="374"/>
      <c r="BAC76" s="374"/>
      <c r="BAD76" s="374"/>
      <c r="BAE76" s="374"/>
      <c r="BAF76" s="374"/>
      <c r="BAG76" s="374"/>
      <c r="BAH76" s="374"/>
      <c r="BAI76" s="374"/>
      <c r="BAJ76" s="374"/>
      <c r="BAK76" s="374"/>
      <c r="BAL76" s="374"/>
      <c r="BAM76" s="374"/>
      <c r="BAN76" s="374"/>
      <c r="BAO76" s="374"/>
      <c r="BAP76" s="374"/>
      <c r="BAQ76" s="374"/>
      <c r="BAR76" s="374"/>
      <c r="BAS76" s="374"/>
      <c r="BAT76" s="374"/>
      <c r="BAU76" s="374"/>
      <c r="BAV76" s="374"/>
      <c r="BAW76" s="374"/>
      <c r="BAX76" s="374"/>
      <c r="BAY76" s="374"/>
      <c r="BAZ76" s="374"/>
      <c r="BBA76" s="374"/>
      <c r="BBB76" s="374"/>
      <c r="BBC76" s="374"/>
      <c r="BBD76" s="374"/>
      <c r="BBE76" s="374"/>
      <c r="BBF76" s="374"/>
      <c r="BBG76" s="374"/>
      <c r="BBH76" s="374"/>
      <c r="BBI76" s="374"/>
      <c r="BBJ76" s="374"/>
      <c r="BBK76" s="374"/>
      <c r="BBL76" s="374"/>
      <c r="BBM76" s="374"/>
      <c r="BBN76" s="374"/>
      <c r="BBO76" s="374"/>
      <c r="BBP76" s="374"/>
      <c r="BBQ76" s="374"/>
      <c r="BBR76" s="374"/>
      <c r="BBS76" s="374"/>
      <c r="BBT76" s="374"/>
      <c r="BBU76" s="374"/>
      <c r="BBV76" s="374"/>
      <c r="BBW76" s="374"/>
      <c r="BBX76" s="374"/>
      <c r="BBY76" s="374"/>
      <c r="BBZ76" s="374"/>
      <c r="BCA76" s="374"/>
      <c r="BCB76" s="374"/>
      <c r="BCC76" s="374"/>
      <c r="BCD76" s="374"/>
      <c r="BCE76" s="374"/>
      <c r="BCF76" s="374"/>
      <c r="BCG76" s="374"/>
      <c r="BCH76" s="374"/>
      <c r="BCI76" s="374"/>
      <c r="BCJ76" s="374"/>
      <c r="BCK76" s="374"/>
      <c r="BCL76" s="374"/>
      <c r="BCM76" s="374"/>
      <c r="BCN76" s="374"/>
      <c r="BCO76" s="374"/>
      <c r="BCP76" s="374"/>
      <c r="BCQ76" s="374"/>
      <c r="BCR76" s="374"/>
      <c r="BCS76" s="374"/>
      <c r="BCT76" s="374"/>
      <c r="BCU76" s="374"/>
      <c r="BCV76" s="374"/>
      <c r="BCW76" s="374"/>
      <c r="BCX76" s="374"/>
      <c r="BCY76" s="374"/>
      <c r="BCZ76" s="374"/>
      <c r="BDA76" s="374"/>
      <c r="BDB76" s="374"/>
      <c r="BDC76" s="374"/>
      <c r="BDD76" s="374"/>
      <c r="BDE76" s="374"/>
      <c r="BDF76" s="374"/>
      <c r="BDG76" s="374"/>
      <c r="BDH76" s="374"/>
      <c r="BDI76" s="374"/>
      <c r="BDJ76" s="374"/>
      <c r="BDK76" s="374"/>
      <c r="BDL76" s="374"/>
      <c r="BDM76" s="374"/>
      <c r="BDN76" s="374"/>
      <c r="BDO76" s="374"/>
      <c r="BDP76" s="374"/>
      <c r="BDQ76" s="374"/>
      <c r="BDR76" s="374"/>
      <c r="BDS76" s="374"/>
      <c r="BDT76" s="374"/>
      <c r="BDU76" s="374"/>
      <c r="BDV76" s="374"/>
      <c r="BDW76" s="374"/>
      <c r="BDX76" s="374"/>
      <c r="BDY76" s="374"/>
      <c r="BDZ76" s="374"/>
      <c r="BEA76" s="374"/>
      <c r="BEB76" s="374"/>
      <c r="BEC76" s="374"/>
      <c r="BED76" s="374"/>
      <c r="BEE76" s="374"/>
      <c r="BEF76" s="374"/>
      <c r="BEG76" s="374"/>
      <c r="BEH76" s="374"/>
      <c r="BEI76" s="374"/>
      <c r="BEJ76" s="374"/>
      <c r="BEK76" s="374"/>
      <c r="BEL76" s="374"/>
      <c r="BEM76" s="374"/>
      <c r="BEN76" s="374"/>
      <c r="BEO76" s="374"/>
      <c r="BEP76" s="374"/>
      <c r="BEQ76" s="374"/>
      <c r="BER76" s="374"/>
      <c r="BES76" s="374"/>
      <c r="BET76" s="374"/>
      <c r="BEU76" s="374"/>
      <c r="BEV76" s="374"/>
      <c r="BEW76" s="374"/>
      <c r="BEX76" s="374"/>
      <c r="BEY76" s="374"/>
      <c r="BEZ76" s="374"/>
      <c r="BFA76" s="374"/>
      <c r="BFB76" s="374"/>
      <c r="BFC76" s="374"/>
      <c r="BFD76" s="374"/>
      <c r="BFE76" s="374"/>
      <c r="BFF76" s="374"/>
      <c r="BFG76" s="374"/>
      <c r="BFH76" s="374"/>
      <c r="BFI76" s="374"/>
      <c r="BFJ76" s="374"/>
      <c r="BFK76" s="374"/>
      <c r="BFL76" s="374"/>
      <c r="BFM76" s="374"/>
      <c r="BFN76" s="374"/>
      <c r="BFO76" s="374"/>
      <c r="BFP76" s="374"/>
      <c r="BFQ76" s="374"/>
      <c r="BFR76" s="374"/>
      <c r="BFS76" s="374"/>
      <c r="BFT76" s="374"/>
      <c r="BFU76" s="374"/>
      <c r="BFV76" s="374"/>
      <c r="BFW76" s="374"/>
      <c r="BFX76" s="374"/>
      <c r="BFY76" s="374"/>
      <c r="BFZ76" s="374"/>
      <c r="BGA76" s="374"/>
      <c r="BGB76" s="374"/>
      <c r="BGC76" s="374"/>
      <c r="BGD76" s="374"/>
      <c r="BGE76" s="374"/>
      <c r="BGF76" s="374"/>
      <c r="BGG76" s="374"/>
      <c r="BGH76" s="374"/>
      <c r="BGI76" s="374"/>
      <c r="BGJ76" s="374"/>
      <c r="BGK76" s="374"/>
      <c r="BGL76" s="374"/>
      <c r="BGM76" s="374"/>
      <c r="BGN76" s="374"/>
      <c r="BGO76" s="374"/>
      <c r="BGP76" s="374"/>
      <c r="BGQ76" s="374"/>
      <c r="BGR76" s="374"/>
      <c r="BGS76" s="374"/>
      <c r="BGT76" s="374"/>
      <c r="BGU76" s="374"/>
      <c r="BGV76" s="374"/>
      <c r="BGW76" s="374"/>
      <c r="BGX76" s="374"/>
      <c r="BGY76" s="374"/>
      <c r="BGZ76" s="374"/>
      <c r="BHA76" s="374"/>
      <c r="BHB76" s="374"/>
      <c r="BHC76" s="374"/>
      <c r="BHD76" s="374"/>
      <c r="BHE76" s="374"/>
      <c r="BHF76" s="374"/>
      <c r="BHG76" s="374"/>
      <c r="BHH76" s="374"/>
      <c r="BHI76" s="374"/>
      <c r="BHJ76" s="374"/>
      <c r="BHK76" s="374"/>
      <c r="BHL76" s="374"/>
      <c r="BHM76" s="374"/>
      <c r="BHN76" s="374"/>
      <c r="BHO76" s="374"/>
      <c r="BHP76" s="374"/>
      <c r="BHQ76" s="374"/>
      <c r="BHR76" s="374"/>
      <c r="BHS76" s="374"/>
      <c r="BHT76" s="374"/>
      <c r="BHU76" s="374"/>
      <c r="BHV76" s="374"/>
      <c r="BHW76" s="374"/>
      <c r="BHX76" s="374"/>
      <c r="BHY76" s="374"/>
      <c r="BHZ76" s="374"/>
      <c r="BIA76" s="374"/>
      <c r="BIB76" s="374"/>
      <c r="BIC76" s="374"/>
      <c r="BID76" s="374"/>
      <c r="BIE76" s="374"/>
      <c r="BIF76" s="374"/>
      <c r="BIG76" s="374"/>
      <c r="BIH76" s="374"/>
      <c r="BII76" s="374"/>
      <c r="BIJ76" s="374"/>
      <c r="BIK76" s="374"/>
      <c r="BIL76" s="374"/>
      <c r="BIM76" s="374"/>
      <c r="BIN76" s="374"/>
      <c r="BIO76" s="374"/>
      <c r="BIP76" s="374"/>
      <c r="BIQ76" s="374"/>
      <c r="BIR76" s="374"/>
      <c r="BIS76" s="374"/>
      <c r="BIT76" s="374"/>
      <c r="BIU76" s="374"/>
      <c r="BIV76" s="374"/>
      <c r="BIW76" s="374"/>
      <c r="BIX76" s="374"/>
      <c r="BIY76" s="374"/>
      <c r="BIZ76" s="374"/>
      <c r="BJA76" s="374"/>
      <c r="BJB76" s="374"/>
      <c r="BJC76" s="374"/>
      <c r="BJD76" s="374"/>
      <c r="BJE76" s="374"/>
      <c r="BJF76" s="374"/>
      <c r="BJG76" s="374"/>
      <c r="BJH76" s="374"/>
      <c r="BJI76" s="374"/>
      <c r="BJJ76" s="374"/>
      <c r="BJK76" s="374"/>
      <c r="BJL76" s="374"/>
      <c r="BJM76" s="374"/>
      <c r="BJN76" s="374"/>
      <c r="BJO76" s="374"/>
      <c r="BJP76" s="374"/>
      <c r="BJQ76" s="374"/>
      <c r="BJR76" s="374"/>
      <c r="BJS76" s="374"/>
      <c r="BJT76" s="374"/>
      <c r="BJU76" s="374"/>
      <c r="BJV76" s="374"/>
      <c r="BJW76" s="374"/>
      <c r="BJX76" s="374"/>
      <c r="BJY76" s="374"/>
      <c r="BJZ76" s="374"/>
      <c r="BKA76" s="374"/>
      <c r="BKB76" s="374"/>
      <c r="BKC76" s="374"/>
      <c r="BKD76" s="374"/>
      <c r="BKE76" s="374"/>
      <c r="BKF76" s="374"/>
      <c r="BKG76" s="374"/>
      <c r="BKH76" s="374"/>
      <c r="BKI76" s="374"/>
      <c r="BKJ76" s="374"/>
      <c r="BKK76" s="374"/>
      <c r="BKL76" s="374"/>
      <c r="BKM76" s="374"/>
      <c r="BKN76" s="374"/>
      <c r="BKO76" s="374"/>
      <c r="BKP76" s="374"/>
      <c r="BKQ76" s="374"/>
      <c r="BKR76" s="374"/>
      <c r="BKS76" s="374"/>
      <c r="BKT76" s="374"/>
      <c r="BKU76" s="374"/>
      <c r="BKV76" s="374"/>
      <c r="BKW76" s="374"/>
      <c r="BKX76" s="374"/>
      <c r="BKY76" s="374"/>
      <c r="BKZ76" s="374"/>
      <c r="BLA76" s="374"/>
      <c r="BLB76" s="374"/>
      <c r="BLC76" s="374"/>
      <c r="BLD76" s="374"/>
      <c r="BLE76" s="374"/>
      <c r="BLF76" s="374"/>
      <c r="BLG76" s="374"/>
      <c r="BLH76" s="374"/>
      <c r="BLI76" s="374"/>
      <c r="BLJ76" s="374"/>
      <c r="BLK76" s="374"/>
      <c r="BLL76" s="374"/>
      <c r="BLM76" s="374"/>
      <c r="BLN76" s="374"/>
      <c r="BLO76" s="374"/>
      <c r="BLP76" s="374"/>
      <c r="BLQ76" s="374"/>
      <c r="BLR76" s="374"/>
      <c r="BLS76" s="374"/>
      <c r="BLT76" s="374"/>
      <c r="BLU76" s="374"/>
      <c r="BLV76" s="374"/>
      <c r="BLW76" s="374"/>
      <c r="BLX76" s="374"/>
      <c r="BLY76" s="374"/>
      <c r="BLZ76" s="374"/>
      <c r="BMA76" s="374"/>
      <c r="BMB76" s="374"/>
      <c r="BMC76" s="374"/>
      <c r="BMD76" s="374"/>
      <c r="BME76" s="374"/>
      <c r="BMF76" s="374"/>
      <c r="BMG76" s="374"/>
      <c r="BMH76" s="374"/>
      <c r="BMI76" s="374"/>
      <c r="BMJ76" s="374"/>
      <c r="BMK76" s="374"/>
      <c r="BML76" s="374"/>
      <c r="BMM76" s="374"/>
      <c r="BMN76" s="374"/>
      <c r="BMO76" s="374"/>
      <c r="BMP76" s="374"/>
      <c r="BMQ76" s="374"/>
      <c r="BMR76" s="374"/>
      <c r="BMS76" s="374"/>
      <c r="BMT76" s="374"/>
      <c r="BMU76" s="374"/>
      <c r="BMV76" s="374"/>
      <c r="BMW76" s="374"/>
      <c r="BMX76" s="374"/>
      <c r="BMY76" s="374"/>
      <c r="BMZ76" s="374"/>
      <c r="BNA76" s="374"/>
      <c r="BNB76" s="374"/>
      <c r="BNC76" s="374"/>
      <c r="BND76" s="374"/>
      <c r="BNE76" s="374"/>
      <c r="BNF76" s="374"/>
      <c r="BNG76" s="374"/>
      <c r="BNH76" s="374"/>
      <c r="BNI76" s="374"/>
      <c r="BNJ76" s="374"/>
      <c r="BNK76" s="374"/>
      <c r="BNL76" s="374"/>
      <c r="BNM76" s="374"/>
      <c r="BNN76" s="374"/>
      <c r="BNO76" s="374"/>
      <c r="BNP76" s="374"/>
      <c r="BNQ76" s="374"/>
      <c r="BNR76" s="374"/>
      <c r="BNS76" s="374"/>
      <c r="BNT76" s="374"/>
      <c r="BNU76" s="374"/>
      <c r="BNV76" s="374"/>
      <c r="BNW76" s="374"/>
      <c r="BNX76" s="374"/>
      <c r="BNY76" s="374"/>
      <c r="BNZ76" s="374"/>
      <c r="BOA76" s="374"/>
      <c r="BOB76" s="374"/>
      <c r="BOC76" s="374"/>
      <c r="BOD76" s="374"/>
      <c r="BOE76" s="374"/>
      <c r="BOF76" s="374"/>
      <c r="BOG76" s="374"/>
      <c r="BOH76" s="374"/>
      <c r="BOI76" s="374"/>
      <c r="BOJ76" s="374"/>
      <c r="BOK76" s="374"/>
      <c r="BOL76" s="374"/>
      <c r="BOM76" s="374"/>
      <c r="BON76" s="374"/>
      <c r="BOO76" s="374"/>
      <c r="BOP76" s="374"/>
      <c r="BOQ76" s="374"/>
      <c r="BOR76" s="374"/>
      <c r="BOS76" s="374"/>
      <c r="BOT76" s="374"/>
      <c r="BOU76" s="374"/>
      <c r="BOV76" s="374"/>
      <c r="BOW76" s="374"/>
      <c r="BOX76" s="374"/>
      <c r="BOY76" s="374"/>
      <c r="BOZ76" s="374"/>
      <c r="BPA76" s="374"/>
      <c r="BPB76" s="374"/>
      <c r="BPC76" s="374"/>
      <c r="BPD76" s="374"/>
      <c r="BPE76" s="374"/>
      <c r="BPF76" s="374"/>
      <c r="BPG76" s="374"/>
      <c r="BPH76" s="374"/>
      <c r="BPI76" s="374"/>
      <c r="BPJ76" s="374"/>
      <c r="BPK76" s="374"/>
      <c r="BPL76" s="374"/>
      <c r="BPM76" s="374"/>
      <c r="BPN76" s="374"/>
      <c r="BPO76" s="374"/>
      <c r="BPP76" s="374"/>
      <c r="BPQ76" s="374"/>
      <c r="BPR76" s="374"/>
      <c r="BPS76" s="374"/>
      <c r="BPT76" s="374"/>
      <c r="BPU76" s="374"/>
      <c r="BPV76" s="374"/>
      <c r="BPW76" s="374"/>
      <c r="BPX76" s="374"/>
      <c r="BPY76" s="374"/>
      <c r="BPZ76" s="374"/>
      <c r="BQA76" s="374"/>
      <c r="BQB76" s="374"/>
      <c r="BQC76" s="374"/>
      <c r="BQD76" s="374"/>
      <c r="BQE76" s="374"/>
      <c r="BQF76" s="374"/>
      <c r="BQG76" s="374"/>
      <c r="BQH76" s="374"/>
      <c r="BQI76" s="374"/>
      <c r="BQJ76" s="374"/>
      <c r="BQK76" s="374"/>
      <c r="BQL76" s="374"/>
      <c r="BQM76" s="374"/>
      <c r="BQN76" s="374"/>
      <c r="BQO76" s="374"/>
      <c r="BQP76" s="374"/>
      <c r="BQQ76" s="374"/>
      <c r="BQR76" s="374"/>
      <c r="BQS76" s="374"/>
      <c r="BQT76" s="374"/>
      <c r="BQU76" s="374"/>
      <c r="BQV76" s="374"/>
      <c r="BQW76" s="374"/>
      <c r="BQX76" s="374"/>
      <c r="BQY76" s="374"/>
      <c r="BQZ76" s="374"/>
      <c r="BRA76" s="374"/>
      <c r="BRB76" s="374"/>
      <c r="BRC76" s="374"/>
      <c r="BRD76" s="374"/>
      <c r="BRE76" s="374"/>
      <c r="BRF76" s="374"/>
      <c r="BRG76" s="374"/>
      <c r="BRH76" s="374"/>
      <c r="BRI76" s="374"/>
      <c r="BRJ76" s="374"/>
      <c r="BRK76" s="374"/>
      <c r="BRL76" s="374"/>
      <c r="BRM76" s="374"/>
      <c r="BRN76" s="374"/>
      <c r="BRO76" s="374"/>
      <c r="BRP76" s="374"/>
      <c r="BRQ76" s="374"/>
      <c r="BRR76" s="374"/>
      <c r="BRS76" s="374"/>
      <c r="BRT76" s="374"/>
      <c r="BRU76" s="374"/>
      <c r="BRV76" s="374"/>
      <c r="BRW76" s="374"/>
      <c r="BRX76" s="374"/>
      <c r="BRY76" s="374"/>
      <c r="BRZ76" s="374"/>
      <c r="BSA76" s="374"/>
      <c r="BSB76" s="374"/>
      <c r="BSC76" s="374"/>
      <c r="BSD76" s="374"/>
      <c r="BSE76" s="374"/>
      <c r="BSF76" s="374"/>
      <c r="BSG76" s="374"/>
      <c r="BSH76" s="374"/>
      <c r="BSI76" s="374"/>
      <c r="BSJ76" s="374"/>
      <c r="BSK76" s="374"/>
      <c r="BSL76" s="374"/>
      <c r="BSM76" s="374"/>
      <c r="BSN76" s="374"/>
      <c r="BSO76" s="374"/>
      <c r="BSP76" s="374"/>
      <c r="BSQ76" s="374"/>
      <c r="BSR76" s="374"/>
      <c r="BSS76" s="374"/>
      <c r="BST76" s="374"/>
      <c r="BSU76" s="374"/>
      <c r="BSV76" s="374"/>
      <c r="BSW76" s="374"/>
      <c r="BSX76" s="374"/>
      <c r="BSY76" s="374"/>
      <c r="BSZ76" s="374"/>
      <c r="BTA76" s="374"/>
      <c r="BTB76" s="374"/>
      <c r="BTC76" s="374"/>
      <c r="BTD76" s="374"/>
      <c r="BTE76" s="374"/>
      <c r="BTF76" s="374"/>
      <c r="BTG76" s="374"/>
      <c r="BTH76" s="374"/>
      <c r="BTI76" s="374"/>
      <c r="BTJ76" s="374"/>
      <c r="BTK76" s="374"/>
      <c r="BTL76" s="374"/>
      <c r="BTM76" s="374"/>
      <c r="BTN76" s="374"/>
      <c r="BTO76" s="374"/>
      <c r="BTP76" s="374"/>
      <c r="BTQ76" s="374"/>
      <c r="BTR76" s="374"/>
      <c r="BTS76" s="374"/>
      <c r="BTT76" s="374"/>
      <c r="BTU76" s="374"/>
      <c r="BTV76" s="374"/>
      <c r="BTW76" s="374"/>
      <c r="BTX76" s="374"/>
      <c r="BTY76" s="374"/>
      <c r="BTZ76" s="374"/>
      <c r="BUA76" s="374"/>
      <c r="BUB76" s="374"/>
      <c r="BUC76" s="374"/>
      <c r="BUD76" s="374"/>
      <c r="BUE76" s="374"/>
      <c r="BUF76" s="374"/>
      <c r="BUG76" s="374"/>
      <c r="BUH76" s="374"/>
      <c r="BUI76" s="374"/>
      <c r="BUJ76" s="374"/>
      <c r="BUK76" s="374"/>
      <c r="BUL76" s="374"/>
      <c r="BUM76" s="374"/>
      <c r="BUN76" s="374"/>
      <c r="BUO76" s="374"/>
      <c r="BUP76" s="374"/>
      <c r="BUQ76" s="374"/>
      <c r="BUR76" s="374"/>
      <c r="BUS76" s="374"/>
      <c r="BUT76" s="374"/>
      <c r="BUU76" s="374"/>
      <c r="BUV76" s="374"/>
      <c r="BUW76" s="374"/>
      <c r="BUX76" s="374"/>
      <c r="BUY76" s="374"/>
      <c r="BUZ76" s="374"/>
      <c r="BVA76" s="374"/>
      <c r="BVB76" s="374"/>
      <c r="BVC76" s="374"/>
      <c r="BVD76" s="374"/>
      <c r="BVE76" s="374"/>
      <c r="BVF76" s="374"/>
      <c r="BVG76" s="374"/>
      <c r="BVH76" s="374"/>
      <c r="BVI76" s="374"/>
      <c r="BVJ76" s="374"/>
      <c r="BVK76" s="374"/>
      <c r="BVL76" s="374"/>
      <c r="BVM76" s="374"/>
      <c r="BVN76" s="374"/>
      <c r="BVO76" s="374"/>
      <c r="BVP76" s="374"/>
      <c r="BVQ76" s="374"/>
      <c r="BVR76" s="374"/>
      <c r="BVS76" s="374"/>
      <c r="BVT76" s="374"/>
      <c r="BVU76" s="374"/>
      <c r="BVV76" s="374"/>
      <c r="BVW76" s="374"/>
      <c r="BVX76" s="374"/>
      <c r="BVY76" s="374"/>
      <c r="BVZ76" s="374"/>
      <c r="BWA76" s="374"/>
      <c r="BWB76" s="374"/>
      <c r="BWC76" s="374"/>
      <c r="BWD76" s="374"/>
      <c r="BWE76" s="374"/>
      <c r="BWF76" s="374"/>
      <c r="BWG76" s="374"/>
      <c r="BWH76" s="374"/>
      <c r="BWI76" s="374"/>
      <c r="BWJ76" s="374"/>
      <c r="BWK76" s="374"/>
      <c r="BWL76" s="374"/>
      <c r="BWM76" s="374"/>
      <c r="BWN76" s="374"/>
      <c r="BWO76" s="374"/>
      <c r="BWP76" s="374"/>
      <c r="BWQ76" s="374"/>
      <c r="BWR76" s="374"/>
      <c r="BWS76" s="374"/>
      <c r="BWT76" s="374"/>
      <c r="BWU76" s="374"/>
      <c r="BWV76" s="374"/>
      <c r="BWW76" s="374"/>
      <c r="BWX76" s="374"/>
      <c r="BWY76" s="374"/>
      <c r="BWZ76" s="374"/>
      <c r="BXA76" s="374"/>
      <c r="BXB76" s="374"/>
      <c r="BXC76" s="374"/>
      <c r="BXD76" s="374"/>
      <c r="BXE76" s="374"/>
      <c r="BXF76" s="374"/>
      <c r="BXG76" s="374"/>
      <c r="BXH76" s="374"/>
      <c r="BXI76" s="374"/>
      <c r="BXJ76" s="374"/>
      <c r="BXK76" s="374"/>
      <c r="BXL76" s="374"/>
      <c r="BXM76" s="374"/>
      <c r="BXN76" s="374"/>
      <c r="BXO76" s="374"/>
      <c r="BXP76" s="374"/>
      <c r="BXQ76" s="374"/>
      <c r="BXR76" s="374"/>
      <c r="BXS76" s="374"/>
      <c r="BXT76" s="374"/>
      <c r="BXU76" s="374"/>
      <c r="BXV76" s="374"/>
      <c r="BXW76" s="374"/>
      <c r="BXX76" s="374"/>
      <c r="BXY76" s="374"/>
      <c r="BXZ76" s="374"/>
      <c r="BYA76" s="374"/>
      <c r="BYB76" s="374"/>
      <c r="BYC76" s="374"/>
      <c r="BYD76" s="374"/>
      <c r="BYE76" s="374"/>
      <c r="BYF76" s="374"/>
      <c r="BYG76" s="374"/>
      <c r="BYH76" s="374"/>
      <c r="BYI76" s="374"/>
      <c r="BYJ76" s="374"/>
      <c r="BYK76" s="374"/>
      <c r="BYL76" s="374"/>
      <c r="BYM76" s="374"/>
      <c r="BYN76" s="374"/>
      <c r="BYO76" s="374"/>
      <c r="BYP76" s="374"/>
      <c r="BYQ76" s="374"/>
      <c r="BYR76" s="374"/>
      <c r="BYS76" s="374"/>
      <c r="BYT76" s="374"/>
      <c r="BYU76" s="374"/>
      <c r="BYV76" s="374"/>
      <c r="BYW76" s="374"/>
      <c r="BYX76" s="374"/>
      <c r="BYY76" s="374"/>
      <c r="BYZ76" s="374"/>
      <c r="BZA76" s="374"/>
      <c r="BZB76" s="374"/>
      <c r="BZC76" s="374"/>
      <c r="BZD76" s="374"/>
      <c r="BZE76" s="374"/>
      <c r="BZF76" s="374"/>
      <c r="BZG76" s="374"/>
      <c r="BZH76" s="374"/>
      <c r="BZI76" s="374"/>
      <c r="BZJ76" s="374"/>
      <c r="BZK76" s="374"/>
      <c r="BZL76" s="374"/>
      <c r="BZM76" s="374"/>
      <c r="BZN76" s="374"/>
      <c r="BZO76" s="374"/>
      <c r="BZP76" s="374"/>
      <c r="BZQ76" s="374"/>
      <c r="BZR76" s="374"/>
      <c r="BZS76" s="374"/>
      <c r="BZT76" s="374"/>
      <c r="BZU76" s="374"/>
      <c r="BZV76" s="374"/>
      <c r="BZW76" s="374"/>
      <c r="BZX76" s="374"/>
      <c r="BZY76" s="374"/>
      <c r="BZZ76" s="374"/>
      <c r="CAA76" s="374"/>
      <c r="CAB76" s="374"/>
      <c r="CAC76" s="374"/>
      <c r="CAD76" s="374"/>
      <c r="CAE76" s="374"/>
      <c r="CAF76" s="374"/>
      <c r="CAG76" s="374"/>
      <c r="CAH76" s="374"/>
      <c r="CAI76" s="374"/>
      <c r="CAJ76" s="374"/>
      <c r="CAK76" s="374"/>
      <c r="CAL76" s="374"/>
      <c r="CAM76" s="374"/>
      <c r="CAN76" s="374"/>
      <c r="CAO76" s="374"/>
      <c r="CAP76" s="374"/>
      <c r="CAQ76" s="374"/>
      <c r="CAR76" s="374"/>
      <c r="CAS76" s="374"/>
      <c r="CAT76" s="374"/>
      <c r="CAU76" s="374"/>
      <c r="CAV76" s="374"/>
      <c r="CAW76" s="374"/>
      <c r="CAX76" s="374"/>
      <c r="CAY76" s="374"/>
      <c r="CAZ76" s="374"/>
      <c r="CBA76" s="374"/>
      <c r="CBB76" s="374"/>
      <c r="CBC76" s="374"/>
      <c r="CBD76" s="374"/>
      <c r="CBE76" s="374"/>
      <c r="CBF76" s="374"/>
      <c r="CBG76" s="374"/>
      <c r="CBH76" s="374"/>
      <c r="CBI76" s="374"/>
      <c r="CBJ76" s="374"/>
      <c r="CBK76" s="374"/>
      <c r="CBL76" s="374"/>
      <c r="CBM76" s="374"/>
      <c r="CBN76" s="374"/>
      <c r="CBO76" s="374"/>
      <c r="CBP76" s="374"/>
      <c r="CBQ76" s="374"/>
      <c r="CBR76" s="374"/>
      <c r="CBS76" s="374"/>
      <c r="CBT76" s="374"/>
      <c r="CBU76" s="374"/>
      <c r="CBV76" s="374"/>
      <c r="CBW76" s="374"/>
      <c r="CBX76" s="374"/>
      <c r="CBY76" s="374"/>
      <c r="CBZ76" s="374"/>
      <c r="CCA76" s="374"/>
      <c r="CCB76" s="374"/>
      <c r="CCC76" s="374"/>
      <c r="CCD76" s="374"/>
      <c r="CCE76" s="374"/>
      <c r="CCF76" s="374"/>
      <c r="CCG76" s="374"/>
      <c r="CCH76" s="374"/>
      <c r="CCI76" s="374"/>
      <c r="CCJ76" s="374"/>
      <c r="CCK76" s="374"/>
      <c r="CCL76" s="374"/>
      <c r="CCM76" s="374"/>
      <c r="CCN76" s="374"/>
      <c r="CCO76" s="374"/>
      <c r="CCP76" s="374"/>
      <c r="CCQ76" s="374"/>
      <c r="CCR76" s="374"/>
      <c r="CCS76" s="374"/>
      <c r="CCT76" s="374"/>
      <c r="CCU76" s="374"/>
      <c r="CCV76" s="374"/>
      <c r="CCW76" s="374"/>
      <c r="CCX76" s="374"/>
      <c r="CCY76" s="374"/>
      <c r="CCZ76" s="374"/>
      <c r="CDA76" s="374"/>
      <c r="CDB76" s="374"/>
      <c r="CDC76" s="374"/>
      <c r="CDD76" s="374"/>
      <c r="CDE76" s="374"/>
      <c r="CDF76" s="374"/>
      <c r="CDG76" s="374"/>
      <c r="CDH76" s="374"/>
      <c r="CDI76" s="374"/>
      <c r="CDJ76" s="374"/>
      <c r="CDK76" s="374"/>
      <c r="CDL76" s="374"/>
      <c r="CDM76" s="374"/>
      <c r="CDN76" s="374"/>
      <c r="CDO76" s="374"/>
      <c r="CDP76" s="374"/>
      <c r="CDQ76" s="374"/>
      <c r="CDR76" s="374"/>
      <c r="CDS76" s="374"/>
      <c r="CDT76" s="374"/>
      <c r="CDU76" s="374"/>
      <c r="CDV76" s="374"/>
      <c r="CDW76" s="374"/>
      <c r="CDX76" s="374"/>
      <c r="CDY76" s="374"/>
      <c r="CDZ76" s="374"/>
      <c r="CEA76" s="374"/>
      <c r="CEB76" s="374"/>
      <c r="CEC76" s="374"/>
      <c r="CED76" s="374"/>
      <c r="CEE76" s="374"/>
      <c r="CEF76" s="374"/>
      <c r="CEG76" s="374"/>
      <c r="CEH76" s="374"/>
      <c r="CEI76" s="374"/>
      <c r="CEJ76" s="374"/>
      <c r="CEK76" s="374"/>
      <c r="CEL76" s="374"/>
      <c r="CEM76" s="374"/>
      <c r="CEN76" s="374"/>
      <c r="CEO76" s="374"/>
      <c r="CEP76" s="374"/>
      <c r="CEQ76" s="374"/>
      <c r="CER76" s="374"/>
      <c r="CES76" s="374"/>
      <c r="CET76" s="374"/>
      <c r="CEU76" s="374"/>
      <c r="CEV76" s="374"/>
      <c r="CEW76" s="374"/>
      <c r="CEX76" s="374"/>
      <c r="CEY76" s="374"/>
      <c r="CEZ76" s="374"/>
      <c r="CFA76" s="374"/>
      <c r="CFB76" s="374"/>
      <c r="CFC76" s="374"/>
      <c r="CFD76" s="374"/>
      <c r="CFE76" s="374"/>
      <c r="CFF76" s="374"/>
      <c r="CFG76" s="374"/>
      <c r="CFH76" s="374"/>
      <c r="CFI76" s="374"/>
      <c r="CFJ76" s="374"/>
      <c r="CFK76" s="374"/>
      <c r="CFL76" s="374"/>
      <c r="CFM76" s="374"/>
      <c r="CFN76" s="374"/>
      <c r="CFO76" s="374"/>
      <c r="CFP76" s="374"/>
      <c r="CFQ76" s="374"/>
      <c r="CFR76" s="374"/>
      <c r="CFS76" s="374"/>
      <c r="CFT76" s="374"/>
      <c r="CFU76" s="374"/>
      <c r="CFV76" s="374"/>
      <c r="CFW76" s="374"/>
      <c r="CFX76" s="374"/>
      <c r="CFY76" s="374"/>
      <c r="CFZ76" s="374"/>
      <c r="CGA76" s="374"/>
      <c r="CGB76" s="374"/>
      <c r="CGC76" s="374"/>
      <c r="CGD76" s="374"/>
      <c r="CGE76" s="374"/>
      <c r="CGF76" s="374"/>
      <c r="CGG76" s="374"/>
      <c r="CGH76" s="374"/>
      <c r="CGI76" s="374"/>
      <c r="CGJ76" s="374"/>
      <c r="CGK76" s="374"/>
      <c r="CGL76" s="374"/>
      <c r="CGM76" s="374"/>
      <c r="CGN76" s="374"/>
      <c r="CGO76" s="374"/>
      <c r="CGP76" s="374"/>
      <c r="CGQ76" s="374"/>
      <c r="CGR76" s="374"/>
      <c r="CGS76" s="374"/>
      <c r="CGT76" s="374"/>
      <c r="CGU76" s="374"/>
      <c r="CGV76" s="374"/>
      <c r="CGW76" s="374"/>
      <c r="CGX76" s="374"/>
      <c r="CGY76" s="374"/>
      <c r="CGZ76" s="374"/>
      <c r="CHA76" s="374"/>
      <c r="CHB76" s="374"/>
      <c r="CHC76" s="374"/>
      <c r="CHD76" s="374"/>
      <c r="CHE76" s="374"/>
      <c r="CHF76" s="374"/>
      <c r="CHG76" s="374"/>
      <c r="CHH76" s="374"/>
      <c r="CHI76" s="374"/>
      <c r="CHJ76" s="374"/>
      <c r="CHK76" s="374"/>
      <c r="CHL76" s="374"/>
      <c r="CHM76" s="374"/>
      <c r="CHN76" s="374"/>
      <c r="CHO76" s="374"/>
      <c r="CHP76" s="374"/>
      <c r="CHQ76" s="374"/>
      <c r="CHR76" s="374"/>
      <c r="CHS76" s="374"/>
      <c r="CHT76" s="374"/>
      <c r="CHU76" s="374"/>
      <c r="CHV76" s="374"/>
      <c r="CHW76" s="374"/>
      <c r="CHX76" s="374"/>
      <c r="CHY76" s="374"/>
      <c r="CHZ76" s="374"/>
      <c r="CIA76" s="374"/>
      <c r="CIB76" s="374"/>
      <c r="CIC76" s="374"/>
      <c r="CID76" s="374"/>
      <c r="CIE76" s="374"/>
      <c r="CIF76" s="374"/>
      <c r="CIG76" s="374"/>
      <c r="CIH76" s="374"/>
      <c r="CII76" s="374"/>
      <c r="CIJ76" s="374"/>
      <c r="CIK76" s="374"/>
      <c r="CIL76" s="374"/>
      <c r="CIM76" s="374"/>
      <c r="CIN76" s="374"/>
      <c r="CIO76" s="374"/>
      <c r="CIP76" s="374"/>
      <c r="CIQ76" s="374"/>
      <c r="CIR76" s="374"/>
      <c r="CIS76" s="374"/>
      <c r="CIT76" s="374"/>
      <c r="CIU76" s="374"/>
      <c r="CIV76" s="374"/>
      <c r="CIW76" s="374"/>
      <c r="CIX76" s="374"/>
      <c r="CIY76" s="374"/>
      <c r="CIZ76" s="374"/>
      <c r="CJA76" s="374"/>
      <c r="CJB76" s="374"/>
      <c r="CJC76" s="374"/>
      <c r="CJD76" s="374"/>
      <c r="CJE76" s="374"/>
      <c r="CJF76" s="374"/>
      <c r="CJG76" s="374"/>
      <c r="CJH76" s="374"/>
      <c r="CJI76" s="374"/>
      <c r="CJJ76" s="374"/>
      <c r="CJK76" s="374"/>
      <c r="CJL76" s="374"/>
      <c r="CJM76" s="374"/>
      <c r="CJN76" s="374"/>
      <c r="CJO76" s="374"/>
      <c r="CJP76" s="374"/>
      <c r="CJQ76" s="374"/>
      <c r="CJR76" s="374"/>
      <c r="CJS76" s="374"/>
      <c r="CJT76" s="374"/>
      <c r="CJU76" s="374"/>
      <c r="CJV76" s="374"/>
      <c r="CJW76" s="374"/>
      <c r="CJX76" s="374"/>
      <c r="CJY76" s="374"/>
      <c r="CJZ76" s="374"/>
      <c r="CKA76" s="374"/>
      <c r="CKB76" s="374"/>
      <c r="CKC76" s="374"/>
      <c r="CKD76" s="374"/>
      <c r="CKE76" s="374"/>
      <c r="CKF76" s="374"/>
      <c r="CKG76" s="374"/>
      <c r="CKH76" s="374"/>
      <c r="CKI76" s="374"/>
      <c r="CKJ76" s="374"/>
      <c r="CKK76" s="374"/>
      <c r="CKL76" s="374"/>
      <c r="CKM76" s="374"/>
      <c r="CKN76" s="374"/>
      <c r="CKO76" s="374"/>
      <c r="CKP76" s="374"/>
      <c r="CKQ76" s="374"/>
      <c r="CKR76" s="374"/>
      <c r="CKS76" s="374"/>
      <c r="CKT76" s="374"/>
      <c r="CKU76" s="374"/>
      <c r="CKV76" s="374"/>
      <c r="CKW76" s="374"/>
      <c r="CKX76" s="374"/>
      <c r="CKY76" s="374"/>
      <c r="CKZ76" s="374"/>
      <c r="CLA76" s="374"/>
      <c r="CLB76" s="374"/>
      <c r="CLC76" s="374"/>
      <c r="CLD76" s="374"/>
      <c r="CLE76" s="374"/>
      <c r="CLF76" s="374"/>
      <c r="CLG76" s="374"/>
      <c r="CLH76" s="374"/>
      <c r="CLI76" s="374"/>
      <c r="CLJ76" s="374"/>
      <c r="CLK76" s="374"/>
      <c r="CLL76" s="374"/>
      <c r="CLM76" s="374"/>
      <c r="CLN76" s="374"/>
      <c r="CLO76" s="374"/>
      <c r="CLP76" s="374"/>
      <c r="CLQ76" s="374"/>
      <c r="CLR76" s="374"/>
      <c r="CLS76" s="374"/>
      <c r="CLT76" s="374"/>
      <c r="CLU76" s="374"/>
      <c r="CLV76" s="374"/>
      <c r="CLW76" s="374"/>
      <c r="CLX76" s="374"/>
      <c r="CLY76" s="374"/>
      <c r="CLZ76" s="374"/>
      <c r="CMA76" s="374"/>
      <c r="CMB76" s="374"/>
      <c r="CMC76" s="374"/>
      <c r="CMD76" s="374"/>
      <c r="CME76" s="374"/>
      <c r="CMF76" s="374"/>
      <c r="CMG76" s="374"/>
      <c r="CMH76" s="374"/>
      <c r="CMI76" s="374"/>
      <c r="CMJ76" s="374"/>
      <c r="CMK76" s="374"/>
      <c r="CML76" s="374"/>
      <c r="CMM76" s="374"/>
      <c r="CMN76" s="374"/>
      <c r="CMO76" s="374"/>
      <c r="CMP76" s="374"/>
      <c r="CMQ76" s="374"/>
      <c r="CMR76" s="374"/>
      <c r="CMS76" s="374"/>
      <c r="CMT76" s="374"/>
      <c r="CMU76" s="374"/>
      <c r="CMV76" s="374"/>
      <c r="CMW76" s="374"/>
      <c r="CMX76" s="374"/>
      <c r="CMY76" s="374"/>
      <c r="CMZ76" s="374"/>
      <c r="CNA76" s="374"/>
      <c r="CNB76" s="374"/>
      <c r="CNC76" s="374"/>
      <c r="CND76" s="374"/>
      <c r="CNE76" s="374"/>
      <c r="CNF76" s="374"/>
      <c r="CNG76" s="374"/>
      <c r="CNH76" s="374"/>
      <c r="CNI76" s="374"/>
      <c r="CNJ76" s="374"/>
      <c r="CNK76" s="374"/>
      <c r="CNL76" s="374"/>
      <c r="CNM76" s="374"/>
      <c r="CNN76" s="374"/>
      <c r="CNO76" s="374"/>
      <c r="CNP76" s="374"/>
      <c r="CNQ76" s="374"/>
      <c r="CNR76" s="374"/>
      <c r="CNS76" s="374"/>
      <c r="CNT76" s="374"/>
      <c r="CNU76" s="374"/>
      <c r="CNV76" s="374"/>
      <c r="CNW76" s="374"/>
      <c r="CNX76" s="374"/>
      <c r="CNY76" s="374"/>
      <c r="CNZ76" s="374"/>
      <c r="COA76" s="374"/>
      <c r="COB76" s="374"/>
      <c r="COC76" s="374"/>
      <c r="COD76" s="374"/>
      <c r="COE76" s="374"/>
      <c r="COF76" s="374"/>
      <c r="COG76" s="374"/>
      <c r="COH76" s="374"/>
      <c r="COI76" s="374"/>
      <c r="COJ76" s="374"/>
      <c r="COK76" s="374"/>
      <c r="COL76" s="374"/>
      <c r="COM76" s="374"/>
      <c r="CON76" s="374"/>
      <c r="COO76" s="374"/>
      <c r="COP76" s="374"/>
      <c r="COQ76" s="374"/>
      <c r="COR76" s="374"/>
      <c r="COS76" s="374"/>
      <c r="COT76" s="374"/>
      <c r="COU76" s="374"/>
      <c r="COV76" s="374"/>
      <c r="COW76" s="374"/>
      <c r="COX76" s="374"/>
      <c r="COY76" s="374"/>
      <c r="COZ76" s="374"/>
      <c r="CPA76" s="374"/>
      <c r="CPB76" s="374"/>
      <c r="CPC76" s="374"/>
      <c r="CPD76" s="374"/>
      <c r="CPE76" s="374"/>
      <c r="CPF76" s="374"/>
      <c r="CPG76" s="374"/>
      <c r="CPH76" s="374"/>
      <c r="CPI76" s="374"/>
      <c r="CPJ76" s="374"/>
      <c r="CPK76" s="374"/>
      <c r="CPL76" s="374"/>
      <c r="CPM76" s="374"/>
      <c r="CPN76" s="374"/>
      <c r="CPO76" s="374"/>
      <c r="CPP76" s="374"/>
      <c r="CPQ76" s="374"/>
      <c r="CPR76" s="374"/>
      <c r="CPS76" s="374"/>
      <c r="CPT76" s="374"/>
      <c r="CPU76" s="374"/>
      <c r="CPV76" s="374"/>
      <c r="CPW76" s="374"/>
      <c r="CPX76" s="374"/>
      <c r="CPY76" s="374"/>
      <c r="CPZ76" s="374"/>
      <c r="CQA76" s="374"/>
      <c r="CQB76" s="374"/>
      <c r="CQC76" s="374"/>
      <c r="CQD76" s="374"/>
      <c r="CQE76" s="374"/>
      <c r="CQF76" s="374"/>
      <c r="CQG76" s="374"/>
      <c r="CQH76" s="374"/>
      <c r="CQI76" s="374"/>
      <c r="CQJ76" s="374"/>
      <c r="CQK76" s="374"/>
      <c r="CQL76" s="374"/>
      <c r="CQM76" s="374"/>
      <c r="CQN76" s="374"/>
      <c r="CQO76" s="374"/>
      <c r="CQP76" s="374"/>
      <c r="CQQ76" s="374"/>
      <c r="CQR76" s="374"/>
      <c r="CQS76" s="374"/>
      <c r="CQT76" s="374"/>
      <c r="CQU76" s="374"/>
      <c r="CQV76" s="374"/>
      <c r="CQW76" s="374"/>
      <c r="CQX76" s="374"/>
      <c r="CQY76" s="374"/>
      <c r="CQZ76" s="374"/>
      <c r="CRA76" s="374"/>
      <c r="CRB76" s="374"/>
      <c r="CRC76" s="374"/>
      <c r="CRD76" s="374"/>
      <c r="CRE76" s="374"/>
      <c r="CRF76" s="374"/>
      <c r="CRG76" s="374"/>
      <c r="CRH76" s="374"/>
      <c r="CRI76" s="374"/>
      <c r="CRJ76" s="374"/>
      <c r="CRK76" s="374"/>
      <c r="CRL76" s="374"/>
      <c r="CRM76" s="374"/>
      <c r="CRN76" s="374"/>
      <c r="CRO76" s="374"/>
      <c r="CRP76" s="374"/>
      <c r="CRQ76" s="374"/>
      <c r="CRR76" s="374"/>
      <c r="CRS76" s="374"/>
      <c r="CRT76" s="374"/>
      <c r="CRU76" s="374"/>
      <c r="CRV76" s="374"/>
      <c r="CRW76" s="374"/>
      <c r="CRX76" s="374"/>
      <c r="CRY76" s="374"/>
      <c r="CRZ76" s="374"/>
      <c r="CSA76" s="374"/>
      <c r="CSB76" s="374"/>
      <c r="CSC76" s="374"/>
      <c r="CSD76" s="374"/>
      <c r="CSE76" s="374"/>
      <c r="CSF76" s="374"/>
      <c r="CSG76" s="374"/>
      <c r="CSH76" s="374"/>
      <c r="CSI76" s="374"/>
      <c r="CSJ76" s="374"/>
      <c r="CSK76" s="374"/>
      <c r="CSL76" s="374"/>
      <c r="CSM76" s="374"/>
      <c r="CSN76" s="374"/>
      <c r="CSO76" s="374"/>
      <c r="CSP76" s="374"/>
      <c r="CSQ76" s="374"/>
      <c r="CSR76" s="374"/>
      <c r="CSS76" s="374"/>
      <c r="CST76" s="374"/>
      <c r="CSU76" s="374"/>
      <c r="CSV76" s="374"/>
      <c r="CSW76" s="374"/>
      <c r="CSX76" s="374"/>
      <c r="CSY76" s="374"/>
      <c r="CSZ76" s="374"/>
      <c r="CTA76" s="374"/>
      <c r="CTB76" s="374"/>
      <c r="CTC76" s="374"/>
      <c r="CTD76" s="374"/>
      <c r="CTE76" s="374"/>
      <c r="CTF76" s="374"/>
      <c r="CTG76" s="374"/>
      <c r="CTH76" s="374"/>
      <c r="CTI76" s="374"/>
      <c r="CTJ76" s="374"/>
      <c r="CTK76" s="374"/>
      <c r="CTL76" s="374"/>
      <c r="CTM76" s="374"/>
      <c r="CTN76" s="374"/>
      <c r="CTO76" s="374"/>
      <c r="CTP76" s="374"/>
      <c r="CTQ76" s="374"/>
      <c r="CTR76" s="374"/>
      <c r="CTS76" s="374"/>
      <c r="CTT76" s="374"/>
      <c r="CTU76" s="374"/>
      <c r="CTV76" s="374"/>
      <c r="CTW76" s="374"/>
      <c r="CTX76" s="374"/>
      <c r="CTY76" s="374"/>
      <c r="CTZ76" s="374"/>
      <c r="CUA76" s="374"/>
      <c r="CUB76" s="374"/>
      <c r="CUC76" s="374"/>
      <c r="CUD76" s="374"/>
      <c r="CUE76" s="374"/>
      <c r="CUF76" s="374"/>
      <c r="CUG76" s="374"/>
      <c r="CUH76" s="374"/>
      <c r="CUI76" s="374"/>
      <c r="CUJ76" s="374"/>
      <c r="CUK76" s="374"/>
      <c r="CUL76" s="374"/>
      <c r="CUM76" s="374"/>
      <c r="CUN76" s="374"/>
      <c r="CUO76" s="374"/>
      <c r="CUP76" s="374"/>
      <c r="CUQ76" s="374"/>
      <c r="CUR76" s="374"/>
      <c r="CUS76" s="374"/>
      <c r="CUT76" s="374"/>
      <c r="CUU76" s="374"/>
      <c r="CUV76" s="374"/>
      <c r="CUW76" s="374"/>
      <c r="CUX76" s="374"/>
      <c r="CUY76" s="374"/>
      <c r="CUZ76" s="374"/>
      <c r="CVA76" s="374"/>
      <c r="CVB76" s="374"/>
      <c r="CVC76" s="374"/>
      <c r="CVD76" s="374"/>
      <c r="CVE76" s="374"/>
      <c r="CVF76" s="374"/>
      <c r="CVG76" s="374"/>
      <c r="CVH76" s="374"/>
      <c r="CVI76" s="374"/>
      <c r="CVJ76" s="374"/>
      <c r="CVK76" s="374"/>
      <c r="CVL76" s="374"/>
      <c r="CVM76" s="374"/>
      <c r="CVN76" s="374"/>
      <c r="CVO76" s="374"/>
      <c r="CVP76" s="374"/>
      <c r="CVQ76" s="374"/>
      <c r="CVR76" s="374"/>
      <c r="CVS76" s="374"/>
      <c r="CVT76" s="374"/>
      <c r="CVU76" s="374"/>
      <c r="CVV76" s="374"/>
      <c r="CVW76" s="374"/>
      <c r="CVX76" s="374"/>
      <c r="CVY76" s="374"/>
      <c r="CVZ76" s="374"/>
      <c r="CWA76" s="374"/>
      <c r="CWB76" s="374"/>
      <c r="CWC76" s="374"/>
      <c r="CWD76" s="374"/>
      <c r="CWE76" s="374"/>
      <c r="CWF76" s="374"/>
      <c r="CWG76" s="374"/>
      <c r="CWH76" s="374"/>
      <c r="CWI76" s="374"/>
      <c r="CWJ76" s="374"/>
      <c r="CWK76" s="374"/>
      <c r="CWL76" s="374"/>
      <c r="CWM76" s="374"/>
      <c r="CWN76" s="374"/>
      <c r="CWO76" s="374"/>
      <c r="CWP76" s="374"/>
      <c r="CWQ76" s="374"/>
      <c r="CWR76" s="374"/>
      <c r="CWS76" s="374"/>
      <c r="CWT76" s="374"/>
      <c r="CWU76" s="374"/>
      <c r="CWV76" s="374"/>
      <c r="CWW76" s="374"/>
      <c r="CWX76" s="374"/>
      <c r="CWY76" s="374"/>
      <c r="CWZ76" s="374"/>
      <c r="CXA76" s="374"/>
      <c r="CXB76" s="374"/>
      <c r="CXC76" s="374"/>
      <c r="CXD76" s="374"/>
      <c r="CXE76" s="374"/>
      <c r="CXF76" s="374"/>
      <c r="CXG76" s="374"/>
      <c r="CXH76" s="374"/>
      <c r="CXI76" s="374"/>
      <c r="CXJ76" s="374"/>
      <c r="CXK76" s="374"/>
      <c r="CXL76" s="374"/>
      <c r="CXM76" s="374"/>
      <c r="CXN76" s="374"/>
      <c r="CXO76" s="374"/>
      <c r="CXP76" s="374"/>
      <c r="CXQ76" s="374"/>
      <c r="CXR76" s="374"/>
      <c r="CXS76" s="374"/>
      <c r="CXT76" s="374"/>
      <c r="CXU76" s="374"/>
      <c r="CXV76" s="374"/>
      <c r="CXW76" s="374"/>
      <c r="CXX76" s="374"/>
      <c r="CXY76" s="374"/>
      <c r="CXZ76" s="374"/>
      <c r="CYA76" s="374"/>
      <c r="CYB76" s="374"/>
      <c r="CYC76" s="374"/>
      <c r="CYD76" s="374"/>
      <c r="CYE76" s="374"/>
      <c r="CYF76" s="374"/>
      <c r="CYG76" s="374"/>
      <c r="CYH76" s="374"/>
      <c r="CYI76" s="374"/>
      <c r="CYJ76" s="374"/>
      <c r="CYK76" s="374"/>
      <c r="CYL76" s="374"/>
      <c r="CYM76" s="374"/>
      <c r="CYN76" s="374"/>
      <c r="CYO76" s="374"/>
      <c r="CYP76" s="374"/>
      <c r="CYQ76" s="374"/>
      <c r="CYR76" s="374"/>
      <c r="CYS76" s="374"/>
      <c r="CYT76" s="374"/>
      <c r="CYU76" s="374"/>
      <c r="CYV76" s="374"/>
      <c r="CYW76" s="374"/>
      <c r="CYX76" s="374"/>
      <c r="CYY76" s="374"/>
      <c r="CYZ76" s="374"/>
      <c r="CZA76" s="374"/>
      <c r="CZB76" s="374"/>
      <c r="CZC76" s="374"/>
      <c r="CZD76" s="374"/>
      <c r="CZE76" s="374"/>
      <c r="CZF76" s="374"/>
      <c r="CZG76" s="374"/>
      <c r="CZH76" s="374"/>
      <c r="CZI76" s="374"/>
      <c r="CZJ76" s="374"/>
      <c r="CZK76" s="374"/>
      <c r="CZL76" s="374"/>
      <c r="CZM76" s="374"/>
      <c r="CZN76" s="374"/>
      <c r="CZO76" s="374"/>
      <c r="CZP76" s="374"/>
      <c r="CZQ76" s="374"/>
      <c r="CZR76" s="374"/>
      <c r="CZS76" s="374"/>
      <c r="CZT76" s="374"/>
      <c r="CZU76" s="374"/>
      <c r="CZV76" s="374"/>
      <c r="CZW76" s="374"/>
      <c r="CZX76" s="374"/>
      <c r="CZY76" s="374"/>
      <c r="CZZ76" s="374"/>
      <c r="DAA76" s="374"/>
      <c r="DAB76" s="374"/>
      <c r="DAC76" s="374"/>
      <c r="DAD76" s="374"/>
      <c r="DAE76" s="374"/>
      <c r="DAF76" s="374"/>
      <c r="DAG76" s="374"/>
      <c r="DAH76" s="374"/>
      <c r="DAI76" s="374"/>
      <c r="DAJ76" s="374"/>
      <c r="DAK76" s="374"/>
      <c r="DAL76" s="374"/>
      <c r="DAM76" s="374"/>
      <c r="DAN76" s="374"/>
      <c r="DAO76" s="374"/>
      <c r="DAP76" s="374"/>
      <c r="DAQ76" s="374"/>
      <c r="DAR76" s="374"/>
      <c r="DAS76" s="374"/>
      <c r="DAT76" s="374"/>
      <c r="DAU76" s="374"/>
      <c r="DAV76" s="374"/>
      <c r="DAW76" s="374"/>
      <c r="DAX76" s="374"/>
      <c r="DAY76" s="374"/>
      <c r="DAZ76" s="374"/>
      <c r="DBA76" s="374"/>
      <c r="DBB76" s="374"/>
      <c r="DBC76" s="374"/>
      <c r="DBD76" s="374"/>
      <c r="DBE76" s="374"/>
      <c r="DBF76" s="374"/>
      <c r="DBG76" s="374"/>
      <c r="DBH76" s="374"/>
      <c r="DBI76" s="374"/>
      <c r="DBJ76" s="374"/>
      <c r="DBK76" s="374"/>
      <c r="DBL76" s="374"/>
      <c r="DBM76" s="374"/>
      <c r="DBN76" s="374"/>
      <c r="DBO76" s="374"/>
      <c r="DBP76" s="374"/>
      <c r="DBQ76" s="374"/>
      <c r="DBR76" s="374"/>
      <c r="DBS76" s="374"/>
      <c r="DBT76" s="374"/>
      <c r="DBU76" s="374"/>
      <c r="DBV76" s="374"/>
      <c r="DBW76" s="374"/>
      <c r="DBX76" s="374"/>
      <c r="DBY76" s="374"/>
      <c r="DBZ76" s="374"/>
      <c r="DCA76" s="374"/>
      <c r="DCB76" s="374"/>
      <c r="DCC76" s="374"/>
      <c r="DCD76" s="374"/>
      <c r="DCE76" s="374"/>
      <c r="DCF76" s="374"/>
      <c r="DCG76" s="374"/>
      <c r="DCH76" s="374"/>
      <c r="DCI76" s="374"/>
      <c r="DCJ76" s="374"/>
      <c r="DCK76" s="374"/>
      <c r="DCL76" s="374"/>
      <c r="DCM76" s="374"/>
      <c r="DCN76" s="374"/>
      <c r="DCO76" s="374"/>
      <c r="DCP76" s="374"/>
      <c r="DCQ76" s="374"/>
      <c r="DCR76" s="374"/>
      <c r="DCS76" s="374"/>
      <c r="DCT76" s="374"/>
      <c r="DCU76" s="374"/>
      <c r="DCV76" s="374"/>
      <c r="DCW76" s="374"/>
      <c r="DCX76" s="374"/>
      <c r="DCY76" s="374"/>
      <c r="DCZ76" s="374"/>
      <c r="DDA76" s="374"/>
      <c r="DDB76" s="374"/>
      <c r="DDC76" s="374"/>
      <c r="DDD76" s="374"/>
      <c r="DDE76" s="374"/>
      <c r="DDF76" s="374"/>
      <c r="DDG76" s="374"/>
      <c r="DDH76" s="374"/>
      <c r="DDI76" s="374"/>
      <c r="DDJ76" s="374"/>
      <c r="DDK76" s="374"/>
      <c r="DDL76" s="374"/>
      <c r="DDM76" s="374"/>
      <c r="DDN76" s="374"/>
      <c r="DDO76" s="374"/>
      <c r="DDP76" s="374"/>
      <c r="DDQ76" s="374"/>
      <c r="DDR76" s="374"/>
      <c r="DDS76" s="374"/>
      <c r="DDT76" s="374"/>
      <c r="DDU76" s="374"/>
      <c r="DDV76" s="374"/>
      <c r="DDW76" s="374"/>
      <c r="DDX76" s="374"/>
      <c r="DDY76" s="374"/>
      <c r="DDZ76" s="374"/>
      <c r="DEA76" s="374"/>
      <c r="DEB76" s="374"/>
      <c r="DEC76" s="374"/>
      <c r="DED76" s="374"/>
      <c r="DEE76" s="374"/>
      <c r="DEF76" s="374"/>
      <c r="DEG76" s="374"/>
      <c r="DEH76" s="374"/>
      <c r="DEI76" s="374"/>
      <c r="DEJ76" s="374"/>
      <c r="DEK76" s="374"/>
      <c r="DEL76" s="374"/>
      <c r="DEM76" s="374"/>
      <c r="DEN76" s="374"/>
      <c r="DEO76" s="374"/>
      <c r="DEP76" s="374"/>
      <c r="DEQ76" s="374"/>
      <c r="DER76" s="374"/>
      <c r="DES76" s="374"/>
      <c r="DET76" s="374"/>
      <c r="DEU76" s="374"/>
      <c r="DEV76" s="374"/>
      <c r="DEW76" s="374"/>
      <c r="DEX76" s="374"/>
      <c r="DEY76" s="374"/>
      <c r="DEZ76" s="374"/>
      <c r="DFA76" s="374"/>
      <c r="DFB76" s="374"/>
      <c r="DFC76" s="374"/>
      <c r="DFD76" s="374"/>
      <c r="DFE76" s="374"/>
      <c r="DFF76" s="374"/>
      <c r="DFG76" s="374"/>
      <c r="DFH76" s="374"/>
      <c r="DFI76" s="374"/>
      <c r="DFJ76" s="374"/>
      <c r="DFK76" s="374"/>
      <c r="DFL76" s="374"/>
      <c r="DFM76" s="374"/>
      <c r="DFN76" s="374"/>
      <c r="DFO76" s="374"/>
      <c r="DFP76" s="374"/>
      <c r="DFQ76" s="374"/>
      <c r="DFR76" s="374"/>
      <c r="DFS76" s="374"/>
      <c r="DFT76" s="374"/>
      <c r="DFU76" s="374"/>
      <c r="DFV76" s="374"/>
      <c r="DFW76" s="374"/>
      <c r="DFX76" s="374"/>
      <c r="DFY76" s="374"/>
      <c r="DFZ76" s="374"/>
      <c r="DGA76" s="374"/>
      <c r="DGB76" s="374"/>
      <c r="DGC76" s="374"/>
      <c r="DGD76" s="374"/>
      <c r="DGE76" s="374"/>
      <c r="DGF76" s="374"/>
      <c r="DGG76" s="374"/>
      <c r="DGH76" s="374"/>
      <c r="DGI76" s="374"/>
      <c r="DGJ76" s="374"/>
      <c r="DGK76" s="374"/>
      <c r="DGL76" s="374"/>
      <c r="DGM76" s="374"/>
      <c r="DGN76" s="374"/>
      <c r="DGO76" s="374"/>
      <c r="DGP76" s="374"/>
      <c r="DGQ76" s="374"/>
      <c r="DGR76" s="374"/>
      <c r="DGS76" s="374"/>
      <c r="DGT76" s="374"/>
      <c r="DGU76" s="374"/>
      <c r="DGV76" s="374"/>
      <c r="DGW76" s="374"/>
      <c r="DGX76" s="374"/>
      <c r="DGY76" s="374"/>
      <c r="DGZ76" s="374"/>
      <c r="DHA76" s="374"/>
      <c r="DHB76" s="374"/>
      <c r="DHC76" s="374"/>
      <c r="DHD76" s="374"/>
      <c r="DHE76" s="374"/>
      <c r="DHF76" s="374"/>
      <c r="DHG76" s="374"/>
      <c r="DHH76" s="374"/>
      <c r="DHI76" s="374"/>
      <c r="DHJ76" s="374"/>
      <c r="DHK76" s="374"/>
      <c r="DHL76" s="374"/>
      <c r="DHM76" s="374"/>
      <c r="DHN76" s="374"/>
      <c r="DHO76" s="374"/>
      <c r="DHP76" s="374"/>
      <c r="DHQ76" s="374"/>
      <c r="DHR76" s="374"/>
      <c r="DHS76" s="374"/>
      <c r="DHT76" s="374"/>
      <c r="DHU76" s="374"/>
      <c r="DHV76" s="374"/>
      <c r="DHW76" s="374"/>
      <c r="DHX76" s="374"/>
      <c r="DHY76" s="374"/>
      <c r="DHZ76" s="374"/>
      <c r="DIA76" s="374"/>
      <c r="DIB76" s="374"/>
      <c r="DIC76" s="374"/>
      <c r="DID76" s="374"/>
      <c r="DIE76" s="374"/>
      <c r="DIF76" s="374"/>
      <c r="DIG76" s="374"/>
      <c r="DIH76" s="374"/>
      <c r="DII76" s="374"/>
      <c r="DIJ76" s="374"/>
      <c r="DIK76" s="374"/>
      <c r="DIL76" s="374"/>
      <c r="DIM76" s="374"/>
      <c r="DIN76" s="374"/>
      <c r="DIO76" s="374"/>
      <c r="DIP76" s="374"/>
      <c r="DIQ76" s="374"/>
      <c r="DIR76" s="374"/>
      <c r="DIS76" s="374"/>
      <c r="DIT76" s="374"/>
      <c r="DIU76" s="374"/>
      <c r="DIV76" s="374"/>
      <c r="DIW76" s="374"/>
      <c r="DIX76" s="374"/>
      <c r="DIY76" s="374"/>
      <c r="DIZ76" s="374"/>
      <c r="DJA76" s="374"/>
      <c r="DJB76" s="374"/>
      <c r="DJC76" s="374"/>
      <c r="DJD76" s="374"/>
      <c r="DJE76" s="374"/>
      <c r="DJF76" s="374"/>
      <c r="DJG76" s="374"/>
      <c r="DJH76" s="374"/>
      <c r="DJI76" s="374"/>
      <c r="DJJ76" s="374"/>
      <c r="DJK76" s="374"/>
      <c r="DJL76" s="374"/>
      <c r="DJM76" s="374"/>
      <c r="DJN76" s="374"/>
      <c r="DJO76" s="374"/>
      <c r="DJP76" s="374"/>
      <c r="DJQ76" s="374"/>
      <c r="DJR76" s="374"/>
      <c r="DJS76" s="374"/>
      <c r="DJT76" s="374"/>
      <c r="DJU76" s="374"/>
      <c r="DJV76" s="374"/>
      <c r="DJW76" s="374"/>
      <c r="DJX76" s="374"/>
      <c r="DJY76" s="374"/>
      <c r="DJZ76" s="374"/>
      <c r="DKA76" s="374"/>
      <c r="DKB76" s="374"/>
      <c r="DKC76" s="374"/>
      <c r="DKD76" s="374"/>
      <c r="DKE76" s="374"/>
      <c r="DKF76" s="374"/>
      <c r="DKG76" s="374"/>
      <c r="DKH76" s="374"/>
      <c r="DKI76" s="374"/>
      <c r="DKJ76" s="374"/>
      <c r="DKK76" s="374"/>
      <c r="DKL76" s="374"/>
      <c r="DKM76" s="374"/>
      <c r="DKN76" s="374"/>
      <c r="DKO76" s="374"/>
      <c r="DKP76" s="374"/>
      <c r="DKQ76" s="374"/>
      <c r="DKR76" s="374"/>
      <c r="DKS76" s="374"/>
      <c r="DKT76" s="374"/>
      <c r="DKU76" s="374"/>
      <c r="DKV76" s="374"/>
      <c r="DKW76" s="374"/>
      <c r="DKX76" s="374"/>
      <c r="DKY76" s="374"/>
      <c r="DKZ76" s="374"/>
      <c r="DLA76" s="374"/>
      <c r="DLB76" s="374"/>
      <c r="DLC76" s="374"/>
      <c r="DLD76" s="374"/>
      <c r="DLE76" s="374"/>
      <c r="DLF76" s="374"/>
      <c r="DLG76" s="374"/>
      <c r="DLH76" s="374"/>
      <c r="DLI76" s="374"/>
      <c r="DLJ76" s="374"/>
      <c r="DLK76" s="374"/>
      <c r="DLL76" s="374"/>
      <c r="DLM76" s="374"/>
      <c r="DLN76" s="374"/>
      <c r="DLO76" s="374"/>
      <c r="DLP76" s="374"/>
      <c r="DLQ76" s="374"/>
      <c r="DLR76" s="374"/>
      <c r="DLS76" s="374"/>
      <c r="DLT76" s="374"/>
      <c r="DLU76" s="374"/>
      <c r="DLV76" s="374"/>
      <c r="DLW76" s="374"/>
      <c r="DLX76" s="374"/>
      <c r="DLY76" s="374"/>
      <c r="DLZ76" s="374"/>
      <c r="DMA76" s="374"/>
      <c r="DMB76" s="374"/>
      <c r="DMC76" s="374"/>
      <c r="DMD76" s="374"/>
      <c r="DME76" s="374"/>
      <c r="DMF76" s="374"/>
      <c r="DMG76" s="374"/>
      <c r="DMH76" s="374"/>
      <c r="DMI76" s="374"/>
      <c r="DMJ76" s="374"/>
      <c r="DMK76" s="374"/>
      <c r="DML76" s="374"/>
      <c r="DMM76" s="374"/>
      <c r="DMN76" s="374"/>
      <c r="DMO76" s="374"/>
      <c r="DMP76" s="374"/>
      <c r="DMQ76" s="374"/>
      <c r="DMR76" s="374"/>
      <c r="DMS76" s="374"/>
      <c r="DMT76" s="374"/>
      <c r="DMU76" s="374"/>
      <c r="DMV76" s="374"/>
      <c r="DMW76" s="374"/>
      <c r="DMX76" s="374"/>
      <c r="DMY76" s="374"/>
      <c r="DMZ76" s="374"/>
      <c r="DNA76" s="374"/>
      <c r="DNB76" s="374"/>
      <c r="DNC76" s="374"/>
      <c r="DND76" s="374"/>
      <c r="DNE76" s="374"/>
      <c r="DNF76" s="374"/>
      <c r="DNG76" s="374"/>
      <c r="DNH76" s="374"/>
      <c r="DNI76" s="374"/>
      <c r="DNJ76" s="374"/>
      <c r="DNK76" s="374"/>
      <c r="DNL76" s="374"/>
      <c r="DNM76" s="374"/>
      <c r="DNN76" s="374"/>
      <c r="DNO76" s="374"/>
      <c r="DNP76" s="374"/>
      <c r="DNQ76" s="374"/>
      <c r="DNR76" s="374"/>
      <c r="DNS76" s="374"/>
      <c r="DNT76" s="374"/>
      <c r="DNU76" s="374"/>
      <c r="DNV76" s="374"/>
      <c r="DNW76" s="374"/>
      <c r="DNX76" s="374"/>
      <c r="DNY76" s="374"/>
      <c r="DNZ76" s="374"/>
      <c r="DOA76" s="374"/>
      <c r="DOB76" s="374"/>
      <c r="DOC76" s="374"/>
      <c r="DOD76" s="374"/>
      <c r="DOE76" s="374"/>
      <c r="DOF76" s="374"/>
      <c r="DOG76" s="374"/>
      <c r="DOH76" s="374"/>
      <c r="DOI76" s="374"/>
      <c r="DOJ76" s="374"/>
      <c r="DOK76" s="374"/>
      <c r="DOL76" s="374"/>
      <c r="DOM76" s="374"/>
      <c r="DON76" s="374"/>
      <c r="DOO76" s="374"/>
      <c r="DOP76" s="374"/>
      <c r="DOQ76" s="374"/>
      <c r="DOR76" s="374"/>
      <c r="DOS76" s="374"/>
      <c r="DOT76" s="374"/>
      <c r="DOU76" s="374"/>
      <c r="DOV76" s="374"/>
      <c r="DOW76" s="374"/>
      <c r="DOX76" s="374"/>
      <c r="DOY76" s="374"/>
      <c r="DOZ76" s="374"/>
      <c r="DPA76" s="374"/>
      <c r="DPB76" s="374"/>
      <c r="DPC76" s="374"/>
      <c r="DPD76" s="374"/>
      <c r="DPE76" s="374"/>
      <c r="DPF76" s="374"/>
      <c r="DPG76" s="374"/>
      <c r="DPH76" s="374"/>
      <c r="DPI76" s="374"/>
      <c r="DPJ76" s="374"/>
      <c r="DPK76" s="374"/>
      <c r="DPL76" s="374"/>
      <c r="DPM76" s="374"/>
      <c r="DPN76" s="374"/>
      <c r="DPO76" s="374"/>
      <c r="DPP76" s="374"/>
      <c r="DPQ76" s="374"/>
      <c r="DPR76" s="374"/>
      <c r="DPS76" s="374"/>
      <c r="DPT76" s="374"/>
      <c r="DPU76" s="374"/>
      <c r="DPV76" s="374"/>
      <c r="DPW76" s="374"/>
      <c r="DPX76" s="374"/>
      <c r="DPY76" s="374"/>
      <c r="DPZ76" s="374"/>
      <c r="DQA76" s="374"/>
      <c r="DQB76" s="374"/>
      <c r="DQC76" s="374"/>
      <c r="DQD76" s="374"/>
      <c r="DQE76" s="374"/>
      <c r="DQF76" s="374"/>
      <c r="DQG76" s="374"/>
      <c r="DQH76" s="374"/>
      <c r="DQI76" s="374"/>
      <c r="DQJ76" s="374"/>
      <c r="DQK76" s="374"/>
      <c r="DQL76" s="374"/>
      <c r="DQM76" s="374"/>
      <c r="DQN76" s="374"/>
      <c r="DQO76" s="374"/>
      <c r="DQP76" s="374"/>
      <c r="DQQ76" s="374"/>
      <c r="DQR76" s="374"/>
      <c r="DQS76" s="374"/>
      <c r="DQT76" s="374"/>
      <c r="DQU76" s="374"/>
      <c r="DQV76" s="374"/>
      <c r="DQW76" s="374"/>
      <c r="DQX76" s="374"/>
      <c r="DQY76" s="374"/>
      <c r="DQZ76" s="374"/>
      <c r="DRA76" s="374"/>
      <c r="DRB76" s="374"/>
      <c r="DRC76" s="374"/>
      <c r="DRD76" s="374"/>
      <c r="DRE76" s="374"/>
      <c r="DRF76" s="374"/>
      <c r="DRG76" s="374"/>
      <c r="DRH76" s="374"/>
      <c r="DRI76" s="374"/>
      <c r="DRJ76" s="374"/>
      <c r="DRK76" s="374"/>
      <c r="DRL76" s="374"/>
      <c r="DRM76" s="374"/>
      <c r="DRN76" s="374"/>
      <c r="DRO76" s="374"/>
      <c r="DRP76" s="374"/>
      <c r="DRQ76" s="374"/>
      <c r="DRR76" s="374"/>
      <c r="DRS76" s="374"/>
      <c r="DRT76" s="374"/>
      <c r="DRU76" s="374"/>
      <c r="DRV76" s="374"/>
      <c r="DRW76" s="374"/>
      <c r="DRX76" s="374"/>
      <c r="DRY76" s="374"/>
      <c r="DRZ76" s="374"/>
      <c r="DSA76" s="374"/>
      <c r="DSB76" s="374"/>
      <c r="DSC76" s="374"/>
      <c r="DSD76" s="374"/>
      <c r="DSE76" s="374"/>
      <c r="DSF76" s="374"/>
      <c r="DSG76" s="374"/>
      <c r="DSH76" s="374"/>
      <c r="DSI76" s="374"/>
      <c r="DSJ76" s="374"/>
      <c r="DSK76" s="374"/>
      <c r="DSL76" s="374"/>
      <c r="DSM76" s="374"/>
      <c r="DSN76" s="374"/>
      <c r="DSO76" s="374"/>
      <c r="DSP76" s="374"/>
      <c r="DSQ76" s="374"/>
      <c r="DSR76" s="374"/>
      <c r="DSS76" s="374"/>
      <c r="DST76" s="374"/>
      <c r="DSU76" s="374"/>
      <c r="DSV76" s="374"/>
      <c r="DSW76" s="374"/>
      <c r="DSX76" s="374"/>
      <c r="DSY76" s="374"/>
      <c r="DSZ76" s="374"/>
      <c r="DTA76" s="374"/>
      <c r="DTB76" s="374"/>
      <c r="DTC76" s="374"/>
      <c r="DTD76" s="374"/>
      <c r="DTE76" s="374"/>
      <c r="DTF76" s="374"/>
      <c r="DTG76" s="374"/>
      <c r="DTH76" s="374"/>
      <c r="DTI76" s="374"/>
      <c r="DTJ76" s="374"/>
      <c r="DTK76" s="374"/>
      <c r="DTL76" s="374"/>
      <c r="DTM76" s="374"/>
      <c r="DTN76" s="374"/>
      <c r="DTO76" s="374"/>
      <c r="DTP76" s="374"/>
      <c r="DTQ76" s="374"/>
      <c r="DTR76" s="374"/>
      <c r="DTS76" s="374"/>
      <c r="DTT76" s="374"/>
      <c r="DTU76" s="374"/>
      <c r="DTV76" s="374"/>
      <c r="DTW76" s="374"/>
      <c r="DTX76" s="374"/>
      <c r="DTY76" s="374"/>
      <c r="DTZ76" s="374"/>
      <c r="DUA76" s="374"/>
      <c r="DUB76" s="374"/>
      <c r="DUC76" s="374"/>
      <c r="DUD76" s="374"/>
      <c r="DUE76" s="374"/>
      <c r="DUF76" s="374"/>
      <c r="DUG76" s="374"/>
      <c r="DUH76" s="374"/>
      <c r="DUI76" s="374"/>
      <c r="DUJ76" s="374"/>
      <c r="DUK76" s="374"/>
      <c r="DUL76" s="374"/>
      <c r="DUM76" s="374"/>
      <c r="DUN76" s="374"/>
      <c r="DUO76" s="374"/>
      <c r="DUP76" s="374"/>
      <c r="DUQ76" s="374"/>
      <c r="DUR76" s="374"/>
      <c r="DUS76" s="374"/>
      <c r="DUT76" s="374"/>
      <c r="DUU76" s="374"/>
      <c r="DUV76" s="374"/>
      <c r="DUW76" s="374"/>
      <c r="DUX76" s="374"/>
      <c r="DUY76" s="374"/>
      <c r="DUZ76" s="374"/>
      <c r="DVA76" s="374"/>
      <c r="DVB76" s="374"/>
      <c r="DVC76" s="374"/>
      <c r="DVD76" s="374"/>
      <c r="DVE76" s="374"/>
      <c r="DVF76" s="374"/>
      <c r="DVG76" s="374"/>
      <c r="DVH76" s="374"/>
      <c r="DVI76" s="374"/>
      <c r="DVJ76" s="374"/>
      <c r="DVK76" s="374"/>
      <c r="DVL76" s="374"/>
      <c r="DVM76" s="374"/>
      <c r="DVN76" s="374"/>
      <c r="DVO76" s="374"/>
      <c r="DVP76" s="374"/>
      <c r="DVQ76" s="374"/>
      <c r="DVR76" s="374"/>
      <c r="DVS76" s="374"/>
      <c r="DVT76" s="374"/>
      <c r="DVU76" s="374"/>
      <c r="DVV76" s="374"/>
      <c r="DVW76" s="374"/>
      <c r="DVX76" s="374"/>
      <c r="DVY76" s="374"/>
      <c r="DVZ76" s="374"/>
      <c r="DWA76" s="374"/>
      <c r="DWB76" s="374"/>
      <c r="DWC76" s="374"/>
      <c r="DWD76" s="374"/>
      <c r="DWE76" s="374"/>
      <c r="DWF76" s="374"/>
      <c r="DWG76" s="374"/>
      <c r="DWH76" s="374"/>
      <c r="DWI76" s="374"/>
      <c r="DWJ76" s="374"/>
      <c r="DWK76" s="374"/>
      <c r="DWL76" s="374"/>
      <c r="DWM76" s="374"/>
      <c r="DWN76" s="374"/>
      <c r="DWO76" s="374"/>
      <c r="DWP76" s="374"/>
      <c r="DWQ76" s="374"/>
      <c r="DWR76" s="374"/>
      <c r="DWS76" s="374"/>
      <c r="DWT76" s="374"/>
      <c r="DWU76" s="374"/>
      <c r="DWV76" s="374"/>
      <c r="DWW76" s="374"/>
      <c r="DWX76" s="374"/>
      <c r="DWY76" s="374"/>
      <c r="DWZ76" s="374"/>
      <c r="DXA76" s="374"/>
      <c r="DXB76" s="374"/>
      <c r="DXC76" s="374"/>
      <c r="DXD76" s="374"/>
      <c r="DXE76" s="374"/>
      <c r="DXF76" s="374"/>
      <c r="DXG76" s="374"/>
      <c r="DXH76" s="374"/>
      <c r="DXI76" s="374"/>
      <c r="DXJ76" s="374"/>
      <c r="DXK76" s="374"/>
      <c r="DXL76" s="374"/>
      <c r="DXM76" s="374"/>
      <c r="DXN76" s="374"/>
      <c r="DXO76" s="374"/>
      <c r="DXP76" s="374"/>
      <c r="DXQ76" s="374"/>
      <c r="DXR76" s="374"/>
      <c r="DXS76" s="374"/>
      <c r="DXT76" s="374"/>
      <c r="DXU76" s="374"/>
      <c r="DXV76" s="374"/>
      <c r="DXW76" s="374"/>
      <c r="DXX76" s="374"/>
      <c r="DXY76" s="374"/>
      <c r="DXZ76" s="374"/>
      <c r="DYA76" s="374"/>
      <c r="DYB76" s="374"/>
      <c r="DYC76" s="374"/>
      <c r="DYD76" s="374"/>
      <c r="DYE76" s="374"/>
      <c r="DYF76" s="374"/>
      <c r="DYG76" s="374"/>
      <c r="DYH76" s="374"/>
      <c r="DYI76" s="374"/>
      <c r="DYJ76" s="374"/>
      <c r="DYK76" s="374"/>
      <c r="DYL76" s="374"/>
      <c r="DYM76" s="374"/>
      <c r="DYN76" s="374"/>
      <c r="DYO76" s="374"/>
      <c r="DYP76" s="374"/>
      <c r="DYQ76" s="374"/>
      <c r="DYR76" s="374"/>
      <c r="DYS76" s="374"/>
      <c r="DYT76" s="374"/>
      <c r="DYU76" s="374"/>
      <c r="DYV76" s="374"/>
      <c r="DYW76" s="374"/>
      <c r="DYX76" s="374"/>
      <c r="DYY76" s="374"/>
      <c r="DYZ76" s="374"/>
      <c r="DZA76" s="374"/>
      <c r="DZB76" s="374"/>
      <c r="DZC76" s="374"/>
      <c r="DZD76" s="374"/>
      <c r="DZE76" s="374"/>
      <c r="DZF76" s="374"/>
      <c r="DZG76" s="374"/>
      <c r="DZH76" s="374"/>
      <c r="DZI76" s="374"/>
      <c r="DZJ76" s="374"/>
      <c r="DZK76" s="374"/>
      <c r="DZL76" s="374"/>
      <c r="DZM76" s="374"/>
      <c r="DZN76" s="374"/>
      <c r="DZO76" s="374"/>
      <c r="DZP76" s="374"/>
      <c r="DZQ76" s="374"/>
      <c r="DZR76" s="374"/>
      <c r="DZS76" s="374"/>
      <c r="DZT76" s="374"/>
      <c r="DZU76" s="374"/>
      <c r="DZV76" s="374"/>
      <c r="DZW76" s="374"/>
      <c r="DZX76" s="374"/>
      <c r="DZY76" s="374"/>
      <c r="DZZ76" s="374"/>
      <c r="EAA76" s="374"/>
      <c r="EAB76" s="374"/>
      <c r="EAC76" s="374"/>
      <c r="EAD76" s="374"/>
      <c r="EAE76" s="374"/>
      <c r="EAF76" s="374"/>
      <c r="EAG76" s="374"/>
      <c r="EAH76" s="374"/>
      <c r="EAI76" s="374"/>
      <c r="EAJ76" s="374"/>
      <c r="EAK76" s="374"/>
      <c r="EAL76" s="374"/>
      <c r="EAM76" s="374"/>
      <c r="EAN76" s="374"/>
      <c r="EAO76" s="374"/>
      <c r="EAP76" s="374"/>
      <c r="EAQ76" s="374"/>
      <c r="EAR76" s="374"/>
      <c r="EAS76" s="374"/>
      <c r="EAT76" s="374"/>
      <c r="EAU76" s="374"/>
      <c r="EAV76" s="374"/>
      <c r="EAW76" s="374"/>
      <c r="EAX76" s="374"/>
      <c r="EAY76" s="374"/>
      <c r="EAZ76" s="374"/>
      <c r="EBA76" s="374"/>
      <c r="EBB76" s="374"/>
      <c r="EBC76" s="374"/>
      <c r="EBD76" s="374"/>
      <c r="EBE76" s="374"/>
      <c r="EBF76" s="374"/>
      <c r="EBG76" s="374"/>
      <c r="EBH76" s="374"/>
      <c r="EBI76" s="374"/>
      <c r="EBJ76" s="374"/>
      <c r="EBK76" s="374"/>
      <c r="EBL76" s="374"/>
      <c r="EBM76" s="374"/>
      <c r="EBN76" s="374"/>
      <c r="EBO76" s="374"/>
      <c r="EBP76" s="374"/>
      <c r="EBQ76" s="374"/>
      <c r="EBR76" s="374"/>
      <c r="EBS76" s="374"/>
      <c r="EBT76" s="374"/>
      <c r="EBU76" s="374"/>
      <c r="EBV76" s="374"/>
      <c r="EBW76" s="374"/>
      <c r="EBX76" s="374"/>
      <c r="EBY76" s="374"/>
      <c r="EBZ76" s="374"/>
      <c r="ECA76" s="374"/>
      <c r="ECB76" s="374"/>
      <c r="ECC76" s="374"/>
      <c r="ECD76" s="374"/>
      <c r="ECE76" s="374"/>
      <c r="ECF76" s="374"/>
      <c r="ECG76" s="374"/>
      <c r="ECH76" s="374"/>
      <c r="ECI76" s="374"/>
      <c r="ECJ76" s="374"/>
      <c r="ECK76" s="374"/>
      <c r="ECL76" s="374"/>
      <c r="ECM76" s="374"/>
      <c r="ECN76" s="374"/>
      <c r="ECO76" s="374"/>
      <c r="ECP76" s="374"/>
      <c r="ECQ76" s="374"/>
      <c r="ECR76" s="374"/>
      <c r="ECS76" s="374"/>
      <c r="ECT76" s="374"/>
      <c r="ECU76" s="374"/>
      <c r="ECV76" s="374"/>
      <c r="ECW76" s="374"/>
      <c r="ECX76" s="374"/>
      <c r="ECY76" s="374"/>
      <c r="ECZ76" s="374"/>
      <c r="EDA76" s="374"/>
      <c r="EDB76" s="374"/>
      <c r="EDC76" s="374"/>
      <c r="EDD76" s="374"/>
      <c r="EDE76" s="374"/>
      <c r="EDF76" s="374"/>
      <c r="EDG76" s="374"/>
      <c r="EDH76" s="374"/>
      <c r="EDI76" s="374"/>
      <c r="EDJ76" s="374"/>
      <c r="EDK76" s="374"/>
      <c r="EDL76" s="374"/>
      <c r="EDM76" s="374"/>
      <c r="EDN76" s="374"/>
      <c r="EDO76" s="374"/>
      <c r="EDP76" s="374"/>
      <c r="EDQ76" s="374"/>
      <c r="EDR76" s="374"/>
      <c r="EDS76" s="374"/>
      <c r="EDT76" s="374"/>
      <c r="EDU76" s="374"/>
      <c r="EDV76" s="374"/>
      <c r="EDW76" s="374"/>
      <c r="EDX76" s="374"/>
      <c r="EDY76" s="374"/>
      <c r="EDZ76" s="374"/>
      <c r="EEA76" s="374"/>
      <c r="EEB76" s="374"/>
      <c r="EEC76" s="374"/>
      <c r="EED76" s="374"/>
      <c r="EEE76" s="374"/>
      <c r="EEF76" s="374"/>
      <c r="EEG76" s="374"/>
      <c r="EEH76" s="374"/>
      <c r="EEI76" s="374"/>
      <c r="EEJ76" s="374"/>
      <c r="EEK76" s="374"/>
      <c r="EEL76" s="374"/>
      <c r="EEM76" s="374"/>
      <c r="EEN76" s="374"/>
      <c r="EEO76" s="374"/>
      <c r="EEP76" s="374"/>
      <c r="EEQ76" s="374"/>
      <c r="EER76" s="374"/>
      <c r="EES76" s="374"/>
      <c r="EET76" s="374"/>
      <c r="EEU76" s="374"/>
      <c r="EEV76" s="374"/>
      <c r="EEW76" s="374"/>
      <c r="EEX76" s="374"/>
      <c r="EEY76" s="374"/>
      <c r="EEZ76" s="374"/>
      <c r="EFA76" s="374"/>
      <c r="EFB76" s="374"/>
      <c r="EFC76" s="374"/>
      <c r="EFD76" s="374"/>
      <c r="EFE76" s="374"/>
      <c r="EFF76" s="374"/>
      <c r="EFG76" s="374"/>
      <c r="EFH76" s="374"/>
      <c r="EFI76" s="374"/>
      <c r="EFJ76" s="374"/>
      <c r="EFK76" s="374"/>
      <c r="EFL76" s="374"/>
      <c r="EFM76" s="374"/>
      <c r="EFN76" s="374"/>
      <c r="EFO76" s="374"/>
      <c r="EFP76" s="374"/>
      <c r="EFQ76" s="374"/>
      <c r="EFR76" s="374"/>
      <c r="EFS76" s="374"/>
      <c r="EFT76" s="374"/>
      <c r="EFU76" s="374"/>
      <c r="EFV76" s="374"/>
      <c r="EFW76" s="374"/>
      <c r="EFX76" s="374"/>
      <c r="EFY76" s="374"/>
      <c r="EFZ76" s="374"/>
      <c r="EGA76" s="374"/>
      <c r="EGB76" s="374"/>
      <c r="EGC76" s="374"/>
      <c r="EGD76" s="374"/>
      <c r="EGE76" s="374"/>
      <c r="EGF76" s="374"/>
      <c r="EGG76" s="374"/>
      <c r="EGH76" s="374"/>
      <c r="EGI76" s="374"/>
      <c r="EGJ76" s="374"/>
      <c r="EGK76" s="374"/>
      <c r="EGL76" s="374"/>
      <c r="EGM76" s="374"/>
      <c r="EGN76" s="374"/>
      <c r="EGO76" s="374"/>
      <c r="EGP76" s="374"/>
      <c r="EGQ76" s="374"/>
      <c r="EGR76" s="374"/>
      <c r="EGS76" s="374"/>
      <c r="EGT76" s="374"/>
      <c r="EGU76" s="374"/>
      <c r="EGV76" s="374"/>
      <c r="EGW76" s="374"/>
      <c r="EGX76" s="374"/>
      <c r="EGY76" s="374"/>
      <c r="EGZ76" s="374"/>
      <c r="EHA76" s="374"/>
      <c r="EHB76" s="374"/>
      <c r="EHC76" s="374"/>
      <c r="EHD76" s="374"/>
      <c r="EHE76" s="374"/>
      <c r="EHF76" s="374"/>
      <c r="EHG76" s="374"/>
      <c r="EHH76" s="374"/>
      <c r="EHI76" s="374"/>
      <c r="EHJ76" s="374"/>
      <c r="EHK76" s="374"/>
      <c r="EHL76" s="374"/>
      <c r="EHM76" s="374"/>
      <c r="EHN76" s="374"/>
      <c r="EHO76" s="374"/>
      <c r="EHP76" s="374"/>
      <c r="EHQ76" s="374"/>
      <c r="EHR76" s="374"/>
      <c r="EHS76" s="374"/>
      <c r="EHT76" s="374"/>
      <c r="EHU76" s="374"/>
      <c r="EHV76" s="374"/>
      <c r="EHW76" s="374"/>
      <c r="EHX76" s="374"/>
      <c r="EHY76" s="374"/>
      <c r="EHZ76" s="374"/>
      <c r="EIA76" s="374"/>
      <c r="EIB76" s="374"/>
      <c r="EIC76" s="374"/>
      <c r="EID76" s="374"/>
      <c r="EIE76" s="374"/>
      <c r="EIF76" s="374"/>
      <c r="EIG76" s="374"/>
      <c r="EIH76" s="374"/>
      <c r="EII76" s="374"/>
      <c r="EIJ76" s="374"/>
      <c r="EIK76" s="374"/>
      <c r="EIL76" s="374"/>
      <c r="EIM76" s="374"/>
      <c r="EIN76" s="374"/>
      <c r="EIO76" s="374"/>
      <c r="EIP76" s="374"/>
      <c r="EIQ76" s="374"/>
      <c r="EIR76" s="374"/>
      <c r="EIS76" s="374"/>
      <c r="EIT76" s="374"/>
      <c r="EIU76" s="374"/>
      <c r="EIV76" s="374"/>
      <c r="EIW76" s="374"/>
      <c r="EIX76" s="374"/>
      <c r="EIY76" s="374"/>
      <c r="EIZ76" s="374"/>
      <c r="EJA76" s="374"/>
      <c r="EJB76" s="374"/>
      <c r="EJC76" s="374"/>
      <c r="EJD76" s="374"/>
      <c r="EJE76" s="374"/>
      <c r="EJF76" s="374"/>
      <c r="EJG76" s="374"/>
      <c r="EJH76" s="374"/>
      <c r="EJI76" s="374"/>
      <c r="EJJ76" s="374"/>
      <c r="EJK76" s="374"/>
      <c r="EJL76" s="374"/>
      <c r="EJM76" s="374"/>
      <c r="EJN76" s="374"/>
      <c r="EJO76" s="374"/>
      <c r="EJP76" s="374"/>
      <c r="EJQ76" s="374"/>
      <c r="EJR76" s="374"/>
      <c r="EJS76" s="374"/>
      <c r="EJT76" s="374"/>
      <c r="EJU76" s="374"/>
      <c r="EJV76" s="374"/>
      <c r="EJW76" s="374"/>
      <c r="EJX76" s="374"/>
      <c r="EJY76" s="374"/>
      <c r="EJZ76" s="374"/>
      <c r="EKA76" s="374"/>
      <c r="EKB76" s="374"/>
      <c r="EKC76" s="374"/>
      <c r="EKD76" s="374"/>
      <c r="EKE76" s="374"/>
      <c r="EKF76" s="374"/>
      <c r="EKG76" s="374"/>
      <c r="EKH76" s="374"/>
      <c r="EKI76" s="374"/>
      <c r="EKJ76" s="374"/>
      <c r="EKK76" s="374"/>
      <c r="EKL76" s="374"/>
      <c r="EKM76" s="374"/>
      <c r="EKN76" s="374"/>
      <c r="EKO76" s="374"/>
      <c r="EKP76" s="374"/>
      <c r="EKQ76" s="374"/>
      <c r="EKR76" s="374"/>
      <c r="EKS76" s="374"/>
      <c r="EKT76" s="374"/>
      <c r="EKU76" s="374"/>
      <c r="EKV76" s="374"/>
      <c r="EKW76" s="374"/>
      <c r="EKX76" s="374"/>
      <c r="EKY76" s="374"/>
      <c r="EKZ76" s="374"/>
      <c r="ELA76" s="374"/>
      <c r="ELB76" s="374"/>
      <c r="ELC76" s="374"/>
      <c r="ELD76" s="374"/>
      <c r="ELE76" s="374"/>
      <c r="ELF76" s="374"/>
      <c r="ELG76" s="374"/>
      <c r="ELH76" s="374"/>
      <c r="ELI76" s="374"/>
      <c r="ELJ76" s="374"/>
      <c r="ELK76" s="374"/>
      <c r="ELL76" s="374"/>
      <c r="ELM76" s="374"/>
      <c r="ELN76" s="374"/>
      <c r="ELO76" s="374"/>
      <c r="ELP76" s="374"/>
      <c r="ELQ76" s="374"/>
      <c r="ELR76" s="374"/>
      <c r="ELS76" s="374"/>
      <c r="ELT76" s="374"/>
      <c r="ELU76" s="374"/>
      <c r="ELV76" s="374"/>
      <c r="ELW76" s="374"/>
      <c r="ELX76" s="374"/>
      <c r="ELY76" s="374"/>
      <c r="ELZ76" s="374"/>
      <c r="EMA76" s="374"/>
      <c r="EMB76" s="374"/>
      <c r="EMC76" s="374"/>
      <c r="EMD76" s="374"/>
      <c r="EME76" s="374"/>
      <c r="EMF76" s="374"/>
      <c r="EMG76" s="374"/>
      <c r="EMH76" s="374"/>
      <c r="EMI76" s="374"/>
      <c r="EMJ76" s="374"/>
      <c r="EMK76" s="374"/>
      <c r="EML76" s="374"/>
      <c r="EMM76" s="374"/>
      <c r="EMN76" s="374"/>
      <c r="EMO76" s="374"/>
      <c r="EMP76" s="374"/>
      <c r="EMQ76" s="374"/>
      <c r="EMR76" s="374"/>
      <c r="EMS76" s="374"/>
      <c r="EMT76" s="374"/>
      <c r="EMU76" s="374"/>
      <c r="EMV76" s="374"/>
      <c r="EMW76" s="374"/>
      <c r="EMX76" s="374"/>
      <c r="EMY76" s="374"/>
      <c r="EMZ76" s="374"/>
      <c r="ENA76" s="374"/>
      <c r="ENB76" s="374"/>
      <c r="ENC76" s="374"/>
      <c r="END76" s="374"/>
      <c r="ENE76" s="374"/>
      <c r="ENF76" s="374"/>
      <c r="ENG76" s="374"/>
      <c r="ENH76" s="374"/>
      <c r="ENI76" s="374"/>
      <c r="ENJ76" s="374"/>
      <c r="ENK76" s="374"/>
      <c r="ENL76" s="374"/>
      <c r="ENM76" s="374"/>
      <c r="ENN76" s="374"/>
      <c r="ENO76" s="374"/>
      <c r="ENP76" s="374"/>
      <c r="ENQ76" s="374"/>
      <c r="ENR76" s="374"/>
      <c r="ENS76" s="374"/>
      <c r="ENT76" s="374"/>
      <c r="ENU76" s="374"/>
      <c r="ENV76" s="374"/>
      <c r="ENW76" s="374"/>
      <c r="ENX76" s="374"/>
      <c r="ENY76" s="374"/>
      <c r="ENZ76" s="374"/>
      <c r="EOA76" s="374"/>
      <c r="EOB76" s="374"/>
      <c r="EOC76" s="374"/>
      <c r="EOD76" s="374"/>
      <c r="EOE76" s="374"/>
      <c r="EOF76" s="374"/>
      <c r="EOG76" s="374"/>
      <c r="EOH76" s="374"/>
      <c r="EOI76" s="374"/>
      <c r="EOJ76" s="374"/>
      <c r="EOK76" s="374"/>
      <c r="EOL76" s="374"/>
      <c r="EOM76" s="374"/>
      <c r="EON76" s="374"/>
      <c r="EOO76" s="374"/>
      <c r="EOP76" s="374"/>
      <c r="EOQ76" s="374"/>
      <c r="EOR76" s="374"/>
      <c r="EOS76" s="374"/>
      <c r="EOT76" s="374"/>
      <c r="EOU76" s="374"/>
      <c r="EOV76" s="374"/>
      <c r="EOW76" s="374"/>
      <c r="EOX76" s="374"/>
      <c r="EOY76" s="374"/>
      <c r="EOZ76" s="374"/>
      <c r="EPA76" s="374"/>
      <c r="EPB76" s="374"/>
      <c r="EPC76" s="374"/>
      <c r="EPD76" s="374"/>
      <c r="EPE76" s="374"/>
      <c r="EPF76" s="374"/>
      <c r="EPG76" s="374"/>
      <c r="EPH76" s="374"/>
      <c r="EPI76" s="374"/>
      <c r="EPJ76" s="374"/>
      <c r="EPK76" s="374"/>
      <c r="EPL76" s="374"/>
      <c r="EPM76" s="374"/>
      <c r="EPN76" s="374"/>
      <c r="EPO76" s="374"/>
      <c r="EPP76" s="374"/>
      <c r="EPQ76" s="374"/>
      <c r="EPR76" s="374"/>
      <c r="EPS76" s="374"/>
      <c r="EPT76" s="374"/>
      <c r="EPU76" s="374"/>
      <c r="EPV76" s="374"/>
      <c r="EPW76" s="374"/>
      <c r="EPX76" s="374"/>
      <c r="EPY76" s="374"/>
      <c r="EPZ76" s="374"/>
      <c r="EQA76" s="374"/>
      <c r="EQB76" s="374"/>
      <c r="EQC76" s="374"/>
      <c r="EQD76" s="374"/>
      <c r="EQE76" s="374"/>
      <c r="EQF76" s="374"/>
      <c r="EQG76" s="374"/>
      <c r="EQH76" s="374"/>
      <c r="EQI76" s="374"/>
      <c r="EQJ76" s="374"/>
      <c r="EQK76" s="374"/>
      <c r="EQL76" s="374"/>
      <c r="EQM76" s="374"/>
      <c r="EQN76" s="374"/>
      <c r="EQO76" s="374"/>
      <c r="EQP76" s="374"/>
      <c r="EQQ76" s="374"/>
      <c r="EQR76" s="374"/>
      <c r="EQS76" s="374"/>
      <c r="EQT76" s="374"/>
      <c r="EQU76" s="374"/>
      <c r="EQV76" s="374"/>
      <c r="EQW76" s="374"/>
      <c r="EQX76" s="374"/>
      <c r="EQY76" s="374"/>
      <c r="EQZ76" s="374"/>
      <c r="ERA76" s="374"/>
      <c r="ERB76" s="374"/>
      <c r="ERC76" s="374"/>
      <c r="ERD76" s="374"/>
      <c r="ERE76" s="374"/>
      <c r="ERF76" s="374"/>
      <c r="ERG76" s="374"/>
      <c r="ERH76" s="374"/>
      <c r="ERI76" s="374"/>
      <c r="ERJ76" s="374"/>
      <c r="ERK76" s="374"/>
      <c r="ERL76" s="374"/>
      <c r="ERM76" s="374"/>
      <c r="ERN76" s="374"/>
      <c r="ERO76" s="374"/>
      <c r="ERP76" s="374"/>
      <c r="ERQ76" s="374"/>
      <c r="ERR76" s="374"/>
      <c r="ERS76" s="374"/>
      <c r="ERT76" s="374"/>
      <c r="ERU76" s="374"/>
      <c r="ERV76" s="374"/>
      <c r="ERW76" s="374"/>
      <c r="ERX76" s="374"/>
      <c r="ERY76" s="374"/>
      <c r="ERZ76" s="374"/>
      <c r="ESA76" s="374"/>
      <c r="ESB76" s="374"/>
      <c r="ESC76" s="374"/>
      <c r="ESD76" s="374"/>
      <c r="ESE76" s="374"/>
      <c r="ESF76" s="374"/>
      <c r="ESG76" s="374"/>
      <c r="ESH76" s="374"/>
      <c r="ESI76" s="374"/>
      <c r="ESJ76" s="374"/>
      <c r="ESK76" s="374"/>
      <c r="ESL76" s="374"/>
      <c r="ESM76" s="374"/>
      <c r="ESN76" s="374"/>
      <c r="ESO76" s="374"/>
      <c r="ESP76" s="374"/>
      <c r="ESQ76" s="374"/>
      <c r="ESR76" s="374"/>
      <c r="ESS76" s="374"/>
      <c r="EST76" s="374"/>
      <c r="ESU76" s="374"/>
      <c r="ESV76" s="374"/>
      <c r="ESW76" s="374"/>
      <c r="ESX76" s="374"/>
      <c r="ESY76" s="374"/>
      <c r="ESZ76" s="374"/>
      <c r="ETA76" s="374"/>
      <c r="ETB76" s="374"/>
      <c r="ETC76" s="374"/>
      <c r="ETD76" s="374"/>
      <c r="ETE76" s="374"/>
      <c r="ETF76" s="374"/>
      <c r="ETG76" s="374"/>
      <c r="ETH76" s="374"/>
      <c r="ETI76" s="374"/>
      <c r="ETJ76" s="374"/>
      <c r="ETK76" s="374"/>
      <c r="ETL76" s="374"/>
      <c r="ETM76" s="374"/>
      <c r="ETN76" s="374"/>
      <c r="ETO76" s="374"/>
      <c r="ETP76" s="374"/>
      <c r="ETQ76" s="374"/>
      <c r="ETR76" s="374"/>
      <c r="ETS76" s="374"/>
      <c r="ETT76" s="374"/>
      <c r="ETU76" s="374"/>
      <c r="ETV76" s="374"/>
      <c r="ETW76" s="374"/>
      <c r="ETX76" s="374"/>
      <c r="ETY76" s="374"/>
      <c r="ETZ76" s="374"/>
      <c r="EUA76" s="374"/>
      <c r="EUB76" s="374"/>
      <c r="EUC76" s="374"/>
      <c r="EUD76" s="374"/>
      <c r="EUE76" s="374"/>
      <c r="EUF76" s="374"/>
      <c r="EUG76" s="374"/>
      <c r="EUH76" s="374"/>
      <c r="EUI76" s="374"/>
      <c r="EUJ76" s="374"/>
      <c r="EUK76" s="374"/>
      <c r="EUL76" s="374"/>
      <c r="EUM76" s="374"/>
      <c r="EUN76" s="374"/>
      <c r="EUO76" s="374"/>
      <c r="EUP76" s="374"/>
      <c r="EUQ76" s="374"/>
      <c r="EUR76" s="374"/>
      <c r="EUS76" s="374"/>
      <c r="EUT76" s="374"/>
      <c r="EUU76" s="374"/>
      <c r="EUV76" s="374"/>
      <c r="EUW76" s="374"/>
      <c r="EUX76" s="374"/>
      <c r="EUY76" s="374"/>
      <c r="EUZ76" s="374"/>
      <c r="EVA76" s="374"/>
      <c r="EVB76" s="374"/>
      <c r="EVC76" s="374"/>
      <c r="EVD76" s="374"/>
      <c r="EVE76" s="374"/>
      <c r="EVF76" s="374"/>
      <c r="EVG76" s="374"/>
      <c r="EVH76" s="374"/>
      <c r="EVI76" s="374"/>
      <c r="EVJ76" s="374"/>
      <c r="EVK76" s="374"/>
      <c r="EVL76" s="374"/>
      <c r="EVM76" s="374"/>
      <c r="EVN76" s="374"/>
      <c r="EVO76" s="374"/>
      <c r="EVP76" s="374"/>
      <c r="EVQ76" s="374"/>
      <c r="EVR76" s="374"/>
      <c r="EVS76" s="374"/>
      <c r="EVT76" s="374"/>
      <c r="EVU76" s="374"/>
      <c r="EVV76" s="374"/>
      <c r="EVW76" s="374"/>
      <c r="EVX76" s="374"/>
      <c r="EVY76" s="374"/>
      <c r="EVZ76" s="374"/>
      <c r="EWA76" s="374"/>
      <c r="EWB76" s="374"/>
      <c r="EWC76" s="374"/>
      <c r="EWD76" s="374"/>
      <c r="EWE76" s="374"/>
      <c r="EWF76" s="374"/>
      <c r="EWG76" s="374"/>
      <c r="EWH76" s="374"/>
      <c r="EWI76" s="374"/>
      <c r="EWJ76" s="374"/>
      <c r="EWK76" s="374"/>
      <c r="EWL76" s="374"/>
      <c r="EWM76" s="374"/>
      <c r="EWN76" s="374"/>
      <c r="EWO76" s="374"/>
      <c r="EWP76" s="374"/>
      <c r="EWQ76" s="374"/>
      <c r="EWR76" s="374"/>
      <c r="EWS76" s="374"/>
      <c r="EWT76" s="374"/>
      <c r="EWU76" s="374"/>
      <c r="EWV76" s="374"/>
      <c r="EWW76" s="374"/>
      <c r="EWX76" s="374"/>
      <c r="EWY76" s="374"/>
      <c r="EWZ76" s="374"/>
      <c r="EXA76" s="374"/>
      <c r="EXB76" s="374"/>
      <c r="EXC76" s="374"/>
      <c r="EXD76" s="374"/>
      <c r="EXE76" s="374"/>
      <c r="EXF76" s="374"/>
      <c r="EXG76" s="374"/>
      <c r="EXH76" s="374"/>
      <c r="EXI76" s="374"/>
      <c r="EXJ76" s="374"/>
      <c r="EXK76" s="374"/>
      <c r="EXL76" s="374"/>
      <c r="EXM76" s="374"/>
      <c r="EXN76" s="374"/>
      <c r="EXO76" s="374"/>
      <c r="EXP76" s="374"/>
      <c r="EXQ76" s="374"/>
      <c r="EXR76" s="374"/>
      <c r="EXS76" s="374"/>
      <c r="EXT76" s="374"/>
      <c r="EXU76" s="374"/>
      <c r="EXV76" s="374"/>
      <c r="EXW76" s="374"/>
      <c r="EXX76" s="374"/>
      <c r="EXY76" s="374"/>
      <c r="EXZ76" s="374"/>
      <c r="EYA76" s="374"/>
      <c r="EYB76" s="374"/>
      <c r="EYC76" s="374"/>
      <c r="EYD76" s="374"/>
      <c r="EYE76" s="374"/>
      <c r="EYF76" s="374"/>
      <c r="EYG76" s="374"/>
      <c r="EYH76" s="374"/>
      <c r="EYI76" s="374"/>
      <c r="EYJ76" s="374"/>
      <c r="EYK76" s="374"/>
      <c r="EYL76" s="374"/>
      <c r="EYM76" s="374"/>
      <c r="EYN76" s="374"/>
      <c r="EYO76" s="374"/>
      <c r="EYP76" s="374"/>
      <c r="EYQ76" s="374"/>
      <c r="EYR76" s="374"/>
      <c r="EYS76" s="374"/>
      <c r="EYT76" s="374"/>
      <c r="EYU76" s="374"/>
      <c r="EYV76" s="374"/>
      <c r="EYW76" s="374"/>
      <c r="EYX76" s="374"/>
      <c r="EYY76" s="374"/>
      <c r="EYZ76" s="374"/>
      <c r="EZA76" s="374"/>
      <c r="EZB76" s="374"/>
      <c r="EZC76" s="374"/>
      <c r="EZD76" s="374"/>
      <c r="EZE76" s="374"/>
      <c r="EZF76" s="374"/>
      <c r="EZG76" s="374"/>
      <c r="EZH76" s="374"/>
      <c r="EZI76" s="374"/>
      <c r="EZJ76" s="374"/>
      <c r="EZK76" s="374"/>
      <c r="EZL76" s="374"/>
      <c r="EZM76" s="374"/>
      <c r="EZN76" s="374"/>
      <c r="EZO76" s="374"/>
      <c r="EZP76" s="374"/>
      <c r="EZQ76" s="374"/>
      <c r="EZR76" s="374"/>
      <c r="EZS76" s="374"/>
      <c r="EZT76" s="374"/>
      <c r="EZU76" s="374"/>
      <c r="EZV76" s="374"/>
      <c r="EZW76" s="374"/>
      <c r="EZX76" s="374"/>
      <c r="EZY76" s="374"/>
      <c r="EZZ76" s="374"/>
      <c r="FAA76" s="374"/>
      <c r="FAB76" s="374"/>
      <c r="FAC76" s="374"/>
      <c r="FAD76" s="374"/>
      <c r="FAE76" s="374"/>
      <c r="FAF76" s="374"/>
      <c r="FAG76" s="374"/>
      <c r="FAH76" s="374"/>
      <c r="FAI76" s="374"/>
      <c r="FAJ76" s="374"/>
      <c r="FAK76" s="374"/>
      <c r="FAL76" s="374"/>
      <c r="FAM76" s="374"/>
      <c r="FAN76" s="374"/>
      <c r="FAO76" s="374"/>
      <c r="FAP76" s="374"/>
      <c r="FAQ76" s="374"/>
      <c r="FAR76" s="374"/>
      <c r="FAS76" s="374"/>
      <c r="FAT76" s="374"/>
      <c r="FAU76" s="374"/>
      <c r="FAV76" s="374"/>
      <c r="FAW76" s="374"/>
      <c r="FAX76" s="374"/>
      <c r="FAY76" s="374"/>
      <c r="FAZ76" s="374"/>
      <c r="FBA76" s="374"/>
      <c r="FBB76" s="374"/>
      <c r="FBC76" s="374"/>
      <c r="FBD76" s="374"/>
      <c r="FBE76" s="374"/>
      <c r="FBF76" s="374"/>
      <c r="FBG76" s="374"/>
      <c r="FBH76" s="374"/>
      <c r="FBI76" s="374"/>
      <c r="FBJ76" s="374"/>
      <c r="FBK76" s="374"/>
      <c r="FBL76" s="374"/>
      <c r="FBM76" s="374"/>
      <c r="FBN76" s="374"/>
      <c r="FBO76" s="374"/>
      <c r="FBP76" s="374"/>
      <c r="FBQ76" s="374"/>
      <c r="FBR76" s="374"/>
      <c r="FBS76" s="374"/>
      <c r="FBT76" s="374"/>
      <c r="FBU76" s="374"/>
      <c r="FBV76" s="374"/>
      <c r="FBW76" s="374"/>
      <c r="FBX76" s="374"/>
      <c r="FBY76" s="374"/>
      <c r="FBZ76" s="374"/>
      <c r="FCA76" s="374"/>
      <c r="FCB76" s="374"/>
      <c r="FCC76" s="374"/>
      <c r="FCD76" s="374"/>
      <c r="FCE76" s="374"/>
      <c r="FCF76" s="374"/>
      <c r="FCG76" s="374"/>
      <c r="FCH76" s="374"/>
      <c r="FCI76" s="374"/>
      <c r="FCJ76" s="374"/>
      <c r="FCK76" s="374"/>
      <c r="FCL76" s="374"/>
      <c r="FCM76" s="374"/>
      <c r="FCN76" s="374"/>
      <c r="FCO76" s="374"/>
      <c r="FCP76" s="374"/>
      <c r="FCQ76" s="374"/>
      <c r="FCR76" s="374"/>
      <c r="FCS76" s="374"/>
      <c r="FCT76" s="374"/>
      <c r="FCU76" s="374"/>
      <c r="FCV76" s="374"/>
      <c r="FCW76" s="374"/>
      <c r="FCX76" s="374"/>
      <c r="FCY76" s="374"/>
      <c r="FCZ76" s="374"/>
      <c r="FDA76" s="374"/>
      <c r="FDB76" s="374"/>
      <c r="FDC76" s="374"/>
      <c r="FDD76" s="374"/>
      <c r="FDE76" s="374"/>
      <c r="FDF76" s="374"/>
      <c r="FDG76" s="374"/>
      <c r="FDH76" s="374"/>
      <c r="FDI76" s="374"/>
      <c r="FDJ76" s="374"/>
      <c r="FDK76" s="374"/>
      <c r="FDL76" s="374"/>
      <c r="FDM76" s="374"/>
      <c r="FDN76" s="374"/>
      <c r="FDO76" s="374"/>
      <c r="FDP76" s="374"/>
      <c r="FDQ76" s="374"/>
      <c r="FDR76" s="374"/>
      <c r="FDS76" s="374"/>
      <c r="FDT76" s="374"/>
      <c r="FDU76" s="374"/>
      <c r="FDV76" s="374"/>
      <c r="FDW76" s="374"/>
      <c r="FDX76" s="374"/>
      <c r="FDY76" s="374"/>
      <c r="FDZ76" s="374"/>
      <c r="FEA76" s="374"/>
      <c r="FEB76" s="374"/>
      <c r="FEC76" s="374"/>
      <c r="FED76" s="374"/>
      <c r="FEE76" s="374"/>
      <c r="FEF76" s="374"/>
      <c r="FEG76" s="374"/>
      <c r="FEH76" s="374"/>
      <c r="FEI76" s="374"/>
      <c r="FEJ76" s="374"/>
      <c r="FEK76" s="374"/>
      <c r="FEL76" s="374"/>
      <c r="FEM76" s="374"/>
      <c r="FEN76" s="374"/>
      <c r="FEO76" s="374"/>
      <c r="FEP76" s="374"/>
      <c r="FEQ76" s="374"/>
      <c r="FER76" s="374"/>
      <c r="FES76" s="374"/>
      <c r="FET76" s="374"/>
      <c r="FEU76" s="374"/>
      <c r="FEV76" s="374"/>
      <c r="FEW76" s="374"/>
      <c r="FEX76" s="374"/>
      <c r="FEY76" s="374"/>
      <c r="FEZ76" s="374"/>
      <c r="FFA76" s="374"/>
      <c r="FFB76" s="374"/>
      <c r="FFC76" s="374"/>
      <c r="FFD76" s="374"/>
      <c r="FFE76" s="374"/>
      <c r="FFF76" s="374"/>
      <c r="FFG76" s="374"/>
      <c r="FFH76" s="374"/>
      <c r="FFI76" s="374"/>
      <c r="FFJ76" s="374"/>
      <c r="FFK76" s="374"/>
      <c r="FFL76" s="374"/>
      <c r="FFM76" s="374"/>
      <c r="FFN76" s="374"/>
      <c r="FFO76" s="374"/>
      <c r="FFP76" s="374"/>
      <c r="FFQ76" s="374"/>
      <c r="FFR76" s="374"/>
      <c r="FFS76" s="374"/>
      <c r="FFT76" s="374"/>
      <c r="FFU76" s="374"/>
      <c r="FFV76" s="374"/>
      <c r="FFW76" s="374"/>
      <c r="FFX76" s="374"/>
      <c r="FFY76" s="374"/>
      <c r="FFZ76" s="374"/>
      <c r="FGA76" s="374"/>
      <c r="FGB76" s="374"/>
      <c r="FGC76" s="374"/>
      <c r="FGD76" s="374"/>
      <c r="FGE76" s="374"/>
      <c r="FGF76" s="374"/>
      <c r="FGG76" s="374"/>
      <c r="FGH76" s="374"/>
      <c r="FGI76" s="374"/>
      <c r="FGJ76" s="374"/>
      <c r="FGK76" s="374"/>
      <c r="FGL76" s="374"/>
      <c r="FGM76" s="374"/>
      <c r="FGN76" s="374"/>
      <c r="FGO76" s="374"/>
      <c r="FGP76" s="374"/>
      <c r="FGQ76" s="374"/>
      <c r="FGR76" s="374"/>
      <c r="FGS76" s="374"/>
      <c r="FGT76" s="374"/>
      <c r="FGU76" s="374"/>
      <c r="FGV76" s="374"/>
      <c r="FGW76" s="374"/>
      <c r="FGX76" s="374"/>
      <c r="FGY76" s="374"/>
      <c r="FGZ76" s="374"/>
      <c r="FHA76" s="374"/>
      <c r="FHB76" s="374"/>
      <c r="FHC76" s="374"/>
      <c r="FHD76" s="374"/>
      <c r="FHE76" s="374"/>
      <c r="FHF76" s="374"/>
      <c r="FHG76" s="374"/>
      <c r="FHH76" s="374"/>
      <c r="FHI76" s="374"/>
      <c r="FHJ76" s="374"/>
      <c r="FHK76" s="374"/>
      <c r="FHL76" s="374"/>
      <c r="FHM76" s="374"/>
      <c r="FHN76" s="374"/>
      <c r="FHO76" s="374"/>
      <c r="FHP76" s="374"/>
      <c r="FHQ76" s="374"/>
      <c r="FHR76" s="374"/>
      <c r="FHS76" s="374"/>
      <c r="FHT76" s="374"/>
      <c r="FHU76" s="374"/>
      <c r="FHV76" s="374"/>
      <c r="FHW76" s="374"/>
      <c r="FHX76" s="374"/>
      <c r="FHY76" s="374"/>
      <c r="FHZ76" s="374"/>
      <c r="FIA76" s="374"/>
      <c r="FIB76" s="374"/>
      <c r="FIC76" s="374"/>
      <c r="FID76" s="374"/>
      <c r="FIE76" s="374"/>
      <c r="FIF76" s="374"/>
      <c r="FIG76" s="374"/>
      <c r="FIH76" s="374"/>
      <c r="FII76" s="374"/>
      <c r="FIJ76" s="374"/>
      <c r="FIK76" s="374"/>
      <c r="FIL76" s="374"/>
      <c r="FIM76" s="374"/>
      <c r="FIN76" s="374"/>
      <c r="FIO76" s="374"/>
      <c r="FIP76" s="374"/>
      <c r="FIQ76" s="374"/>
      <c r="FIR76" s="374"/>
      <c r="FIS76" s="374"/>
      <c r="FIT76" s="374"/>
      <c r="FIU76" s="374"/>
      <c r="FIV76" s="374"/>
      <c r="FIW76" s="374"/>
      <c r="FIX76" s="374"/>
      <c r="FIY76" s="374"/>
      <c r="FIZ76" s="374"/>
      <c r="FJA76" s="374"/>
      <c r="FJB76" s="374"/>
      <c r="FJC76" s="374"/>
      <c r="FJD76" s="374"/>
      <c r="FJE76" s="374"/>
      <c r="FJF76" s="374"/>
      <c r="FJG76" s="374"/>
      <c r="FJH76" s="374"/>
      <c r="FJI76" s="374"/>
      <c r="FJJ76" s="374"/>
      <c r="FJK76" s="374"/>
      <c r="FJL76" s="374"/>
      <c r="FJM76" s="374"/>
      <c r="FJN76" s="374"/>
      <c r="FJO76" s="374"/>
      <c r="FJP76" s="374"/>
      <c r="FJQ76" s="374"/>
      <c r="FJR76" s="374"/>
      <c r="FJS76" s="374"/>
      <c r="FJT76" s="374"/>
      <c r="FJU76" s="374"/>
      <c r="FJV76" s="374"/>
      <c r="FJW76" s="374"/>
      <c r="FJX76" s="374"/>
      <c r="FJY76" s="374"/>
      <c r="FJZ76" s="374"/>
      <c r="FKA76" s="374"/>
      <c r="FKB76" s="374"/>
      <c r="FKC76" s="374"/>
      <c r="FKD76" s="374"/>
      <c r="FKE76" s="374"/>
      <c r="FKF76" s="374"/>
      <c r="FKG76" s="374"/>
      <c r="FKH76" s="374"/>
      <c r="FKI76" s="374"/>
      <c r="FKJ76" s="374"/>
      <c r="FKK76" s="374"/>
      <c r="FKL76" s="374"/>
      <c r="FKM76" s="374"/>
      <c r="FKN76" s="374"/>
      <c r="FKO76" s="374"/>
      <c r="FKP76" s="374"/>
      <c r="FKQ76" s="374"/>
      <c r="FKR76" s="374"/>
      <c r="FKS76" s="374"/>
      <c r="FKT76" s="374"/>
      <c r="FKU76" s="374"/>
      <c r="FKV76" s="374"/>
      <c r="FKW76" s="374"/>
      <c r="FKX76" s="374"/>
      <c r="FKY76" s="374"/>
      <c r="FKZ76" s="374"/>
      <c r="FLA76" s="374"/>
      <c r="FLB76" s="374"/>
      <c r="FLC76" s="374"/>
      <c r="FLD76" s="374"/>
      <c r="FLE76" s="374"/>
      <c r="FLF76" s="374"/>
      <c r="FLG76" s="374"/>
      <c r="FLH76" s="374"/>
      <c r="FLI76" s="374"/>
      <c r="FLJ76" s="374"/>
      <c r="FLK76" s="374"/>
      <c r="FLL76" s="374"/>
      <c r="FLM76" s="374"/>
      <c r="FLN76" s="374"/>
      <c r="FLO76" s="374"/>
      <c r="FLP76" s="374"/>
      <c r="FLQ76" s="374"/>
      <c r="FLR76" s="374"/>
      <c r="FLS76" s="374"/>
      <c r="FLT76" s="374"/>
      <c r="FLU76" s="374"/>
      <c r="FLV76" s="374"/>
      <c r="FLW76" s="374"/>
      <c r="FLX76" s="374"/>
      <c r="FLY76" s="374"/>
      <c r="FLZ76" s="374"/>
      <c r="FMA76" s="374"/>
      <c r="FMB76" s="374"/>
      <c r="FMC76" s="374"/>
      <c r="FMD76" s="374"/>
      <c r="FME76" s="374"/>
      <c r="FMF76" s="374"/>
      <c r="FMG76" s="374"/>
      <c r="FMH76" s="374"/>
      <c r="FMI76" s="374"/>
      <c r="FMJ76" s="374"/>
      <c r="FMK76" s="374"/>
      <c r="FML76" s="374"/>
      <c r="FMM76" s="374"/>
      <c r="FMN76" s="374"/>
      <c r="FMO76" s="374"/>
      <c r="FMP76" s="374"/>
      <c r="FMQ76" s="374"/>
      <c r="FMR76" s="374"/>
      <c r="FMS76" s="374"/>
      <c r="FMT76" s="374"/>
      <c r="FMU76" s="374"/>
      <c r="FMV76" s="374"/>
      <c r="FMW76" s="374"/>
      <c r="FMX76" s="374"/>
      <c r="FMY76" s="374"/>
      <c r="FMZ76" s="374"/>
      <c r="FNA76" s="374"/>
      <c r="FNB76" s="374"/>
      <c r="FNC76" s="374"/>
      <c r="FND76" s="374"/>
      <c r="FNE76" s="374"/>
      <c r="FNF76" s="374"/>
      <c r="FNG76" s="374"/>
      <c r="FNH76" s="374"/>
      <c r="FNI76" s="374"/>
      <c r="FNJ76" s="374"/>
      <c r="FNK76" s="374"/>
      <c r="FNL76" s="374"/>
      <c r="FNM76" s="374"/>
      <c r="FNN76" s="374"/>
      <c r="FNO76" s="374"/>
      <c r="FNP76" s="374"/>
      <c r="FNQ76" s="374"/>
      <c r="FNR76" s="374"/>
      <c r="FNS76" s="374"/>
      <c r="FNT76" s="374"/>
      <c r="FNU76" s="374"/>
      <c r="FNV76" s="374"/>
      <c r="FNW76" s="374"/>
      <c r="FNX76" s="374"/>
      <c r="FNY76" s="374"/>
      <c r="FNZ76" s="374"/>
      <c r="FOA76" s="374"/>
      <c r="FOB76" s="374"/>
      <c r="FOC76" s="374"/>
      <c r="FOD76" s="374"/>
      <c r="FOE76" s="374"/>
      <c r="FOF76" s="374"/>
      <c r="FOG76" s="374"/>
      <c r="FOH76" s="374"/>
      <c r="FOI76" s="374"/>
      <c r="FOJ76" s="374"/>
      <c r="FOK76" s="374"/>
      <c r="FOL76" s="374"/>
      <c r="FOM76" s="374"/>
      <c r="FON76" s="374"/>
      <c r="FOO76" s="374"/>
      <c r="FOP76" s="374"/>
      <c r="FOQ76" s="374"/>
      <c r="FOR76" s="374"/>
      <c r="FOS76" s="374"/>
      <c r="FOT76" s="374"/>
      <c r="FOU76" s="374"/>
      <c r="FOV76" s="374"/>
      <c r="FOW76" s="374"/>
      <c r="FOX76" s="374"/>
      <c r="FOY76" s="374"/>
      <c r="FOZ76" s="374"/>
      <c r="FPA76" s="374"/>
      <c r="FPB76" s="374"/>
      <c r="FPC76" s="374"/>
      <c r="FPD76" s="374"/>
      <c r="FPE76" s="374"/>
      <c r="FPF76" s="374"/>
      <c r="FPG76" s="374"/>
      <c r="FPH76" s="374"/>
      <c r="FPI76" s="374"/>
      <c r="FPJ76" s="374"/>
      <c r="FPK76" s="374"/>
      <c r="FPL76" s="374"/>
      <c r="FPM76" s="374"/>
      <c r="FPN76" s="374"/>
      <c r="FPO76" s="374"/>
      <c r="FPP76" s="374"/>
      <c r="FPQ76" s="374"/>
      <c r="FPR76" s="374"/>
      <c r="FPS76" s="374"/>
      <c r="FPT76" s="374"/>
      <c r="FPU76" s="374"/>
      <c r="FPV76" s="374"/>
      <c r="FPW76" s="374"/>
      <c r="FPX76" s="374"/>
      <c r="FPY76" s="374"/>
      <c r="FPZ76" s="374"/>
      <c r="FQA76" s="374"/>
      <c r="FQB76" s="374"/>
      <c r="FQC76" s="374"/>
      <c r="FQD76" s="374"/>
      <c r="FQE76" s="374"/>
      <c r="FQF76" s="374"/>
      <c r="FQG76" s="374"/>
      <c r="FQH76" s="374"/>
      <c r="FQI76" s="374"/>
      <c r="FQJ76" s="374"/>
      <c r="FQK76" s="374"/>
      <c r="FQL76" s="374"/>
      <c r="FQM76" s="374"/>
      <c r="FQN76" s="374"/>
      <c r="FQO76" s="374"/>
      <c r="FQP76" s="374"/>
      <c r="FQQ76" s="374"/>
      <c r="FQR76" s="374"/>
      <c r="FQS76" s="374"/>
      <c r="FQT76" s="374"/>
      <c r="FQU76" s="374"/>
      <c r="FQV76" s="374"/>
      <c r="FQW76" s="374"/>
      <c r="FQX76" s="374"/>
      <c r="FQY76" s="374"/>
      <c r="FQZ76" s="374"/>
      <c r="FRA76" s="374"/>
      <c r="FRB76" s="374"/>
      <c r="FRC76" s="374"/>
      <c r="FRD76" s="374"/>
      <c r="FRE76" s="374"/>
      <c r="FRF76" s="374"/>
      <c r="FRG76" s="374"/>
      <c r="FRH76" s="374"/>
      <c r="FRI76" s="374"/>
      <c r="FRJ76" s="374"/>
      <c r="FRK76" s="374"/>
      <c r="FRL76" s="374"/>
      <c r="FRM76" s="374"/>
      <c r="FRN76" s="374"/>
      <c r="FRO76" s="374"/>
      <c r="FRP76" s="374"/>
      <c r="FRQ76" s="374"/>
      <c r="FRR76" s="374"/>
      <c r="FRS76" s="374"/>
      <c r="FRT76" s="374"/>
      <c r="FRU76" s="374"/>
      <c r="FRV76" s="374"/>
      <c r="FRW76" s="374"/>
      <c r="FRX76" s="374"/>
      <c r="FRY76" s="374"/>
      <c r="FRZ76" s="374"/>
      <c r="FSA76" s="374"/>
      <c r="FSB76" s="374"/>
      <c r="FSC76" s="374"/>
      <c r="FSD76" s="374"/>
      <c r="FSE76" s="374"/>
      <c r="FSF76" s="374"/>
      <c r="FSG76" s="374"/>
      <c r="FSH76" s="374"/>
      <c r="FSI76" s="374"/>
      <c r="FSJ76" s="374"/>
      <c r="FSK76" s="374"/>
      <c r="FSL76" s="374"/>
      <c r="FSM76" s="374"/>
      <c r="FSN76" s="374"/>
      <c r="FSO76" s="374"/>
      <c r="FSP76" s="374"/>
      <c r="FSQ76" s="374"/>
      <c r="FSR76" s="374"/>
      <c r="FSS76" s="374"/>
      <c r="FST76" s="374"/>
      <c r="FSU76" s="374"/>
      <c r="FSV76" s="374"/>
      <c r="FSW76" s="374"/>
      <c r="FSX76" s="374"/>
      <c r="FSY76" s="374"/>
      <c r="FSZ76" s="374"/>
      <c r="FTA76" s="374"/>
      <c r="FTB76" s="374"/>
      <c r="FTC76" s="374"/>
      <c r="FTD76" s="374"/>
      <c r="FTE76" s="374"/>
      <c r="FTF76" s="374"/>
      <c r="FTG76" s="374"/>
      <c r="FTH76" s="374"/>
      <c r="FTI76" s="374"/>
      <c r="FTJ76" s="374"/>
      <c r="FTK76" s="374"/>
      <c r="FTL76" s="374"/>
      <c r="FTM76" s="374"/>
      <c r="FTN76" s="374"/>
      <c r="FTO76" s="374"/>
      <c r="FTP76" s="374"/>
      <c r="FTQ76" s="374"/>
      <c r="FTR76" s="374"/>
      <c r="FTS76" s="374"/>
      <c r="FTT76" s="374"/>
      <c r="FTU76" s="374"/>
      <c r="FTV76" s="374"/>
      <c r="FTW76" s="374"/>
      <c r="FTX76" s="374"/>
      <c r="FTY76" s="374"/>
      <c r="FTZ76" s="374"/>
      <c r="FUA76" s="374"/>
      <c r="FUB76" s="374"/>
      <c r="FUC76" s="374"/>
      <c r="FUD76" s="374"/>
      <c r="FUE76" s="374"/>
      <c r="FUF76" s="374"/>
      <c r="FUG76" s="374"/>
      <c r="FUH76" s="374"/>
      <c r="FUI76" s="374"/>
      <c r="FUJ76" s="374"/>
      <c r="FUK76" s="374"/>
      <c r="FUL76" s="374"/>
      <c r="FUM76" s="374"/>
      <c r="FUN76" s="374"/>
      <c r="FUO76" s="374"/>
      <c r="FUP76" s="374"/>
      <c r="FUQ76" s="374"/>
      <c r="FUR76" s="374"/>
      <c r="FUS76" s="374"/>
      <c r="FUT76" s="374"/>
      <c r="FUU76" s="374"/>
      <c r="FUV76" s="374"/>
      <c r="FUW76" s="374"/>
      <c r="FUX76" s="374"/>
      <c r="FUY76" s="374"/>
      <c r="FUZ76" s="374"/>
      <c r="FVA76" s="374"/>
      <c r="FVB76" s="374"/>
      <c r="FVC76" s="374"/>
      <c r="FVD76" s="374"/>
      <c r="FVE76" s="374"/>
      <c r="FVF76" s="374"/>
      <c r="FVG76" s="374"/>
      <c r="FVH76" s="374"/>
      <c r="FVI76" s="374"/>
      <c r="FVJ76" s="374"/>
      <c r="FVK76" s="374"/>
      <c r="FVL76" s="374"/>
      <c r="FVM76" s="374"/>
      <c r="FVN76" s="374"/>
      <c r="FVO76" s="374"/>
      <c r="FVP76" s="374"/>
      <c r="FVQ76" s="374"/>
      <c r="FVR76" s="374"/>
      <c r="FVS76" s="374"/>
      <c r="FVT76" s="374"/>
      <c r="FVU76" s="374"/>
      <c r="FVV76" s="374"/>
      <c r="FVW76" s="374"/>
      <c r="FVX76" s="374"/>
      <c r="FVY76" s="374"/>
      <c r="FVZ76" s="374"/>
      <c r="FWA76" s="374"/>
      <c r="FWB76" s="374"/>
      <c r="FWC76" s="374"/>
      <c r="FWD76" s="374"/>
      <c r="FWE76" s="374"/>
      <c r="FWF76" s="374"/>
      <c r="FWG76" s="374"/>
      <c r="FWH76" s="374"/>
      <c r="FWI76" s="374"/>
      <c r="FWJ76" s="374"/>
      <c r="FWK76" s="374"/>
      <c r="FWL76" s="374"/>
      <c r="FWM76" s="374"/>
      <c r="FWN76" s="374"/>
      <c r="FWO76" s="374"/>
      <c r="FWP76" s="374"/>
      <c r="FWQ76" s="374"/>
      <c r="FWR76" s="374"/>
      <c r="FWS76" s="374"/>
      <c r="FWT76" s="374"/>
      <c r="FWU76" s="374"/>
      <c r="FWV76" s="374"/>
      <c r="FWW76" s="374"/>
      <c r="FWX76" s="374"/>
      <c r="FWY76" s="374"/>
      <c r="FWZ76" s="374"/>
      <c r="FXA76" s="374"/>
      <c r="FXB76" s="374"/>
      <c r="FXC76" s="374"/>
      <c r="FXD76" s="374"/>
      <c r="FXE76" s="374"/>
      <c r="FXF76" s="374"/>
      <c r="FXG76" s="374"/>
      <c r="FXH76" s="374"/>
      <c r="FXI76" s="374"/>
      <c r="FXJ76" s="374"/>
      <c r="FXK76" s="374"/>
      <c r="FXL76" s="374"/>
      <c r="FXM76" s="374"/>
      <c r="FXN76" s="374"/>
      <c r="FXO76" s="374"/>
      <c r="FXP76" s="374"/>
      <c r="FXQ76" s="374"/>
      <c r="FXR76" s="374"/>
      <c r="FXS76" s="374"/>
      <c r="FXT76" s="374"/>
      <c r="FXU76" s="374"/>
      <c r="FXV76" s="374"/>
      <c r="FXW76" s="374"/>
      <c r="FXX76" s="374"/>
      <c r="FXY76" s="374"/>
      <c r="FXZ76" s="374"/>
      <c r="FYA76" s="374"/>
      <c r="FYB76" s="374"/>
      <c r="FYC76" s="374"/>
      <c r="FYD76" s="374"/>
      <c r="FYE76" s="374"/>
      <c r="FYF76" s="374"/>
      <c r="FYG76" s="374"/>
      <c r="FYH76" s="374"/>
      <c r="FYI76" s="374"/>
      <c r="FYJ76" s="374"/>
      <c r="FYK76" s="374"/>
      <c r="FYL76" s="374"/>
      <c r="FYM76" s="374"/>
      <c r="FYN76" s="374"/>
      <c r="FYO76" s="374"/>
      <c r="FYP76" s="374"/>
      <c r="FYQ76" s="374"/>
      <c r="FYR76" s="374"/>
      <c r="FYS76" s="374"/>
      <c r="FYT76" s="374"/>
      <c r="FYU76" s="374"/>
      <c r="FYV76" s="374"/>
      <c r="FYW76" s="374"/>
      <c r="FYX76" s="374"/>
      <c r="FYY76" s="374"/>
      <c r="FYZ76" s="374"/>
      <c r="FZA76" s="374"/>
      <c r="FZB76" s="374"/>
      <c r="FZC76" s="374"/>
      <c r="FZD76" s="374"/>
      <c r="FZE76" s="374"/>
      <c r="FZF76" s="374"/>
      <c r="FZG76" s="374"/>
      <c r="FZH76" s="374"/>
      <c r="FZI76" s="374"/>
      <c r="FZJ76" s="374"/>
      <c r="FZK76" s="374"/>
      <c r="FZL76" s="374"/>
      <c r="FZM76" s="374"/>
      <c r="FZN76" s="374"/>
      <c r="FZO76" s="374"/>
      <c r="FZP76" s="374"/>
      <c r="FZQ76" s="374"/>
      <c r="FZR76" s="374"/>
      <c r="FZS76" s="374"/>
      <c r="FZT76" s="374"/>
      <c r="FZU76" s="374"/>
      <c r="FZV76" s="374"/>
      <c r="FZW76" s="374"/>
      <c r="FZX76" s="374"/>
      <c r="FZY76" s="374"/>
      <c r="FZZ76" s="374"/>
      <c r="GAA76" s="374"/>
      <c r="GAB76" s="374"/>
      <c r="GAC76" s="374"/>
      <c r="GAD76" s="374"/>
      <c r="GAE76" s="374"/>
      <c r="GAF76" s="374"/>
      <c r="GAG76" s="374"/>
      <c r="GAH76" s="374"/>
      <c r="GAI76" s="374"/>
      <c r="GAJ76" s="374"/>
      <c r="GAK76" s="374"/>
      <c r="GAL76" s="374"/>
      <c r="GAM76" s="374"/>
      <c r="GAN76" s="374"/>
      <c r="GAO76" s="374"/>
      <c r="GAP76" s="374"/>
      <c r="GAQ76" s="374"/>
      <c r="GAR76" s="374"/>
      <c r="GAS76" s="374"/>
      <c r="GAT76" s="374"/>
      <c r="GAU76" s="374"/>
      <c r="GAV76" s="374"/>
      <c r="GAW76" s="374"/>
      <c r="GAX76" s="374"/>
      <c r="GAY76" s="374"/>
      <c r="GAZ76" s="374"/>
      <c r="GBA76" s="374"/>
      <c r="GBB76" s="374"/>
      <c r="GBC76" s="374"/>
      <c r="GBD76" s="374"/>
      <c r="GBE76" s="374"/>
      <c r="GBF76" s="374"/>
      <c r="GBG76" s="374"/>
      <c r="GBH76" s="374"/>
      <c r="GBI76" s="374"/>
      <c r="GBJ76" s="374"/>
      <c r="GBK76" s="374"/>
      <c r="GBL76" s="374"/>
      <c r="GBM76" s="374"/>
      <c r="GBN76" s="374"/>
      <c r="GBO76" s="374"/>
      <c r="GBP76" s="374"/>
      <c r="GBQ76" s="374"/>
      <c r="GBR76" s="374"/>
      <c r="GBS76" s="374"/>
      <c r="GBT76" s="374"/>
      <c r="GBU76" s="374"/>
      <c r="GBV76" s="374"/>
      <c r="GBW76" s="374"/>
      <c r="GBX76" s="374"/>
      <c r="GBY76" s="374"/>
      <c r="GBZ76" s="374"/>
      <c r="GCA76" s="374"/>
      <c r="GCB76" s="374"/>
      <c r="GCC76" s="374"/>
      <c r="GCD76" s="374"/>
      <c r="GCE76" s="374"/>
      <c r="GCF76" s="374"/>
      <c r="GCG76" s="374"/>
      <c r="GCH76" s="374"/>
      <c r="GCI76" s="374"/>
      <c r="GCJ76" s="374"/>
      <c r="GCK76" s="374"/>
      <c r="GCL76" s="374"/>
      <c r="GCM76" s="374"/>
      <c r="GCN76" s="374"/>
      <c r="GCO76" s="374"/>
      <c r="GCP76" s="374"/>
      <c r="GCQ76" s="374"/>
      <c r="GCR76" s="374"/>
      <c r="GCS76" s="374"/>
      <c r="GCT76" s="374"/>
      <c r="GCU76" s="374"/>
      <c r="GCV76" s="374"/>
      <c r="GCW76" s="374"/>
      <c r="GCX76" s="374"/>
      <c r="GCY76" s="374"/>
      <c r="GCZ76" s="374"/>
      <c r="GDA76" s="374"/>
      <c r="GDB76" s="374"/>
      <c r="GDC76" s="374"/>
      <c r="GDD76" s="374"/>
      <c r="GDE76" s="374"/>
      <c r="GDF76" s="374"/>
      <c r="GDG76" s="374"/>
      <c r="GDH76" s="374"/>
      <c r="GDI76" s="374"/>
      <c r="GDJ76" s="374"/>
      <c r="GDK76" s="374"/>
      <c r="GDL76" s="374"/>
      <c r="GDM76" s="374"/>
      <c r="GDN76" s="374"/>
      <c r="GDO76" s="374"/>
      <c r="GDP76" s="374"/>
      <c r="GDQ76" s="374"/>
      <c r="GDR76" s="374"/>
      <c r="GDS76" s="374"/>
      <c r="GDT76" s="374"/>
      <c r="GDU76" s="374"/>
      <c r="GDV76" s="374"/>
      <c r="GDW76" s="374"/>
      <c r="GDX76" s="374"/>
      <c r="GDY76" s="374"/>
      <c r="GDZ76" s="374"/>
      <c r="GEA76" s="374"/>
      <c r="GEB76" s="374"/>
      <c r="GEC76" s="374"/>
      <c r="GED76" s="374"/>
      <c r="GEE76" s="374"/>
      <c r="GEF76" s="374"/>
      <c r="GEG76" s="374"/>
      <c r="GEH76" s="374"/>
      <c r="GEI76" s="374"/>
      <c r="GEJ76" s="374"/>
      <c r="GEK76" s="374"/>
      <c r="GEL76" s="374"/>
      <c r="GEM76" s="374"/>
      <c r="GEN76" s="374"/>
      <c r="GEO76" s="374"/>
      <c r="GEP76" s="374"/>
      <c r="GEQ76" s="374"/>
      <c r="GER76" s="374"/>
      <c r="GES76" s="374"/>
      <c r="GET76" s="374"/>
      <c r="GEU76" s="374"/>
      <c r="GEV76" s="374"/>
      <c r="GEW76" s="374"/>
      <c r="GEX76" s="374"/>
      <c r="GEY76" s="374"/>
      <c r="GEZ76" s="374"/>
      <c r="GFA76" s="374"/>
      <c r="GFB76" s="374"/>
      <c r="GFC76" s="374"/>
      <c r="GFD76" s="374"/>
      <c r="GFE76" s="374"/>
      <c r="GFF76" s="374"/>
      <c r="GFG76" s="374"/>
      <c r="GFH76" s="374"/>
      <c r="GFI76" s="374"/>
      <c r="GFJ76" s="374"/>
      <c r="GFK76" s="374"/>
      <c r="GFL76" s="374"/>
      <c r="GFM76" s="374"/>
      <c r="GFN76" s="374"/>
      <c r="GFO76" s="374"/>
      <c r="GFP76" s="374"/>
      <c r="GFQ76" s="374"/>
      <c r="GFR76" s="374"/>
      <c r="GFS76" s="374"/>
      <c r="GFT76" s="374"/>
      <c r="GFU76" s="374"/>
      <c r="GFV76" s="374"/>
      <c r="GFW76" s="374"/>
      <c r="GFX76" s="374"/>
      <c r="GFY76" s="374"/>
      <c r="GFZ76" s="374"/>
      <c r="GGA76" s="374"/>
      <c r="GGB76" s="374"/>
      <c r="GGC76" s="374"/>
      <c r="GGD76" s="374"/>
      <c r="GGE76" s="374"/>
      <c r="GGF76" s="374"/>
      <c r="GGG76" s="374"/>
      <c r="GGH76" s="374"/>
      <c r="GGI76" s="374"/>
      <c r="GGJ76" s="374"/>
      <c r="GGK76" s="374"/>
      <c r="GGL76" s="374"/>
      <c r="GGM76" s="374"/>
      <c r="GGN76" s="374"/>
      <c r="GGO76" s="374"/>
      <c r="GGP76" s="374"/>
      <c r="GGQ76" s="374"/>
      <c r="GGR76" s="374"/>
      <c r="GGS76" s="374"/>
      <c r="GGT76" s="374"/>
      <c r="GGU76" s="374"/>
      <c r="GGV76" s="374"/>
      <c r="GGW76" s="374"/>
      <c r="GGX76" s="374"/>
      <c r="GGY76" s="374"/>
      <c r="GGZ76" s="374"/>
      <c r="GHA76" s="374"/>
      <c r="GHB76" s="374"/>
      <c r="GHC76" s="374"/>
      <c r="GHD76" s="374"/>
      <c r="GHE76" s="374"/>
      <c r="GHF76" s="374"/>
      <c r="GHG76" s="374"/>
      <c r="GHH76" s="374"/>
      <c r="GHI76" s="374"/>
      <c r="GHJ76" s="374"/>
      <c r="GHK76" s="374"/>
      <c r="GHL76" s="374"/>
      <c r="GHM76" s="374"/>
      <c r="GHN76" s="374"/>
      <c r="GHO76" s="374"/>
      <c r="GHP76" s="374"/>
      <c r="GHQ76" s="374"/>
      <c r="GHR76" s="374"/>
      <c r="GHS76" s="374"/>
      <c r="GHT76" s="374"/>
      <c r="GHU76" s="374"/>
      <c r="GHV76" s="374"/>
      <c r="GHW76" s="374"/>
      <c r="GHX76" s="374"/>
      <c r="GHY76" s="374"/>
      <c r="GHZ76" s="374"/>
      <c r="GIA76" s="374"/>
      <c r="GIB76" s="374"/>
      <c r="GIC76" s="374"/>
      <c r="GID76" s="374"/>
      <c r="GIE76" s="374"/>
      <c r="GIF76" s="374"/>
      <c r="GIG76" s="374"/>
      <c r="GIH76" s="374"/>
      <c r="GII76" s="374"/>
      <c r="GIJ76" s="374"/>
      <c r="GIK76" s="374"/>
      <c r="GIL76" s="374"/>
      <c r="GIM76" s="374"/>
      <c r="GIN76" s="374"/>
      <c r="GIO76" s="374"/>
      <c r="GIP76" s="374"/>
      <c r="GIQ76" s="374"/>
      <c r="GIR76" s="374"/>
      <c r="GIS76" s="374"/>
      <c r="GIT76" s="374"/>
      <c r="GIU76" s="374"/>
      <c r="GIV76" s="374"/>
      <c r="GIW76" s="374"/>
      <c r="GIX76" s="374"/>
      <c r="GIY76" s="374"/>
      <c r="GIZ76" s="374"/>
      <c r="GJA76" s="374"/>
      <c r="GJB76" s="374"/>
      <c r="GJC76" s="374"/>
      <c r="GJD76" s="374"/>
      <c r="GJE76" s="374"/>
      <c r="GJF76" s="374"/>
      <c r="GJG76" s="374"/>
      <c r="GJH76" s="374"/>
      <c r="GJI76" s="374"/>
      <c r="GJJ76" s="374"/>
      <c r="GJK76" s="374"/>
      <c r="GJL76" s="374"/>
      <c r="GJM76" s="374"/>
      <c r="GJN76" s="374"/>
      <c r="GJO76" s="374"/>
      <c r="GJP76" s="374"/>
      <c r="GJQ76" s="374"/>
      <c r="GJR76" s="374"/>
      <c r="GJS76" s="374"/>
      <c r="GJT76" s="374"/>
      <c r="GJU76" s="374"/>
      <c r="GJV76" s="374"/>
      <c r="GJW76" s="374"/>
      <c r="GJX76" s="374"/>
      <c r="GJY76" s="374"/>
      <c r="GJZ76" s="374"/>
      <c r="GKA76" s="374"/>
      <c r="GKB76" s="374"/>
      <c r="GKC76" s="374"/>
      <c r="GKD76" s="374"/>
      <c r="GKE76" s="374"/>
      <c r="GKF76" s="374"/>
      <c r="GKG76" s="374"/>
      <c r="GKH76" s="374"/>
      <c r="GKI76" s="374"/>
      <c r="GKJ76" s="374"/>
      <c r="GKK76" s="374"/>
      <c r="GKL76" s="374"/>
      <c r="GKM76" s="374"/>
      <c r="GKN76" s="374"/>
      <c r="GKO76" s="374"/>
      <c r="GKP76" s="374"/>
      <c r="GKQ76" s="374"/>
      <c r="GKR76" s="374"/>
      <c r="GKS76" s="374"/>
      <c r="GKT76" s="374"/>
      <c r="GKU76" s="374"/>
      <c r="GKV76" s="374"/>
      <c r="GKW76" s="374"/>
      <c r="GKX76" s="374"/>
      <c r="GKY76" s="374"/>
      <c r="GKZ76" s="374"/>
      <c r="GLA76" s="374"/>
      <c r="GLB76" s="374"/>
      <c r="GLC76" s="374"/>
      <c r="GLD76" s="374"/>
      <c r="GLE76" s="374"/>
      <c r="GLF76" s="374"/>
      <c r="GLG76" s="374"/>
      <c r="GLH76" s="374"/>
      <c r="GLI76" s="374"/>
      <c r="GLJ76" s="374"/>
      <c r="GLK76" s="374"/>
      <c r="GLL76" s="374"/>
      <c r="GLM76" s="374"/>
      <c r="GLN76" s="374"/>
      <c r="GLO76" s="374"/>
      <c r="GLP76" s="374"/>
      <c r="GLQ76" s="374"/>
      <c r="GLR76" s="374"/>
      <c r="GLS76" s="374"/>
      <c r="GLT76" s="374"/>
      <c r="GLU76" s="374"/>
      <c r="GLV76" s="374"/>
      <c r="GLW76" s="374"/>
      <c r="GLX76" s="374"/>
      <c r="GLY76" s="374"/>
      <c r="GLZ76" s="374"/>
      <c r="GMA76" s="374"/>
      <c r="GMB76" s="374"/>
      <c r="GMC76" s="374"/>
      <c r="GMD76" s="374"/>
      <c r="GME76" s="374"/>
      <c r="GMF76" s="374"/>
      <c r="GMG76" s="374"/>
      <c r="GMH76" s="374"/>
      <c r="GMI76" s="374"/>
      <c r="GMJ76" s="374"/>
      <c r="GMK76" s="374"/>
      <c r="GML76" s="374"/>
      <c r="GMM76" s="374"/>
      <c r="GMN76" s="374"/>
      <c r="GMO76" s="374"/>
      <c r="GMP76" s="374"/>
      <c r="GMQ76" s="374"/>
      <c r="GMR76" s="374"/>
      <c r="GMS76" s="374"/>
      <c r="GMT76" s="374"/>
      <c r="GMU76" s="374"/>
      <c r="GMV76" s="374"/>
      <c r="GMW76" s="374"/>
      <c r="GMX76" s="374"/>
      <c r="GMY76" s="374"/>
      <c r="GMZ76" s="374"/>
      <c r="GNA76" s="374"/>
      <c r="GNB76" s="374"/>
      <c r="GNC76" s="374"/>
      <c r="GND76" s="374"/>
      <c r="GNE76" s="374"/>
      <c r="GNF76" s="374"/>
      <c r="GNG76" s="374"/>
      <c r="GNH76" s="374"/>
      <c r="GNI76" s="374"/>
      <c r="GNJ76" s="374"/>
      <c r="GNK76" s="374"/>
      <c r="GNL76" s="374"/>
      <c r="GNM76" s="374"/>
      <c r="GNN76" s="374"/>
      <c r="GNO76" s="374"/>
      <c r="GNP76" s="374"/>
      <c r="GNQ76" s="374"/>
      <c r="GNR76" s="374"/>
      <c r="GNS76" s="374"/>
      <c r="GNT76" s="374"/>
      <c r="GNU76" s="374"/>
      <c r="GNV76" s="374"/>
      <c r="GNW76" s="374"/>
      <c r="GNX76" s="374"/>
      <c r="GNY76" s="374"/>
      <c r="GNZ76" s="374"/>
      <c r="GOA76" s="374"/>
      <c r="GOB76" s="374"/>
      <c r="GOC76" s="374"/>
      <c r="GOD76" s="374"/>
      <c r="GOE76" s="374"/>
      <c r="GOF76" s="374"/>
      <c r="GOG76" s="374"/>
      <c r="GOH76" s="374"/>
      <c r="GOI76" s="374"/>
      <c r="GOJ76" s="374"/>
      <c r="GOK76" s="374"/>
      <c r="GOL76" s="374"/>
      <c r="GOM76" s="374"/>
      <c r="GON76" s="374"/>
      <c r="GOO76" s="374"/>
      <c r="GOP76" s="374"/>
      <c r="GOQ76" s="374"/>
      <c r="GOR76" s="374"/>
      <c r="GOS76" s="374"/>
      <c r="GOT76" s="374"/>
      <c r="GOU76" s="374"/>
      <c r="GOV76" s="374"/>
      <c r="GOW76" s="374"/>
      <c r="GOX76" s="374"/>
      <c r="GOY76" s="374"/>
      <c r="GOZ76" s="374"/>
      <c r="GPA76" s="374"/>
      <c r="GPB76" s="374"/>
      <c r="GPC76" s="374"/>
      <c r="GPD76" s="374"/>
      <c r="GPE76" s="374"/>
      <c r="GPF76" s="374"/>
      <c r="GPG76" s="374"/>
      <c r="GPH76" s="374"/>
      <c r="GPI76" s="374"/>
      <c r="GPJ76" s="374"/>
      <c r="GPK76" s="374"/>
      <c r="GPL76" s="374"/>
      <c r="GPM76" s="374"/>
      <c r="GPN76" s="374"/>
      <c r="GPO76" s="374"/>
      <c r="GPP76" s="374"/>
      <c r="GPQ76" s="374"/>
      <c r="GPR76" s="374"/>
      <c r="GPS76" s="374"/>
      <c r="GPT76" s="374"/>
      <c r="GPU76" s="374"/>
      <c r="GPV76" s="374"/>
      <c r="GPW76" s="374"/>
      <c r="GPX76" s="374"/>
      <c r="GPY76" s="374"/>
      <c r="GPZ76" s="374"/>
      <c r="GQA76" s="374"/>
      <c r="GQB76" s="374"/>
      <c r="GQC76" s="374"/>
      <c r="GQD76" s="374"/>
      <c r="GQE76" s="374"/>
      <c r="GQF76" s="374"/>
      <c r="GQG76" s="374"/>
      <c r="GQH76" s="374"/>
      <c r="GQI76" s="374"/>
      <c r="GQJ76" s="374"/>
      <c r="GQK76" s="374"/>
      <c r="GQL76" s="374"/>
      <c r="GQM76" s="374"/>
      <c r="GQN76" s="374"/>
      <c r="GQO76" s="374"/>
      <c r="GQP76" s="374"/>
      <c r="GQQ76" s="374"/>
      <c r="GQR76" s="374"/>
      <c r="GQS76" s="374"/>
      <c r="GQT76" s="374"/>
      <c r="GQU76" s="374"/>
      <c r="GQV76" s="374"/>
      <c r="GQW76" s="374"/>
      <c r="GQX76" s="374"/>
      <c r="GQY76" s="374"/>
      <c r="GQZ76" s="374"/>
      <c r="GRA76" s="374"/>
      <c r="GRB76" s="374"/>
      <c r="GRC76" s="374"/>
      <c r="GRD76" s="374"/>
      <c r="GRE76" s="374"/>
      <c r="GRF76" s="374"/>
      <c r="GRG76" s="374"/>
      <c r="GRH76" s="374"/>
      <c r="GRI76" s="374"/>
      <c r="GRJ76" s="374"/>
      <c r="GRK76" s="374"/>
      <c r="GRL76" s="374"/>
      <c r="GRM76" s="374"/>
      <c r="GRN76" s="374"/>
      <c r="GRO76" s="374"/>
      <c r="GRP76" s="374"/>
      <c r="GRQ76" s="374"/>
      <c r="GRR76" s="374"/>
      <c r="GRS76" s="374"/>
      <c r="GRT76" s="374"/>
      <c r="GRU76" s="374"/>
      <c r="GRV76" s="374"/>
      <c r="GRW76" s="374"/>
      <c r="GRX76" s="374"/>
      <c r="GRY76" s="374"/>
      <c r="GRZ76" s="374"/>
      <c r="GSA76" s="374"/>
      <c r="GSB76" s="374"/>
      <c r="GSC76" s="374"/>
      <c r="GSD76" s="374"/>
      <c r="GSE76" s="374"/>
      <c r="GSF76" s="374"/>
      <c r="GSG76" s="374"/>
      <c r="GSH76" s="374"/>
      <c r="GSI76" s="374"/>
      <c r="GSJ76" s="374"/>
      <c r="GSK76" s="374"/>
      <c r="GSL76" s="374"/>
      <c r="GSM76" s="374"/>
      <c r="GSN76" s="374"/>
      <c r="GSO76" s="374"/>
      <c r="GSP76" s="374"/>
      <c r="GSQ76" s="374"/>
      <c r="GSR76" s="374"/>
      <c r="GSS76" s="374"/>
      <c r="GST76" s="374"/>
      <c r="GSU76" s="374"/>
      <c r="GSV76" s="374"/>
      <c r="GSW76" s="374"/>
      <c r="GSX76" s="374"/>
      <c r="GSY76" s="374"/>
      <c r="GSZ76" s="374"/>
      <c r="GTA76" s="374"/>
      <c r="GTB76" s="374"/>
      <c r="GTC76" s="374"/>
      <c r="GTD76" s="374"/>
      <c r="GTE76" s="374"/>
      <c r="GTF76" s="374"/>
      <c r="GTG76" s="374"/>
      <c r="GTH76" s="374"/>
      <c r="GTI76" s="374"/>
      <c r="GTJ76" s="374"/>
      <c r="GTK76" s="374"/>
      <c r="GTL76" s="374"/>
      <c r="GTM76" s="374"/>
      <c r="GTN76" s="374"/>
      <c r="GTO76" s="374"/>
      <c r="GTP76" s="374"/>
      <c r="GTQ76" s="374"/>
      <c r="GTR76" s="374"/>
      <c r="GTS76" s="374"/>
      <c r="GTT76" s="374"/>
      <c r="GTU76" s="374"/>
      <c r="GTV76" s="374"/>
      <c r="GTW76" s="374"/>
      <c r="GTX76" s="374"/>
      <c r="GTY76" s="374"/>
      <c r="GTZ76" s="374"/>
      <c r="GUA76" s="374"/>
      <c r="GUB76" s="374"/>
      <c r="GUC76" s="374"/>
      <c r="GUD76" s="374"/>
      <c r="GUE76" s="374"/>
      <c r="GUF76" s="374"/>
      <c r="GUG76" s="374"/>
      <c r="GUH76" s="374"/>
      <c r="GUI76" s="374"/>
      <c r="GUJ76" s="374"/>
      <c r="GUK76" s="374"/>
      <c r="GUL76" s="374"/>
      <c r="GUM76" s="374"/>
      <c r="GUN76" s="374"/>
      <c r="GUO76" s="374"/>
      <c r="GUP76" s="374"/>
      <c r="GUQ76" s="374"/>
      <c r="GUR76" s="374"/>
      <c r="GUS76" s="374"/>
      <c r="GUT76" s="374"/>
      <c r="GUU76" s="374"/>
      <c r="GUV76" s="374"/>
      <c r="GUW76" s="374"/>
      <c r="GUX76" s="374"/>
      <c r="GUY76" s="374"/>
      <c r="GUZ76" s="374"/>
      <c r="GVA76" s="374"/>
      <c r="GVB76" s="374"/>
      <c r="GVC76" s="374"/>
      <c r="GVD76" s="374"/>
      <c r="GVE76" s="374"/>
      <c r="GVF76" s="374"/>
      <c r="GVG76" s="374"/>
      <c r="GVH76" s="374"/>
      <c r="GVI76" s="374"/>
      <c r="GVJ76" s="374"/>
      <c r="GVK76" s="374"/>
      <c r="GVL76" s="374"/>
      <c r="GVM76" s="374"/>
      <c r="GVN76" s="374"/>
      <c r="GVO76" s="374"/>
      <c r="GVP76" s="374"/>
      <c r="GVQ76" s="374"/>
      <c r="GVR76" s="374"/>
      <c r="GVS76" s="374"/>
      <c r="GVT76" s="374"/>
      <c r="GVU76" s="374"/>
      <c r="GVV76" s="374"/>
      <c r="GVW76" s="374"/>
      <c r="GVX76" s="374"/>
      <c r="GVY76" s="374"/>
      <c r="GVZ76" s="374"/>
      <c r="GWA76" s="374"/>
      <c r="GWB76" s="374"/>
      <c r="GWC76" s="374"/>
      <c r="GWD76" s="374"/>
      <c r="GWE76" s="374"/>
      <c r="GWF76" s="374"/>
      <c r="GWG76" s="374"/>
      <c r="GWH76" s="374"/>
      <c r="GWI76" s="374"/>
      <c r="GWJ76" s="374"/>
      <c r="GWK76" s="374"/>
      <c r="GWL76" s="374"/>
      <c r="GWM76" s="374"/>
      <c r="GWN76" s="374"/>
      <c r="GWO76" s="374"/>
      <c r="GWP76" s="374"/>
      <c r="GWQ76" s="374"/>
      <c r="GWR76" s="374"/>
      <c r="GWS76" s="374"/>
      <c r="GWT76" s="374"/>
      <c r="GWU76" s="374"/>
      <c r="GWV76" s="374"/>
      <c r="GWW76" s="374"/>
      <c r="GWX76" s="374"/>
      <c r="GWY76" s="374"/>
      <c r="GWZ76" s="374"/>
      <c r="GXA76" s="374"/>
      <c r="GXB76" s="374"/>
      <c r="GXC76" s="374"/>
      <c r="GXD76" s="374"/>
      <c r="GXE76" s="374"/>
      <c r="GXF76" s="374"/>
      <c r="GXG76" s="374"/>
      <c r="GXH76" s="374"/>
      <c r="GXI76" s="374"/>
      <c r="GXJ76" s="374"/>
      <c r="GXK76" s="374"/>
      <c r="GXL76" s="374"/>
      <c r="GXM76" s="374"/>
      <c r="GXN76" s="374"/>
      <c r="GXO76" s="374"/>
      <c r="GXP76" s="374"/>
      <c r="GXQ76" s="374"/>
      <c r="GXR76" s="374"/>
      <c r="GXS76" s="374"/>
      <c r="GXT76" s="374"/>
      <c r="GXU76" s="374"/>
      <c r="GXV76" s="374"/>
      <c r="GXW76" s="374"/>
      <c r="GXX76" s="374"/>
      <c r="GXY76" s="374"/>
      <c r="GXZ76" s="374"/>
      <c r="GYA76" s="374"/>
      <c r="GYB76" s="374"/>
      <c r="GYC76" s="374"/>
      <c r="GYD76" s="374"/>
      <c r="GYE76" s="374"/>
      <c r="GYF76" s="374"/>
      <c r="GYG76" s="374"/>
      <c r="GYH76" s="374"/>
      <c r="GYI76" s="374"/>
      <c r="GYJ76" s="374"/>
      <c r="GYK76" s="374"/>
      <c r="GYL76" s="374"/>
      <c r="GYM76" s="374"/>
      <c r="GYN76" s="374"/>
      <c r="GYO76" s="374"/>
      <c r="GYP76" s="374"/>
      <c r="GYQ76" s="374"/>
      <c r="GYR76" s="374"/>
      <c r="GYS76" s="374"/>
      <c r="GYT76" s="374"/>
      <c r="GYU76" s="374"/>
      <c r="GYV76" s="374"/>
      <c r="GYW76" s="374"/>
      <c r="GYX76" s="374"/>
      <c r="GYY76" s="374"/>
      <c r="GYZ76" s="374"/>
      <c r="GZA76" s="374"/>
      <c r="GZB76" s="374"/>
      <c r="GZC76" s="374"/>
      <c r="GZD76" s="374"/>
      <c r="GZE76" s="374"/>
      <c r="GZF76" s="374"/>
      <c r="GZG76" s="374"/>
      <c r="GZH76" s="374"/>
      <c r="GZI76" s="374"/>
      <c r="GZJ76" s="374"/>
      <c r="GZK76" s="374"/>
      <c r="GZL76" s="374"/>
      <c r="GZM76" s="374"/>
      <c r="GZN76" s="374"/>
      <c r="GZO76" s="374"/>
      <c r="GZP76" s="374"/>
      <c r="GZQ76" s="374"/>
      <c r="GZR76" s="374"/>
      <c r="GZS76" s="374"/>
      <c r="GZT76" s="374"/>
      <c r="GZU76" s="374"/>
      <c r="GZV76" s="374"/>
      <c r="GZW76" s="374"/>
      <c r="GZX76" s="374"/>
      <c r="GZY76" s="374"/>
      <c r="GZZ76" s="374"/>
      <c r="HAA76" s="374"/>
      <c r="HAB76" s="374"/>
      <c r="HAC76" s="374"/>
      <c r="HAD76" s="374"/>
      <c r="HAE76" s="374"/>
      <c r="HAF76" s="374"/>
      <c r="HAG76" s="374"/>
      <c r="HAH76" s="374"/>
      <c r="HAI76" s="374"/>
      <c r="HAJ76" s="374"/>
      <c r="HAK76" s="374"/>
      <c r="HAL76" s="374"/>
      <c r="HAM76" s="374"/>
      <c r="HAN76" s="374"/>
      <c r="HAO76" s="374"/>
      <c r="HAP76" s="374"/>
      <c r="HAQ76" s="374"/>
      <c r="HAR76" s="374"/>
      <c r="HAS76" s="374"/>
      <c r="HAT76" s="374"/>
      <c r="HAU76" s="374"/>
      <c r="HAV76" s="374"/>
      <c r="HAW76" s="374"/>
      <c r="HAX76" s="374"/>
      <c r="HAY76" s="374"/>
      <c r="HAZ76" s="374"/>
      <c r="HBA76" s="374"/>
      <c r="HBB76" s="374"/>
      <c r="HBC76" s="374"/>
      <c r="HBD76" s="374"/>
      <c r="HBE76" s="374"/>
      <c r="HBF76" s="374"/>
      <c r="HBG76" s="374"/>
      <c r="HBH76" s="374"/>
      <c r="HBI76" s="374"/>
      <c r="HBJ76" s="374"/>
      <c r="HBK76" s="374"/>
      <c r="HBL76" s="374"/>
      <c r="HBM76" s="374"/>
      <c r="HBN76" s="374"/>
      <c r="HBO76" s="374"/>
      <c r="HBP76" s="374"/>
      <c r="HBQ76" s="374"/>
      <c r="HBR76" s="374"/>
      <c r="HBS76" s="374"/>
      <c r="HBT76" s="374"/>
      <c r="HBU76" s="374"/>
      <c r="HBV76" s="374"/>
      <c r="HBW76" s="374"/>
      <c r="HBX76" s="374"/>
      <c r="HBY76" s="374"/>
      <c r="HBZ76" s="374"/>
      <c r="HCA76" s="374"/>
      <c r="HCB76" s="374"/>
      <c r="HCC76" s="374"/>
      <c r="HCD76" s="374"/>
      <c r="HCE76" s="374"/>
      <c r="HCF76" s="374"/>
      <c r="HCG76" s="374"/>
      <c r="HCH76" s="374"/>
      <c r="HCI76" s="374"/>
      <c r="HCJ76" s="374"/>
      <c r="HCK76" s="374"/>
      <c r="HCL76" s="374"/>
      <c r="HCM76" s="374"/>
      <c r="HCN76" s="374"/>
      <c r="HCO76" s="374"/>
      <c r="HCP76" s="374"/>
      <c r="HCQ76" s="374"/>
      <c r="HCR76" s="374"/>
      <c r="HCS76" s="374"/>
      <c r="HCT76" s="374"/>
      <c r="HCU76" s="374"/>
      <c r="HCV76" s="374"/>
      <c r="HCW76" s="374"/>
      <c r="HCX76" s="374"/>
      <c r="HCY76" s="374"/>
      <c r="HCZ76" s="374"/>
      <c r="HDA76" s="374"/>
      <c r="HDB76" s="374"/>
      <c r="HDC76" s="374"/>
      <c r="HDD76" s="374"/>
      <c r="HDE76" s="374"/>
      <c r="HDF76" s="374"/>
      <c r="HDG76" s="374"/>
      <c r="HDH76" s="374"/>
      <c r="HDI76" s="374"/>
      <c r="HDJ76" s="374"/>
      <c r="HDK76" s="374"/>
      <c r="HDL76" s="374"/>
      <c r="HDM76" s="374"/>
      <c r="HDN76" s="374"/>
      <c r="HDO76" s="374"/>
      <c r="HDP76" s="374"/>
      <c r="HDQ76" s="374"/>
      <c r="HDR76" s="374"/>
      <c r="HDS76" s="374"/>
      <c r="HDT76" s="374"/>
      <c r="HDU76" s="374"/>
      <c r="HDV76" s="374"/>
      <c r="HDW76" s="374"/>
      <c r="HDX76" s="374"/>
      <c r="HDY76" s="374"/>
      <c r="HDZ76" s="374"/>
      <c r="HEA76" s="374"/>
      <c r="HEB76" s="374"/>
      <c r="HEC76" s="374"/>
      <c r="HED76" s="374"/>
      <c r="HEE76" s="374"/>
      <c r="HEF76" s="374"/>
      <c r="HEG76" s="374"/>
      <c r="HEH76" s="374"/>
      <c r="HEI76" s="374"/>
      <c r="HEJ76" s="374"/>
      <c r="HEK76" s="374"/>
      <c r="HEL76" s="374"/>
      <c r="HEM76" s="374"/>
      <c r="HEN76" s="374"/>
      <c r="HEO76" s="374"/>
      <c r="HEP76" s="374"/>
      <c r="HEQ76" s="374"/>
      <c r="HER76" s="374"/>
      <c r="HES76" s="374"/>
      <c r="HET76" s="374"/>
      <c r="HEU76" s="374"/>
      <c r="HEV76" s="374"/>
      <c r="HEW76" s="374"/>
      <c r="HEX76" s="374"/>
      <c r="HEY76" s="374"/>
      <c r="HEZ76" s="374"/>
      <c r="HFA76" s="374"/>
      <c r="HFB76" s="374"/>
      <c r="HFC76" s="374"/>
      <c r="HFD76" s="374"/>
      <c r="HFE76" s="374"/>
      <c r="HFF76" s="374"/>
      <c r="HFG76" s="374"/>
      <c r="HFH76" s="374"/>
      <c r="HFI76" s="374"/>
      <c r="HFJ76" s="374"/>
      <c r="HFK76" s="374"/>
      <c r="HFL76" s="374"/>
      <c r="HFM76" s="374"/>
      <c r="HFN76" s="374"/>
      <c r="HFO76" s="374"/>
      <c r="HFP76" s="374"/>
      <c r="HFQ76" s="374"/>
      <c r="HFR76" s="374"/>
      <c r="HFS76" s="374"/>
      <c r="HFT76" s="374"/>
      <c r="HFU76" s="374"/>
      <c r="HFV76" s="374"/>
      <c r="HFW76" s="374"/>
      <c r="HFX76" s="374"/>
      <c r="HFY76" s="374"/>
      <c r="HFZ76" s="374"/>
      <c r="HGA76" s="374"/>
      <c r="HGB76" s="374"/>
      <c r="HGC76" s="374"/>
      <c r="HGD76" s="374"/>
      <c r="HGE76" s="374"/>
      <c r="HGF76" s="374"/>
      <c r="HGG76" s="374"/>
      <c r="HGH76" s="374"/>
      <c r="HGI76" s="374"/>
      <c r="HGJ76" s="374"/>
      <c r="HGK76" s="374"/>
      <c r="HGL76" s="374"/>
      <c r="HGM76" s="374"/>
      <c r="HGN76" s="374"/>
      <c r="HGO76" s="374"/>
      <c r="HGP76" s="374"/>
      <c r="HGQ76" s="374"/>
      <c r="HGR76" s="374"/>
      <c r="HGS76" s="374"/>
      <c r="HGT76" s="374"/>
      <c r="HGU76" s="374"/>
      <c r="HGV76" s="374"/>
      <c r="HGW76" s="374"/>
      <c r="HGX76" s="374"/>
      <c r="HGY76" s="374"/>
      <c r="HGZ76" s="374"/>
      <c r="HHA76" s="374"/>
      <c r="HHB76" s="374"/>
      <c r="HHC76" s="374"/>
      <c r="HHD76" s="374"/>
      <c r="HHE76" s="374"/>
      <c r="HHF76" s="374"/>
      <c r="HHG76" s="374"/>
      <c r="HHH76" s="374"/>
      <c r="HHI76" s="374"/>
      <c r="HHJ76" s="374"/>
      <c r="HHK76" s="374"/>
      <c r="HHL76" s="374"/>
      <c r="HHM76" s="374"/>
      <c r="HHN76" s="374"/>
      <c r="HHO76" s="374"/>
      <c r="HHP76" s="374"/>
      <c r="HHQ76" s="374"/>
      <c r="HHR76" s="374"/>
      <c r="HHS76" s="374"/>
      <c r="HHT76" s="374"/>
      <c r="HHU76" s="374"/>
      <c r="HHV76" s="374"/>
      <c r="HHW76" s="374"/>
      <c r="HHX76" s="374"/>
      <c r="HHY76" s="374"/>
      <c r="HHZ76" s="374"/>
      <c r="HIA76" s="374"/>
      <c r="HIB76" s="374"/>
      <c r="HIC76" s="374"/>
      <c r="HID76" s="374"/>
      <c r="HIE76" s="374"/>
      <c r="HIF76" s="374"/>
      <c r="HIG76" s="374"/>
      <c r="HIH76" s="374"/>
      <c r="HII76" s="374"/>
      <c r="HIJ76" s="374"/>
      <c r="HIK76" s="374"/>
      <c r="HIL76" s="374"/>
      <c r="HIM76" s="374"/>
      <c r="HIN76" s="374"/>
      <c r="HIO76" s="374"/>
      <c r="HIP76" s="374"/>
      <c r="HIQ76" s="374"/>
      <c r="HIR76" s="374"/>
      <c r="HIS76" s="374"/>
      <c r="HIT76" s="374"/>
      <c r="HIU76" s="374"/>
      <c r="HIV76" s="374"/>
      <c r="HIW76" s="374"/>
      <c r="HIX76" s="374"/>
      <c r="HIY76" s="374"/>
      <c r="HIZ76" s="374"/>
      <c r="HJA76" s="374"/>
      <c r="HJB76" s="374"/>
      <c r="HJC76" s="374"/>
      <c r="HJD76" s="374"/>
      <c r="HJE76" s="374"/>
      <c r="HJF76" s="374"/>
      <c r="HJG76" s="374"/>
      <c r="HJH76" s="374"/>
      <c r="HJI76" s="374"/>
      <c r="HJJ76" s="374"/>
      <c r="HJK76" s="374"/>
      <c r="HJL76" s="374"/>
      <c r="HJM76" s="374"/>
      <c r="HJN76" s="374"/>
      <c r="HJO76" s="374"/>
      <c r="HJP76" s="374"/>
      <c r="HJQ76" s="374"/>
      <c r="HJR76" s="374"/>
      <c r="HJS76" s="374"/>
      <c r="HJT76" s="374"/>
      <c r="HJU76" s="374"/>
      <c r="HJV76" s="374"/>
      <c r="HJW76" s="374"/>
      <c r="HJX76" s="374"/>
      <c r="HJY76" s="374"/>
      <c r="HJZ76" s="374"/>
      <c r="HKA76" s="374"/>
      <c r="HKB76" s="374"/>
      <c r="HKC76" s="374"/>
      <c r="HKD76" s="374"/>
      <c r="HKE76" s="374"/>
      <c r="HKF76" s="374"/>
      <c r="HKG76" s="374"/>
      <c r="HKH76" s="374"/>
      <c r="HKI76" s="374"/>
      <c r="HKJ76" s="374"/>
      <c r="HKK76" s="374"/>
      <c r="HKL76" s="374"/>
      <c r="HKM76" s="374"/>
      <c r="HKN76" s="374"/>
      <c r="HKO76" s="374"/>
      <c r="HKP76" s="374"/>
      <c r="HKQ76" s="374"/>
      <c r="HKR76" s="374"/>
      <c r="HKS76" s="374"/>
      <c r="HKT76" s="374"/>
      <c r="HKU76" s="374"/>
      <c r="HKV76" s="374"/>
      <c r="HKW76" s="374"/>
      <c r="HKX76" s="374"/>
      <c r="HKY76" s="374"/>
      <c r="HKZ76" s="374"/>
      <c r="HLA76" s="374"/>
      <c r="HLB76" s="374"/>
      <c r="HLC76" s="374"/>
      <c r="HLD76" s="374"/>
      <c r="HLE76" s="374"/>
      <c r="HLF76" s="374"/>
      <c r="HLG76" s="374"/>
      <c r="HLH76" s="374"/>
      <c r="HLI76" s="374"/>
      <c r="HLJ76" s="374"/>
      <c r="HLK76" s="374"/>
      <c r="HLL76" s="374"/>
      <c r="HLM76" s="374"/>
      <c r="HLN76" s="374"/>
      <c r="HLO76" s="374"/>
      <c r="HLP76" s="374"/>
      <c r="HLQ76" s="374"/>
      <c r="HLR76" s="374"/>
      <c r="HLS76" s="374"/>
      <c r="HLT76" s="374"/>
      <c r="HLU76" s="374"/>
      <c r="HLV76" s="374"/>
      <c r="HLW76" s="374"/>
      <c r="HLX76" s="374"/>
      <c r="HLY76" s="374"/>
      <c r="HLZ76" s="374"/>
      <c r="HMA76" s="374"/>
      <c r="HMB76" s="374"/>
      <c r="HMC76" s="374"/>
      <c r="HMD76" s="374"/>
      <c r="HME76" s="374"/>
      <c r="HMF76" s="374"/>
      <c r="HMG76" s="374"/>
      <c r="HMH76" s="374"/>
      <c r="HMI76" s="374"/>
      <c r="HMJ76" s="374"/>
      <c r="HMK76" s="374"/>
      <c r="HML76" s="374"/>
      <c r="HMM76" s="374"/>
      <c r="HMN76" s="374"/>
      <c r="HMO76" s="374"/>
      <c r="HMP76" s="374"/>
      <c r="HMQ76" s="374"/>
      <c r="HMR76" s="374"/>
      <c r="HMS76" s="374"/>
      <c r="HMT76" s="374"/>
      <c r="HMU76" s="374"/>
      <c r="HMV76" s="374"/>
      <c r="HMW76" s="374"/>
      <c r="HMX76" s="374"/>
      <c r="HMY76" s="374"/>
      <c r="HMZ76" s="374"/>
      <c r="HNA76" s="374"/>
      <c r="HNB76" s="374"/>
      <c r="HNC76" s="374"/>
      <c r="HND76" s="374"/>
      <c r="HNE76" s="374"/>
      <c r="HNF76" s="374"/>
      <c r="HNG76" s="374"/>
      <c r="HNH76" s="374"/>
      <c r="HNI76" s="374"/>
      <c r="HNJ76" s="374"/>
      <c r="HNK76" s="374"/>
      <c r="HNL76" s="374"/>
      <c r="HNM76" s="374"/>
      <c r="HNN76" s="374"/>
      <c r="HNO76" s="374"/>
      <c r="HNP76" s="374"/>
      <c r="HNQ76" s="374"/>
      <c r="HNR76" s="374"/>
      <c r="HNS76" s="374"/>
      <c r="HNT76" s="374"/>
      <c r="HNU76" s="374"/>
      <c r="HNV76" s="374"/>
      <c r="HNW76" s="374"/>
      <c r="HNX76" s="374"/>
      <c r="HNY76" s="374"/>
      <c r="HNZ76" s="374"/>
      <c r="HOA76" s="374"/>
      <c r="HOB76" s="374"/>
      <c r="HOC76" s="374"/>
      <c r="HOD76" s="374"/>
      <c r="HOE76" s="374"/>
      <c r="HOF76" s="374"/>
      <c r="HOG76" s="374"/>
      <c r="HOH76" s="374"/>
      <c r="HOI76" s="374"/>
      <c r="HOJ76" s="374"/>
      <c r="HOK76" s="374"/>
      <c r="HOL76" s="374"/>
      <c r="HOM76" s="374"/>
      <c r="HON76" s="374"/>
      <c r="HOO76" s="374"/>
      <c r="HOP76" s="374"/>
      <c r="HOQ76" s="374"/>
      <c r="HOR76" s="374"/>
      <c r="HOS76" s="374"/>
      <c r="HOT76" s="374"/>
      <c r="HOU76" s="374"/>
      <c r="HOV76" s="374"/>
      <c r="HOW76" s="374"/>
      <c r="HOX76" s="374"/>
      <c r="HOY76" s="374"/>
      <c r="HOZ76" s="374"/>
      <c r="HPA76" s="374"/>
      <c r="HPB76" s="374"/>
      <c r="HPC76" s="374"/>
      <c r="HPD76" s="374"/>
      <c r="HPE76" s="374"/>
      <c r="HPF76" s="374"/>
      <c r="HPG76" s="374"/>
      <c r="HPH76" s="374"/>
      <c r="HPI76" s="374"/>
      <c r="HPJ76" s="374"/>
      <c r="HPK76" s="374"/>
      <c r="HPL76" s="374"/>
      <c r="HPM76" s="374"/>
      <c r="HPN76" s="374"/>
      <c r="HPO76" s="374"/>
      <c r="HPP76" s="374"/>
      <c r="HPQ76" s="374"/>
      <c r="HPR76" s="374"/>
      <c r="HPS76" s="374"/>
      <c r="HPT76" s="374"/>
      <c r="HPU76" s="374"/>
      <c r="HPV76" s="374"/>
      <c r="HPW76" s="374"/>
      <c r="HPX76" s="374"/>
      <c r="HPY76" s="374"/>
      <c r="HPZ76" s="374"/>
      <c r="HQA76" s="374"/>
      <c r="HQB76" s="374"/>
      <c r="HQC76" s="374"/>
      <c r="HQD76" s="374"/>
      <c r="HQE76" s="374"/>
      <c r="HQF76" s="374"/>
      <c r="HQG76" s="374"/>
      <c r="HQH76" s="374"/>
      <c r="HQI76" s="374"/>
      <c r="HQJ76" s="374"/>
      <c r="HQK76" s="374"/>
      <c r="HQL76" s="374"/>
      <c r="HQM76" s="374"/>
      <c r="HQN76" s="374"/>
      <c r="HQO76" s="374"/>
      <c r="HQP76" s="374"/>
      <c r="HQQ76" s="374"/>
      <c r="HQR76" s="374"/>
      <c r="HQS76" s="374"/>
      <c r="HQT76" s="374"/>
      <c r="HQU76" s="374"/>
      <c r="HQV76" s="374"/>
      <c r="HQW76" s="374"/>
      <c r="HQX76" s="374"/>
      <c r="HQY76" s="374"/>
      <c r="HQZ76" s="374"/>
      <c r="HRA76" s="374"/>
      <c r="HRB76" s="374"/>
      <c r="HRC76" s="374"/>
      <c r="HRD76" s="374"/>
      <c r="HRE76" s="374"/>
      <c r="HRF76" s="374"/>
      <c r="HRG76" s="374"/>
      <c r="HRH76" s="374"/>
      <c r="HRI76" s="374"/>
      <c r="HRJ76" s="374"/>
      <c r="HRK76" s="374"/>
      <c r="HRL76" s="374"/>
      <c r="HRM76" s="374"/>
      <c r="HRN76" s="374"/>
      <c r="HRO76" s="374"/>
      <c r="HRP76" s="374"/>
      <c r="HRQ76" s="374"/>
      <c r="HRR76" s="374"/>
      <c r="HRS76" s="374"/>
      <c r="HRT76" s="374"/>
      <c r="HRU76" s="374"/>
      <c r="HRV76" s="374"/>
      <c r="HRW76" s="374"/>
      <c r="HRX76" s="374"/>
      <c r="HRY76" s="374"/>
      <c r="HRZ76" s="374"/>
      <c r="HSA76" s="374"/>
      <c r="HSB76" s="374"/>
      <c r="HSC76" s="374"/>
      <c r="HSD76" s="374"/>
      <c r="HSE76" s="374"/>
      <c r="HSF76" s="374"/>
      <c r="HSG76" s="374"/>
      <c r="HSH76" s="374"/>
      <c r="HSI76" s="374"/>
      <c r="HSJ76" s="374"/>
      <c r="HSK76" s="374"/>
      <c r="HSL76" s="374"/>
      <c r="HSM76" s="374"/>
      <c r="HSN76" s="374"/>
      <c r="HSO76" s="374"/>
      <c r="HSP76" s="374"/>
      <c r="HSQ76" s="374"/>
      <c r="HSR76" s="374"/>
      <c r="HSS76" s="374"/>
      <c r="HST76" s="374"/>
      <c r="HSU76" s="374"/>
      <c r="HSV76" s="374"/>
      <c r="HSW76" s="374"/>
      <c r="HSX76" s="374"/>
      <c r="HSY76" s="374"/>
      <c r="HSZ76" s="374"/>
      <c r="HTA76" s="374"/>
      <c r="HTB76" s="374"/>
      <c r="HTC76" s="374"/>
      <c r="HTD76" s="374"/>
      <c r="HTE76" s="374"/>
      <c r="HTF76" s="374"/>
      <c r="HTG76" s="374"/>
      <c r="HTH76" s="374"/>
      <c r="HTI76" s="374"/>
      <c r="HTJ76" s="374"/>
      <c r="HTK76" s="374"/>
      <c r="HTL76" s="374"/>
      <c r="HTM76" s="374"/>
      <c r="HTN76" s="374"/>
      <c r="HTO76" s="374"/>
      <c r="HTP76" s="374"/>
      <c r="HTQ76" s="374"/>
      <c r="HTR76" s="374"/>
      <c r="HTS76" s="374"/>
      <c r="HTT76" s="374"/>
      <c r="HTU76" s="374"/>
      <c r="HTV76" s="374"/>
      <c r="HTW76" s="374"/>
      <c r="HTX76" s="374"/>
      <c r="HTY76" s="374"/>
      <c r="HTZ76" s="374"/>
      <c r="HUA76" s="374"/>
      <c r="HUB76" s="374"/>
      <c r="HUC76" s="374"/>
      <c r="HUD76" s="374"/>
      <c r="HUE76" s="374"/>
      <c r="HUF76" s="374"/>
      <c r="HUG76" s="374"/>
      <c r="HUH76" s="374"/>
      <c r="HUI76" s="374"/>
      <c r="HUJ76" s="374"/>
      <c r="HUK76" s="374"/>
      <c r="HUL76" s="374"/>
      <c r="HUM76" s="374"/>
      <c r="HUN76" s="374"/>
      <c r="HUO76" s="374"/>
      <c r="HUP76" s="374"/>
      <c r="HUQ76" s="374"/>
      <c r="HUR76" s="374"/>
      <c r="HUS76" s="374"/>
      <c r="HUT76" s="374"/>
      <c r="HUU76" s="374"/>
      <c r="HUV76" s="374"/>
      <c r="HUW76" s="374"/>
      <c r="HUX76" s="374"/>
      <c r="HUY76" s="374"/>
      <c r="HUZ76" s="374"/>
      <c r="HVA76" s="374"/>
      <c r="HVB76" s="374"/>
      <c r="HVC76" s="374"/>
      <c r="HVD76" s="374"/>
      <c r="HVE76" s="374"/>
      <c r="HVF76" s="374"/>
      <c r="HVG76" s="374"/>
      <c r="HVH76" s="374"/>
      <c r="HVI76" s="374"/>
      <c r="HVJ76" s="374"/>
      <c r="HVK76" s="374"/>
      <c r="HVL76" s="374"/>
      <c r="HVM76" s="374"/>
      <c r="HVN76" s="374"/>
      <c r="HVO76" s="374"/>
      <c r="HVP76" s="374"/>
      <c r="HVQ76" s="374"/>
      <c r="HVR76" s="374"/>
      <c r="HVS76" s="374"/>
      <c r="HVT76" s="374"/>
      <c r="HVU76" s="374"/>
      <c r="HVV76" s="374"/>
      <c r="HVW76" s="374"/>
      <c r="HVX76" s="374"/>
      <c r="HVY76" s="374"/>
      <c r="HVZ76" s="374"/>
      <c r="HWA76" s="374"/>
      <c r="HWB76" s="374"/>
      <c r="HWC76" s="374"/>
      <c r="HWD76" s="374"/>
      <c r="HWE76" s="374"/>
      <c r="HWF76" s="374"/>
      <c r="HWG76" s="374"/>
      <c r="HWH76" s="374"/>
      <c r="HWI76" s="374"/>
      <c r="HWJ76" s="374"/>
      <c r="HWK76" s="374"/>
      <c r="HWL76" s="374"/>
      <c r="HWM76" s="374"/>
      <c r="HWN76" s="374"/>
      <c r="HWO76" s="374"/>
      <c r="HWP76" s="374"/>
      <c r="HWQ76" s="374"/>
      <c r="HWR76" s="374"/>
      <c r="HWS76" s="374"/>
      <c r="HWT76" s="374"/>
      <c r="HWU76" s="374"/>
      <c r="HWV76" s="374"/>
      <c r="HWW76" s="374"/>
      <c r="HWX76" s="374"/>
      <c r="HWY76" s="374"/>
      <c r="HWZ76" s="374"/>
      <c r="HXA76" s="374"/>
      <c r="HXB76" s="374"/>
      <c r="HXC76" s="374"/>
      <c r="HXD76" s="374"/>
      <c r="HXE76" s="374"/>
      <c r="HXF76" s="374"/>
      <c r="HXG76" s="374"/>
      <c r="HXH76" s="374"/>
      <c r="HXI76" s="374"/>
      <c r="HXJ76" s="374"/>
      <c r="HXK76" s="374"/>
      <c r="HXL76" s="374"/>
      <c r="HXM76" s="374"/>
      <c r="HXN76" s="374"/>
      <c r="HXO76" s="374"/>
      <c r="HXP76" s="374"/>
      <c r="HXQ76" s="374"/>
      <c r="HXR76" s="374"/>
      <c r="HXS76" s="374"/>
      <c r="HXT76" s="374"/>
      <c r="HXU76" s="374"/>
      <c r="HXV76" s="374"/>
      <c r="HXW76" s="374"/>
      <c r="HXX76" s="374"/>
      <c r="HXY76" s="374"/>
      <c r="HXZ76" s="374"/>
      <c r="HYA76" s="374"/>
      <c r="HYB76" s="374"/>
      <c r="HYC76" s="374"/>
      <c r="HYD76" s="374"/>
      <c r="HYE76" s="374"/>
      <c r="HYF76" s="374"/>
      <c r="HYG76" s="374"/>
      <c r="HYH76" s="374"/>
      <c r="HYI76" s="374"/>
      <c r="HYJ76" s="374"/>
      <c r="HYK76" s="374"/>
      <c r="HYL76" s="374"/>
      <c r="HYM76" s="374"/>
      <c r="HYN76" s="374"/>
      <c r="HYO76" s="374"/>
      <c r="HYP76" s="374"/>
      <c r="HYQ76" s="374"/>
      <c r="HYR76" s="374"/>
      <c r="HYS76" s="374"/>
      <c r="HYT76" s="374"/>
      <c r="HYU76" s="374"/>
      <c r="HYV76" s="374"/>
      <c r="HYW76" s="374"/>
      <c r="HYX76" s="374"/>
      <c r="HYY76" s="374"/>
      <c r="HYZ76" s="374"/>
      <c r="HZA76" s="374"/>
      <c r="HZB76" s="374"/>
      <c r="HZC76" s="374"/>
      <c r="HZD76" s="374"/>
      <c r="HZE76" s="374"/>
      <c r="HZF76" s="374"/>
      <c r="HZG76" s="374"/>
      <c r="HZH76" s="374"/>
      <c r="HZI76" s="374"/>
      <c r="HZJ76" s="374"/>
      <c r="HZK76" s="374"/>
      <c r="HZL76" s="374"/>
      <c r="HZM76" s="374"/>
      <c r="HZN76" s="374"/>
      <c r="HZO76" s="374"/>
      <c r="HZP76" s="374"/>
      <c r="HZQ76" s="374"/>
      <c r="HZR76" s="374"/>
      <c r="HZS76" s="374"/>
      <c r="HZT76" s="374"/>
      <c r="HZU76" s="374"/>
      <c r="HZV76" s="374"/>
      <c r="HZW76" s="374"/>
      <c r="HZX76" s="374"/>
      <c r="HZY76" s="374"/>
      <c r="HZZ76" s="374"/>
      <c r="IAA76" s="374"/>
      <c r="IAB76" s="374"/>
      <c r="IAC76" s="374"/>
      <c r="IAD76" s="374"/>
      <c r="IAE76" s="374"/>
      <c r="IAF76" s="374"/>
      <c r="IAG76" s="374"/>
      <c r="IAH76" s="374"/>
      <c r="IAI76" s="374"/>
      <c r="IAJ76" s="374"/>
      <c r="IAK76" s="374"/>
      <c r="IAL76" s="374"/>
      <c r="IAM76" s="374"/>
      <c r="IAN76" s="374"/>
      <c r="IAO76" s="374"/>
      <c r="IAP76" s="374"/>
      <c r="IAQ76" s="374"/>
      <c r="IAR76" s="374"/>
      <c r="IAS76" s="374"/>
      <c r="IAT76" s="374"/>
      <c r="IAU76" s="374"/>
      <c r="IAV76" s="374"/>
      <c r="IAW76" s="374"/>
      <c r="IAX76" s="374"/>
      <c r="IAY76" s="374"/>
      <c r="IAZ76" s="374"/>
      <c r="IBA76" s="374"/>
      <c r="IBB76" s="374"/>
      <c r="IBC76" s="374"/>
      <c r="IBD76" s="374"/>
      <c r="IBE76" s="374"/>
      <c r="IBF76" s="374"/>
      <c r="IBG76" s="374"/>
      <c r="IBH76" s="374"/>
      <c r="IBI76" s="374"/>
      <c r="IBJ76" s="374"/>
      <c r="IBK76" s="374"/>
      <c r="IBL76" s="374"/>
      <c r="IBM76" s="374"/>
      <c r="IBN76" s="374"/>
      <c r="IBO76" s="374"/>
      <c r="IBP76" s="374"/>
      <c r="IBQ76" s="374"/>
      <c r="IBR76" s="374"/>
      <c r="IBS76" s="374"/>
      <c r="IBT76" s="374"/>
      <c r="IBU76" s="374"/>
      <c r="IBV76" s="374"/>
      <c r="IBW76" s="374"/>
      <c r="IBX76" s="374"/>
      <c r="IBY76" s="374"/>
      <c r="IBZ76" s="374"/>
      <c r="ICA76" s="374"/>
      <c r="ICB76" s="374"/>
      <c r="ICC76" s="374"/>
      <c r="ICD76" s="374"/>
      <c r="ICE76" s="374"/>
      <c r="ICF76" s="374"/>
      <c r="ICG76" s="374"/>
      <c r="ICH76" s="374"/>
      <c r="ICI76" s="374"/>
      <c r="ICJ76" s="374"/>
      <c r="ICK76" s="374"/>
      <c r="ICL76" s="374"/>
      <c r="ICM76" s="374"/>
      <c r="ICN76" s="374"/>
      <c r="ICO76" s="374"/>
      <c r="ICP76" s="374"/>
      <c r="ICQ76" s="374"/>
      <c r="ICR76" s="374"/>
      <c r="ICS76" s="374"/>
      <c r="ICT76" s="374"/>
      <c r="ICU76" s="374"/>
      <c r="ICV76" s="374"/>
      <c r="ICW76" s="374"/>
      <c r="ICX76" s="374"/>
      <c r="ICY76" s="374"/>
      <c r="ICZ76" s="374"/>
      <c r="IDA76" s="374"/>
      <c r="IDB76" s="374"/>
      <c r="IDC76" s="374"/>
      <c r="IDD76" s="374"/>
      <c r="IDE76" s="374"/>
      <c r="IDF76" s="374"/>
      <c r="IDG76" s="374"/>
      <c r="IDH76" s="374"/>
      <c r="IDI76" s="374"/>
      <c r="IDJ76" s="374"/>
      <c r="IDK76" s="374"/>
      <c r="IDL76" s="374"/>
      <c r="IDM76" s="374"/>
      <c r="IDN76" s="374"/>
      <c r="IDO76" s="374"/>
      <c r="IDP76" s="374"/>
      <c r="IDQ76" s="374"/>
      <c r="IDR76" s="374"/>
      <c r="IDS76" s="374"/>
      <c r="IDT76" s="374"/>
      <c r="IDU76" s="374"/>
      <c r="IDV76" s="374"/>
      <c r="IDW76" s="374"/>
      <c r="IDX76" s="374"/>
      <c r="IDY76" s="374"/>
      <c r="IDZ76" s="374"/>
      <c r="IEA76" s="374"/>
      <c r="IEB76" s="374"/>
      <c r="IEC76" s="374"/>
      <c r="IED76" s="374"/>
      <c r="IEE76" s="374"/>
      <c r="IEF76" s="374"/>
      <c r="IEG76" s="374"/>
      <c r="IEH76" s="374"/>
      <c r="IEI76" s="374"/>
      <c r="IEJ76" s="374"/>
      <c r="IEK76" s="374"/>
      <c r="IEL76" s="374"/>
      <c r="IEM76" s="374"/>
      <c r="IEN76" s="374"/>
      <c r="IEO76" s="374"/>
      <c r="IEP76" s="374"/>
      <c r="IEQ76" s="374"/>
      <c r="IER76" s="374"/>
      <c r="IES76" s="374"/>
      <c r="IET76" s="374"/>
      <c r="IEU76" s="374"/>
      <c r="IEV76" s="374"/>
      <c r="IEW76" s="374"/>
      <c r="IEX76" s="374"/>
      <c r="IEY76" s="374"/>
      <c r="IEZ76" s="374"/>
      <c r="IFA76" s="374"/>
      <c r="IFB76" s="374"/>
      <c r="IFC76" s="374"/>
      <c r="IFD76" s="374"/>
      <c r="IFE76" s="374"/>
      <c r="IFF76" s="374"/>
      <c r="IFG76" s="374"/>
      <c r="IFH76" s="374"/>
      <c r="IFI76" s="374"/>
      <c r="IFJ76" s="374"/>
      <c r="IFK76" s="374"/>
      <c r="IFL76" s="374"/>
      <c r="IFM76" s="374"/>
      <c r="IFN76" s="374"/>
      <c r="IFO76" s="374"/>
      <c r="IFP76" s="374"/>
      <c r="IFQ76" s="374"/>
      <c r="IFR76" s="374"/>
      <c r="IFS76" s="374"/>
      <c r="IFT76" s="374"/>
      <c r="IFU76" s="374"/>
      <c r="IFV76" s="374"/>
      <c r="IFW76" s="374"/>
      <c r="IFX76" s="374"/>
      <c r="IFY76" s="374"/>
      <c r="IFZ76" s="374"/>
      <c r="IGA76" s="374"/>
      <c r="IGB76" s="374"/>
      <c r="IGC76" s="374"/>
      <c r="IGD76" s="374"/>
      <c r="IGE76" s="374"/>
      <c r="IGF76" s="374"/>
      <c r="IGG76" s="374"/>
      <c r="IGH76" s="374"/>
      <c r="IGI76" s="374"/>
      <c r="IGJ76" s="374"/>
      <c r="IGK76" s="374"/>
      <c r="IGL76" s="374"/>
      <c r="IGM76" s="374"/>
      <c r="IGN76" s="374"/>
      <c r="IGO76" s="374"/>
      <c r="IGP76" s="374"/>
      <c r="IGQ76" s="374"/>
      <c r="IGR76" s="374"/>
      <c r="IGS76" s="374"/>
      <c r="IGT76" s="374"/>
      <c r="IGU76" s="374"/>
      <c r="IGV76" s="374"/>
      <c r="IGW76" s="374"/>
      <c r="IGX76" s="374"/>
      <c r="IGY76" s="374"/>
      <c r="IGZ76" s="374"/>
      <c r="IHA76" s="374"/>
      <c r="IHB76" s="374"/>
      <c r="IHC76" s="374"/>
      <c r="IHD76" s="374"/>
      <c r="IHE76" s="374"/>
      <c r="IHF76" s="374"/>
      <c r="IHG76" s="374"/>
      <c r="IHH76" s="374"/>
      <c r="IHI76" s="374"/>
      <c r="IHJ76" s="374"/>
      <c r="IHK76" s="374"/>
      <c r="IHL76" s="374"/>
      <c r="IHM76" s="374"/>
      <c r="IHN76" s="374"/>
      <c r="IHO76" s="374"/>
      <c r="IHP76" s="374"/>
      <c r="IHQ76" s="374"/>
      <c r="IHR76" s="374"/>
      <c r="IHS76" s="374"/>
      <c r="IHT76" s="374"/>
      <c r="IHU76" s="374"/>
      <c r="IHV76" s="374"/>
      <c r="IHW76" s="374"/>
      <c r="IHX76" s="374"/>
      <c r="IHY76" s="374"/>
      <c r="IHZ76" s="374"/>
      <c r="IIA76" s="374"/>
      <c r="IIB76" s="374"/>
      <c r="IIC76" s="374"/>
      <c r="IID76" s="374"/>
      <c r="IIE76" s="374"/>
      <c r="IIF76" s="374"/>
      <c r="IIG76" s="374"/>
      <c r="IIH76" s="374"/>
      <c r="III76" s="374"/>
      <c r="IIJ76" s="374"/>
      <c r="IIK76" s="374"/>
      <c r="IIL76" s="374"/>
      <c r="IIM76" s="374"/>
      <c r="IIN76" s="374"/>
      <c r="IIO76" s="374"/>
      <c r="IIP76" s="374"/>
      <c r="IIQ76" s="374"/>
      <c r="IIR76" s="374"/>
      <c r="IIS76" s="374"/>
      <c r="IIT76" s="374"/>
      <c r="IIU76" s="374"/>
      <c r="IIV76" s="374"/>
      <c r="IIW76" s="374"/>
      <c r="IIX76" s="374"/>
      <c r="IIY76" s="374"/>
      <c r="IIZ76" s="374"/>
      <c r="IJA76" s="374"/>
      <c r="IJB76" s="374"/>
      <c r="IJC76" s="374"/>
      <c r="IJD76" s="374"/>
      <c r="IJE76" s="374"/>
      <c r="IJF76" s="374"/>
      <c r="IJG76" s="374"/>
      <c r="IJH76" s="374"/>
      <c r="IJI76" s="374"/>
      <c r="IJJ76" s="374"/>
      <c r="IJK76" s="374"/>
      <c r="IJL76" s="374"/>
      <c r="IJM76" s="374"/>
      <c r="IJN76" s="374"/>
      <c r="IJO76" s="374"/>
      <c r="IJP76" s="374"/>
      <c r="IJQ76" s="374"/>
      <c r="IJR76" s="374"/>
      <c r="IJS76" s="374"/>
      <c r="IJT76" s="374"/>
      <c r="IJU76" s="374"/>
      <c r="IJV76" s="374"/>
      <c r="IJW76" s="374"/>
      <c r="IJX76" s="374"/>
      <c r="IJY76" s="374"/>
      <c r="IJZ76" s="374"/>
      <c r="IKA76" s="374"/>
      <c r="IKB76" s="374"/>
      <c r="IKC76" s="374"/>
      <c r="IKD76" s="374"/>
      <c r="IKE76" s="374"/>
      <c r="IKF76" s="374"/>
      <c r="IKG76" s="374"/>
      <c r="IKH76" s="374"/>
      <c r="IKI76" s="374"/>
      <c r="IKJ76" s="374"/>
      <c r="IKK76" s="374"/>
      <c r="IKL76" s="374"/>
      <c r="IKM76" s="374"/>
      <c r="IKN76" s="374"/>
      <c r="IKO76" s="374"/>
      <c r="IKP76" s="374"/>
      <c r="IKQ76" s="374"/>
      <c r="IKR76" s="374"/>
      <c r="IKS76" s="374"/>
      <c r="IKT76" s="374"/>
      <c r="IKU76" s="374"/>
      <c r="IKV76" s="374"/>
      <c r="IKW76" s="374"/>
      <c r="IKX76" s="374"/>
      <c r="IKY76" s="374"/>
      <c r="IKZ76" s="374"/>
      <c r="ILA76" s="374"/>
      <c r="ILB76" s="374"/>
      <c r="ILC76" s="374"/>
      <c r="ILD76" s="374"/>
      <c r="ILE76" s="374"/>
      <c r="ILF76" s="374"/>
      <c r="ILG76" s="374"/>
      <c r="ILH76" s="374"/>
      <c r="ILI76" s="374"/>
      <c r="ILJ76" s="374"/>
      <c r="ILK76" s="374"/>
      <c r="ILL76" s="374"/>
      <c r="ILM76" s="374"/>
      <c r="ILN76" s="374"/>
      <c r="ILO76" s="374"/>
      <c r="ILP76" s="374"/>
      <c r="ILQ76" s="374"/>
      <c r="ILR76" s="374"/>
      <c r="ILS76" s="374"/>
      <c r="ILT76" s="374"/>
      <c r="ILU76" s="374"/>
      <c r="ILV76" s="374"/>
      <c r="ILW76" s="374"/>
      <c r="ILX76" s="374"/>
      <c r="ILY76" s="374"/>
      <c r="ILZ76" s="374"/>
      <c r="IMA76" s="374"/>
      <c r="IMB76" s="374"/>
      <c r="IMC76" s="374"/>
      <c r="IMD76" s="374"/>
      <c r="IME76" s="374"/>
      <c r="IMF76" s="374"/>
      <c r="IMG76" s="374"/>
      <c r="IMH76" s="374"/>
      <c r="IMI76" s="374"/>
      <c r="IMJ76" s="374"/>
      <c r="IMK76" s="374"/>
      <c r="IML76" s="374"/>
      <c r="IMM76" s="374"/>
      <c r="IMN76" s="374"/>
      <c r="IMO76" s="374"/>
      <c r="IMP76" s="374"/>
      <c r="IMQ76" s="374"/>
      <c r="IMR76" s="374"/>
      <c r="IMS76" s="374"/>
      <c r="IMT76" s="374"/>
      <c r="IMU76" s="374"/>
      <c r="IMV76" s="374"/>
      <c r="IMW76" s="374"/>
      <c r="IMX76" s="374"/>
      <c r="IMY76" s="374"/>
      <c r="IMZ76" s="374"/>
      <c r="INA76" s="374"/>
      <c r="INB76" s="374"/>
      <c r="INC76" s="374"/>
      <c r="IND76" s="374"/>
      <c r="INE76" s="374"/>
      <c r="INF76" s="374"/>
      <c r="ING76" s="374"/>
      <c r="INH76" s="374"/>
      <c r="INI76" s="374"/>
      <c r="INJ76" s="374"/>
      <c r="INK76" s="374"/>
      <c r="INL76" s="374"/>
      <c r="INM76" s="374"/>
      <c r="INN76" s="374"/>
      <c r="INO76" s="374"/>
      <c r="INP76" s="374"/>
      <c r="INQ76" s="374"/>
      <c r="INR76" s="374"/>
      <c r="INS76" s="374"/>
      <c r="INT76" s="374"/>
      <c r="INU76" s="374"/>
      <c r="INV76" s="374"/>
      <c r="INW76" s="374"/>
      <c r="INX76" s="374"/>
      <c r="INY76" s="374"/>
      <c r="INZ76" s="374"/>
      <c r="IOA76" s="374"/>
      <c r="IOB76" s="374"/>
      <c r="IOC76" s="374"/>
      <c r="IOD76" s="374"/>
      <c r="IOE76" s="374"/>
      <c r="IOF76" s="374"/>
      <c r="IOG76" s="374"/>
      <c r="IOH76" s="374"/>
      <c r="IOI76" s="374"/>
      <c r="IOJ76" s="374"/>
      <c r="IOK76" s="374"/>
      <c r="IOL76" s="374"/>
      <c r="IOM76" s="374"/>
      <c r="ION76" s="374"/>
      <c r="IOO76" s="374"/>
      <c r="IOP76" s="374"/>
      <c r="IOQ76" s="374"/>
      <c r="IOR76" s="374"/>
      <c r="IOS76" s="374"/>
      <c r="IOT76" s="374"/>
      <c r="IOU76" s="374"/>
      <c r="IOV76" s="374"/>
      <c r="IOW76" s="374"/>
      <c r="IOX76" s="374"/>
      <c r="IOY76" s="374"/>
      <c r="IOZ76" s="374"/>
      <c r="IPA76" s="374"/>
      <c r="IPB76" s="374"/>
      <c r="IPC76" s="374"/>
      <c r="IPD76" s="374"/>
      <c r="IPE76" s="374"/>
      <c r="IPF76" s="374"/>
      <c r="IPG76" s="374"/>
      <c r="IPH76" s="374"/>
      <c r="IPI76" s="374"/>
      <c r="IPJ76" s="374"/>
      <c r="IPK76" s="374"/>
      <c r="IPL76" s="374"/>
      <c r="IPM76" s="374"/>
      <c r="IPN76" s="374"/>
      <c r="IPO76" s="374"/>
      <c r="IPP76" s="374"/>
      <c r="IPQ76" s="374"/>
      <c r="IPR76" s="374"/>
      <c r="IPS76" s="374"/>
      <c r="IPT76" s="374"/>
      <c r="IPU76" s="374"/>
      <c r="IPV76" s="374"/>
      <c r="IPW76" s="374"/>
      <c r="IPX76" s="374"/>
      <c r="IPY76" s="374"/>
      <c r="IPZ76" s="374"/>
      <c r="IQA76" s="374"/>
      <c r="IQB76" s="374"/>
      <c r="IQC76" s="374"/>
      <c r="IQD76" s="374"/>
      <c r="IQE76" s="374"/>
      <c r="IQF76" s="374"/>
      <c r="IQG76" s="374"/>
      <c r="IQH76" s="374"/>
      <c r="IQI76" s="374"/>
      <c r="IQJ76" s="374"/>
      <c r="IQK76" s="374"/>
      <c r="IQL76" s="374"/>
      <c r="IQM76" s="374"/>
      <c r="IQN76" s="374"/>
      <c r="IQO76" s="374"/>
      <c r="IQP76" s="374"/>
      <c r="IQQ76" s="374"/>
      <c r="IQR76" s="374"/>
      <c r="IQS76" s="374"/>
      <c r="IQT76" s="374"/>
      <c r="IQU76" s="374"/>
      <c r="IQV76" s="374"/>
      <c r="IQW76" s="374"/>
      <c r="IQX76" s="374"/>
      <c r="IQY76" s="374"/>
      <c r="IQZ76" s="374"/>
      <c r="IRA76" s="374"/>
      <c r="IRB76" s="374"/>
      <c r="IRC76" s="374"/>
      <c r="IRD76" s="374"/>
      <c r="IRE76" s="374"/>
      <c r="IRF76" s="374"/>
      <c r="IRG76" s="374"/>
      <c r="IRH76" s="374"/>
      <c r="IRI76" s="374"/>
      <c r="IRJ76" s="374"/>
      <c r="IRK76" s="374"/>
      <c r="IRL76" s="374"/>
      <c r="IRM76" s="374"/>
      <c r="IRN76" s="374"/>
      <c r="IRO76" s="374"/>
      <c r="IRP76" s="374"/>
      <c r="IRQ76" s="374"/>
      <c r="IRR76" s="374"/>
      <c r="IRS76" s="374"/>
      <c r="IRT76" s="374"/>
      <c r="IRU76" s="374"/>
      <c r="IRV76" s="374"/>
      <c r="IRW76" s="374"/>
      <c r="IRX76" s="374"/>
      <c r="IRY76" s="374"/>
      <c r="IRZ76" s="374"/>
      <c r="ISA76" s="374"/>
      <c r="ISB76" s="374"/>
      <c r="ISC76" s="374"/>
      <c r="ISD76" s="374"/>
      <c r="ISE76" s="374"/>
      <c r="ISF76" s="374"/>
      <c r="ISG76" s="374"/>
      <c r="ISH76" s="374"/>
      <c r="ISI76" s="374"/>
      <c r="ISJ76" s="374"/>
      <c r="ISK76" s="374"/>
      <c r="ISL76" s="374"/>
      <c r="ISM76" s="374"/>
      <c r="ISN76" s="374"/>
      <c r="ISO76" s="374"/>
      <c r="ISP76" s="374"/>
      <c r="ISQ76" s="374"/>
      <c r="ISR76" s="374"/>
      <c r="ISS76" s="374"/>
      <c r="IST76" s="374"/>
      <c r="ISU76" s="374"/>
      <c r="ISV76" s="374"/>
      <c r="ISW76" s="374"/>
      <c r="ISX76" s="374"/>
      <c r="ISY76" s="374"/>
      <c r="ISZ76" s="374"/>
      <c r="ITA76" s="374"/>
      <c r="ITB76" s="374"/>
      <c r="ITC76" s="374"/>
      <c r="ITD76" s="374"/>
      <c r="ITE76" s="374"/>
      <c r="ITF76" s="374"/>
      <c r="ITG76" s="374"/>
      <c r="ITH76" s="374"/>
      <c r="ITI76" s="374"/>
      <c r="ITJ76" s="374"/>
      <c r="ITK76" s="374"/>
      <c r="ITL76" s="374"/>
      <c r="ITM76" s="374"/>
      <c r="ITN76" s="374"/>
      <c r="ITO76" s="374"/>
      <c r="ITP76" s="374"/>
      <c r="ITQ76" s="374"/>
      <c r="ITR76" s="374"/>
      <c r="ITS76" s="374"/>
      <c r="ITT76" s="374"/>
      <c r="ITU76" s="374"/>
      <c r="ITV76" s="374"/>
      <c r="ITW76" s="374"/>
      <c r="ITX76" s="374"/>
      <c r="ITY76" s="374"/>
      <c r="ITZ76" s="374"/>
      <c r="IUA76" s="374"/>
      <c r="IUB76" s="374"/>
      <c r="IUC76" s="374"/>
      <c r="IUD76" s="374"/>
      <c r="IUE76" s="374"/>
      <c r="IUF76" s="374"/>
      <c r="IUG76" s="374"/>
      <c r="IUH76" s="374"/>
      <c r="IUI76" s="374"/>
      <c r="IUJ76" s="374"/>
      <c r="IUK76" s="374"/>
      <c r="IUL76" s="374"/>
      <c r="IUM76" s="374"/>
      <c r="IUN76" s="374"/>
      <c r="IUO76" s="374"/>
      <c r="IUP76" s="374"/>
      <c r="IUQ76" s="374"/>
      <c r="IUR76" s="374"/>
      <c r="IUS76" s="374"/>
      <c r="IUT76" s="374"/>
      <c r="IUU76" s="374"/>
      <c r="IUV76" s="374"/>
      <c r="IUW76" s="374"/>
      <c r="IUX76" s="374"/>
      <c r="IUY76" s="374"/>
      <c r="IUZ76" s="374"/>
      <c r="IVA76" s="374"/>
      <c r="IVB76" s="374"/>
      <c r="IVC76" s="374"/>
      <c r="IVD76" s="374"/>
      <c r="IVE76" s="374"/>
      <c r="IVF76" s="374"/>
      <c r="IVG76" s="374"/>
      <c r="IVH76" s="374"/>
      <c r="IVI76" s="374"/>
      <c r="IVJ76" s="374"/>
      <c r="IVK76" s="374"/>
      <c r="IVL76" s="374"/>
      <c r="IVM76" s="374"/>
      <c r="IVN76" s="374"/>
      <c r="IVO76" s="374"/>
      <c r="IVP76" s="374"/>
      <c r="IVQ76" s="374"/>
      <c r="IVR76" s="374"/>
      <c r="IVS76" s="374"/>
      <c r="IVT76" s="374"/>
      <c r="IVU76" s="374"/>
      <c r="IVV76" s="374"/>
      <c r="IVW76" s="374"/>
      <c r="IVX76" s="374"/>
      <c r="IVY76" s="374"/>
      <c r="IVZ76" s="374"/>
      <c r="IWA76" s="374"/>
      <c r="IWB76" s="374"/>
      <c r="IWC76" s="374"/>
      <c r="IWD76" s="374"/>
      <c r="IWE76" s="374"/>
      <c r="IWF76" s="374"/>
      <c r="IWG76" s="374"/>
      <c r="IWH76" s="374"/>
      <c r="IWI76" s="374"/>
      <c r="IWJ76" s="374"/>
      <c r="IWK76" s="374"/>
      <c r="IWL76" s="374"/>
      <c r="IWM76" s="374"/>
      <c r="IWN76" s="374"/>
      <c r="IWO76" s="374"/>
      <c r="IWP76" s="374"/>
      <c r="IWQ76" s="374"/>
      <c r="IWR76" s="374"/>
      <c r="IWS76" s="374"/>
      <c r="IWT76" s="374"/>
      <c r="IWU76" s="374"/>
      <c r="IWV76" s="374"/>
      <c r="IWW76" s="374"/>
      <c r="IWX76" s="374"/>
      <c r="IWY76" s="374"/>
      <c r="IWZ76" s="374"/>
      <c r="IXA76" s="374"/>
      <c r="IXB76" s="374"/>
      <c r="IXC76" s="374"/>
      <c r="IXD76" s="374"/>
      <c r="IXE76" s="374"/>
      <c r="IXF76" s="374"/>
      <c r="IXG76" s="374"/>
      <c r="IXH76" s="374"/>
      <c r="IXI76" s="374"/>
      <c r="IXJ76" s="374"/>
      <c r="IXK76" s="374"/>
      <c r="IXL76" s="374"/>
      <c r="IXM76" s="374"/>
      <c r="IXN76" s="374"/>
      <c r="IXO76" s="374"/>
      <c r="IXP76" s="374"/>
      <c r="IXQ76" s="374"/>
      <c r="IXR76" s="374"/>
      <c r="IXS76" s="374"/>
      <c r="IXT76" s="374"/>
      <c r="IXU76" s="374"/>
      <c r="IXV76" s="374"/>
      <c r="IXW76" s="374"/>
      <c r="IXX76" s="374"/>
      <c r="IXY76" s="374"/>
      <c r="IXZ76" s="374"/>
      <c r="IYA76" s="374"/>
      <c r="IYB76" s="374"/>
      <c r="IYC76" s="374"/>
      <c r="IYD76" s="374"/>
      <c r="IYE76" s="374"/>
      <c r="IYF76" s="374"/>
      <c r="IYG76" s="374"/>
      <c r="IYH76" s="374"/>
      <c r="IYI76" s="374"/>
      <c r="IYJ76" s="374"/>
      <c r="IYK76" s="374"/>
      <c r="IYL76" s="374"/>
      <c r="IYM76" s="374"/>
      <c r="IYN76" s="374"/>
      <c r="IYO76" s="374"/>
      <c r="IYP76" s="374"/>
      <c r="IYQ76" s="374"/>
      <c r="IYR76" s="374"/>
      <c r="IYS76" s="374"/>
      <c r="IYT76" s="374"/>
      <c r="IYU76" s="374"/>
      <c r="IYV76" s="374"/>
      <c r="IYW76" s="374"/>
      <c r="IYX76" s="374"/>
      <c r="IYY76" s="374"/>
      <c r="IYZ76" s="374"/>
      <c r="IZA76" s="374"/>
      <c r="IZB76" s="374"/>
      <c r="IZC76" s="374"/>
      <c r="IZD76" s="374"/>
      <c r="IZE76" s="374"/>
      <c r="IZF76" s="374"/>
      <c r="IZG76" s="374"/>
      <c r="IZH76" s="374"/>
      <c r="IZI76" s="374"/>
      <c r="IZJ76" s="374"/>
      <c r="IZK76" s="374"/>
      <c r="IZL76" s="374"/>
      <c r="IZM76" s="374"/>
      <c r="IZN76" s="374"/>
      <c r="IZO76" s="374"/>
      <c r="IZP76" s="374"/>
      <c r="IZQ76" s="374"/>
      <c r="IZR76" s="374"/>
      <c r="IZS76" s="374"/>
      <c r="IZT76" s="374"/>
      <c r="IZU76" s="374"/>
      <c r="IZV76" s="374"/>
      <c r="IZW76" s="374"/>
      <c r="IZX76" s="374"/>
      <c r="IZY76" s="374"/>
      <c r="IZZ76" s="374"/>
      <c r="JAA76" s="374"/>
      <c r="JAB76" s="374"/>
      <c r="JAC76" s="374"/>
      <c r="JAD76" s="374"/>
      <c r="JAE76" s="374"/>
      <c r="JAF76" s="374"/>
      <c r="JAG76" s="374"/>
      <c r="JAH76" s="374"/>
      <c r="JAI76" s="374"/>
      <c r="JAJ76" s="374"/>
      <c r="JAK76" s="374"/>
      <c r="JAL76" s="374"/>
      <c r="JAM76" s="374"/>
      <c r="JAN76" s="374"/>
      <c r="JAO76" s="374"/>
      <c r="JAP76" s="374"/>
      <c r="JAQ76" s="374"/>
      <c r="JAR76" s="374"/>
      <c r="JAS76" s="374"/>
      <c r="JAT76" s="374"/>
      <c r="JAU76" s="374"/>
      <c r="JAV76" s="374"/>
      <c r="JAW76" s="374"/>
      <c r="JAX76" s="374"/>
      <c r="JAY76" s="374"/>
      <c r="JAZ76" s="374"/>
      <c r="JBA76" s="374"/>
      <c r="JBB76" s="374"/>
      <c r="JBC76" s="374"/>
      <c r="JBD76" s="374"/>
      <c r="JBE76" s="374"/>
      <c r="JBF76" s="374"/>
      <c r="JBG76" s="374"/>
      <c r="JBH76" s="374"/>
      <c r="JBI76" s="374"/>
      <c r="JBJ76" s="374"/>
      <c r="JBK76" s="374"/>
      <c r="JBL76" s="374"/>
      <c r="JBM76" s="374"/>
      <c r="JBN76" s="374"/>
      <c r="JBO76" s="374"/>
      <c r="JBP76" s="374"/>
      <c r="JBQ76" s="374"/>
      <c r="JBR76" s="374"/>
      <c r="JBS76" s="374"/>
      <c r="JBT76" s="374"/>
      <c r="JBU76" s="374"/>
      <c r="JBV76" s="374"/>
      <c r="JBW76" s="374"/>
      <c r="JBX76" s="374"/>
      <c r="JBY76" s="374"/>
      <c r="JBZ76" s="374"/>
      <c r="JCA76" s="374"/>
      <c r="JCB76" s="374"/>
      <c r="JCC76" s="374"/>
      <c r="JCD76" s="374"/>
      <c r="JCE76" s="374"/>
      <c r="JCF76" s="374"/>
      <c r="JCG76" s="374"/>
      <c r="JCH76" s="374"/>
      <c r="JCI76" s="374"/>
      <c r="JCJ76" s="374"/>
      <c r="JCK76" s="374"/>
      <c r="JCL76" s="374"/>
      <c r="JCM76" s="374"/>
      <c r="JCN76" s="374"/>
      <c r="JCO76" s="374"/>
      <c r="JCP76" s="374"/>
      <c r="JCQ76" s="374"/>
      <c r="JCR76" s="374"/>
      <c r="JCS76" s="374"/>
      <c r="JCT76" s="374"/>
      <c r="JCU76" s="374"/>
      <c r="JCV76" s="374"/>
      <c r="JCW76" s="374"/>
      <c r="JCX76" s="374"/>
      <c r="JCY76" s="374"/>
      <c r="JCZ76" s="374"/>
      <c r="JDA76" s="374"/>
      <c r="JDB76" s="374"/>
      <c r="JDC76" s="374"/>
      <c r="JDD76" s="374"/>
      <c r="JDE76" s="374"/>
      <c r="JDF76" s="374"/>
      <c r="JDG76" s="374"/>
      <c r="JDH76" s="374"/>
      <c r="JDI76" s="374"/>
      <c r="JDJ76" s="374"/>
      <c r="JDK76" s="374"/>
      <c r="JDL76" s="374"/>
      <c r="JDM76" s="374"/>
      <c r="JDN76" s="374"/>
      <c r="JDO76" s="374"/>
      <c r="JDP76" s="374"/>
      <c r="JDQ76" s="374"/>
      <c r="JDR76" s="374"/>
      <c r="JDS76" s="374"/>
      <c r="JDT76" s="374"/>
      <c r="JDU76" s="374"/>
      <c r="JDV76" s="374"/>
      <c r="JDW76" s="374"/>
      <c r="JDX76" s="374"/>
      <c r="JDY76" s="374"/>
      <c r="JDZ76" s="374"/>
      <c r="JEA76" s="374"/>
      <c r="JEB76" s="374"/>
      <c r="JEC76" s="374"/>
      <c r="JED76" s="374"/>
      <c r="JEE76" s="374"/>
      <c r="JEF76" s="374"/>
      <c r="JEG76" s="374"/>
      <c r="JEH76" s="374"/>
      <c r="JEI76" s="374"/>
      <c r="JEJ76" s="374"/>
      <c r="JEK76" s="374"/>
      <c r="JEL76" s="374"/>
      <c r="JEM76" s="374"/>
      <c r="JEN76" s="374"/>
      <c r="JEO76" s="374"/>
      <c r="JEP76" s="374"/>
      <c r="JEQ76" s="374"/>
      <c r="JER76" s="374"/>
      <c r="JES76" s="374"/>
      <c r="JET76" s="374"/>
      <c r="JEU76" s="374"/>
      <c r="JEV76" s="374"/>
      <c r="JEW76" s="374"/>
      <c r="JEX76" s="374"/>
      <c r="JEY76" s="374"/>
      <c r="JEZ76" s="374"/>
      <c r="JFA76" s="374"/>
      <c r="JFB76" s="374"/>
      <c r="JFC76" s="374"/>
      <c r="JFD76" s="374"/>
      <c r="JFE76" s="374"/>
      <c r="JFF76" s="374"/>
      <c r="JFG76" s="374"/>
      <c r="JFH76" s="374"/>
      <c r="JFI76" s="374"/>
      <c r="JFJ76" s="374"/>
      <c r="JFK76" s="374"/>
      <c r="JFL76" s="374"/>
      <c r="JFM76" s="374"/>
      <c r="JFN76" s="374"/>
      <c r="JFO76" s="374"/>
      <c r="JFP76" s="374"/>
      <c r="JFQ76" s="374"/>
      <c r="JFR76" s="374"/>
      <c r="JFS76" s="374"/>
      <c r="JFT76" s="374"/>
      <c r="JFU76" s="374"/>
      <c r="JFV76" s="374"/>
      <c r="JFW76" s="374"/>
      <c r="JFX76" s="374"/>
      <c r="JFY76" s="374"/>
      <c r="JFZ76" s="374"/>
      <c r="JGA76" s="374"/>
      <c r="JGB76" s="374"/>
      <c r="JGC76" s="374"/>
      <c r="JGD76" s="374"/>
      <c r="JGE76" s="374"/>
      <c r="JGF76" s="374"/>
      <c r="JGG76" s="374"/>
      <c r="JGH76" s="374"/>
      <c r="JGI76" s="374"/>
      <c r="JGJ76" s="374"/>
      <c r="JGK76" s="374"/>
      <c r="JGL76" s="374"/>
      <c r="JGM76" s="374"/>
      <c r="JGN76" s="374"/>
      <c r="JGO76" s="374"/>
      <c r="JGP76" s="374"/>
      <c r="JGQ76" s="374"/>
      <c r="JGR76" s="374"/>
      <c r="JGS76" s="374"/>
      <c r="JGT76" s="374"/>
      <c r="JGU76" s="374"/>
      <c r="JGV76" s="374"/>
      <c r="JGW76" s="374"/>
      <c r="JGX76" s="374"/>
      <c r="JGY76" s="374"/>
      <c r="JGZ76" s="374"/>
      <c r="JHA76" s="374"/>
      <c r="JHB76" s="374"/>
      <c r="JHC76" s="374"/>
      <c r="JHD76" s="374"/>
      <c r="JHE76" s="374"/>
      <c r="JHF76" s="374"/>
      <c r="JHG76" s="374"/>
      <c r="JHH76" s="374"/>
      <c r="JHI76" s="374"/>
      <c r="JHJ76" s="374"/>
      <c r="JHK76" s="374"/>
      <c r="JHL76" s="374"/>
      <c r="JHM76" s="374"/>
      <c r="JHN76" s="374"/>
      <c r="JHO76" s="374"/>
      <c r="JHP76" s="374"/>
      <c r="JHQ76" s="374"/>
      <c r="JHR76" s="374"/>
      <c r="JHS76" s="374"/>
      <c r="JHT76" s="374"/>
      <c r="JHU76" s="374"/>
      <c r="JHV76" s="374"/>
      <c r="JHW76" s="374"/>
      <c r="JHX76" s="374"/>
      <c r="JHY76" s="374"/>
      <c r="JHZ76" s="374"/>
      <c r="JIA76" s="374"/>
      <c r="JIB76" s="374"/>
      <c r="JIC76" s="374"/>
      <c r="JID76" s="374"/>
      <c r="JIE76" s="374"/>
      <c r="JIF76" s="374"/>
      <c r="JIG76" s="374"/>
      <c r="JIH76" s="374"/>
      <c r="JII76" s="374"/>
      <c r="JIJ76" s="374"/>
      <c r="JIK76" s="374"/>
      <c r="JIL76" s="374"/>
      <c r="JIM76" s="374"/>
      <c r="JIN76" s="374"/>
      <c r="JIO76" s="374"/>
      <c r="JIP76" s="374"/>
      <c r="JIQ76" s="374"/>
      <c r="JIR76" s="374"/>
      <c r="JIS76" s="374"/>
      <c r="JIT76" s="374"/>
      <c r="JIU76" s="374"/>
      <c r="JIV76" s="374"/>
      <c r="JIW76" s="374"/>
      <c r="JIX76" s="374"/>
      <c r="JIY76" s="374"/>
      <c r="JIZ76" s="374"/>
      <c r="JJA76" s="374"/>
      <c r="JJB76" s="374"/>
      <c r="JJC76" s="374"/>
      <c r="JJD76" s="374"/>
      <c r="JJE76" s="374"/>
      <c r="JJF76" s="374"/>
      <c r="JJG76" s="374"/>
      <c r="JJH76" s="374"/>
      <c r="JJI76" s="374"/>
      <c r="JJJ76" s="374"/>
      <c r="JJK76" s="374"/>
      <c r="JJL76" s="374"/>
      <c r="JJM76" s="374"/>
      <c r="JJN76" s="374"/>
      <c r="JJO76" s="374"/>
      <c r="JJP76" s="374"/>
      <c r="JJQ76" s="374"/>
      <c r="JJR76" s="374"/>
      <c r="JJS76" s="374"/>
      <c r="JJT76" s="374"/>
      <c r="JJU76" s="374"/>
      <c r="JJV76" s="374"/>
      <c r="JJW76" s="374"/>
      <c r="JJX76" s="374"/>
      <c r="JJY76" s="374"/>
      <c r="JJZ76" s="374"/>
      <c r="JKA76" s="374"/>
      <c r="JKB76" s="374"/>
      <c r="JKC76" s="374"/>
      <c r="JKD76" s="374"/>
      <c r="JKE76" s="374"/>
      <c r="JKF76" s="374"/>
      <c r="JKG76" s="374"/>
      <c r="JKH76" s="374"/>
      <c r="JKI76" s="374"/>
      <c r="JKJ76" s="374"/>
      <c r="JKK76" s="374"/>
      <c r="JKL76" s="374"/>
      <c r="JKM76" s="374"/>
      <c r="JKN76" s="374"/>
      <c r="JKO76" s="374"/>
      <c r="JKP76" s="374"/>
      <c r="JKQ76" s="374"/>
      <c r="JKR76" s="374"/>
      <c r="JKS76" s="374"/>
      <c r="JKT76" s="374"/>
      <c r="JKU76" s="374"/>
      <c r="JKV76" s="374"/>
      <c r="JKW76" s="374"/>
      <c r="JKX76" s="374"/>
      <c r="JKY76" s="374"/>
      <c r="JKZ76" s="374"/>
      <c r="JLA76" s="374"/>
      <c r="JLB76" s="374"/>
      <c r="JLC76" s="374"/>
      <c r="JLD76" s="374"/>
      <c r="JLE76" s="374"/>
      <c r="JLF76" s="374"/>
      <c r="JLG76" s="374"/>
      <c r="JLH76" s="374"/>
      <c r="JLI76" s="374"/>
      <c r="JLJ76" s="374"/>
      <c r="JLK76" s="374"/>
      <c r="JLL76" s="374"/>
      <c r="JLM76" s="374"/>
      <c r="JLN76" s="374"/>
      <c r="JLO76" s="374"/>
      <c r="JLP76" s="374"/>
      <c r="JLQ76" s="374"/>
      <c r="JLR76" s="374"/>
      <c r="JLS76" s="374"/>
      <c r="JLT76" s="374"/>
      <c r="JLU76" s="374"/>
      <c r="JLV76" s="374"/>
      <c r="JLW76" s="374"/>
      <c r="JLX76" s="374"/>
      <c r="JLY76" s="374"/>
      <c r="JLZ76" s="374"/>
      <c r="JMA76" s="374"/>
      <c r="JMB76" s="374"/>
      <c r="JMC76" s="374"/>
      <c r="JMD76" s="374"/>
      <c r="JME76" s="374"/>
      <c r="JMF76" s="374"/>
      <c r="JMG76" s="374"/>
      <c r="JMH76" s="374"/>
      <c r="JMI76" s="374"/>
      <c r="JMJ76" s="374"/>
      <c r="JMK76" s="374"/>
      <c r="JML76" s="374"/>
      <c r="JMM76" s="374"/>
      <c r="JMN76" s="374"/>
      <c r="JMO76" s="374"/>
      <c r="JMP76" s="374"/>
      <c r="JMQ76" s="374"/>
      <c r="JMR76" s="374"/>
      <c r="JMS76" s="374"/>
      <c r="JMT76" s="374"/>
      <c r="JMU76" s="374"/>
      <c r="JMV76" s="374"/>
      <c r="JMW76" s="374"/>
      <c r="JMX76" s="374"/>
      <c r="JMY76" s="374"/>
      <c r="JMZ76" s="374"/>
      <c r="JNA76" s="374"/>
      <c r="JNB76" s="374"/>
      <c r="JNC76" s="374"/>
      <c r="JND76" s="374"/>
      <c r="JNE76" s="374"/>
      <c r="JNF76" s="374"/>
      <c r="JNG76" s="374"/>
      <c r="JNH76" s="374"/>
      <c r="JNI76" s="374"/>
      <c r="JNJ76" s="374"/>
      <c r="JNK76" s="374"/>
      <c r="JNL76" s="374"/>
      <c r="JNM76" s="374"/>
      <c r="JNN76" s="374"/>
      <c r="JNO76" s="374"/>
      <c r="JNP76" s="374"/>
      <c r="JNQ76" s="374"/>
      <c r="JNR76" s="374"/>
      <c r="JNS76" s="374"/>
      <c r="JNT76" s="374"/>
      <c r="JNU76" s="374"/>
      <c r="JNV76" s="374"/>
      <c r="JNW76" s="374"/>
      <c r="JNX76" s="374"/>
      <c r="JNY76" s="374"/>
      <c r="JNZ76" s="374"/>
      <c r="JOA76" s="374"/>
      <c r="JOB76" s="374"/>
      <c r="JOC76" s="374"/>
      <c r="JOD76" s="374"/>
      <c r="JOE76" s="374"/>
      <c r="JOF76" s="374"/>
      <c r="JOG76" s="374"/>
      <c r="JOH76" s="374"/>
      <c r="JOI76" s="374"/>
      <c r="JOJ76" s="374"/>
      <c r="JOK76" s="374"/>
      <c r="JOL76" s="374"/>
      <c r="JOM76" s="374"/>
      <c r="JON76" s="374"/>
      <c r="JOO76" s="374"/>
      <c r="JOP76" s="374"/>
      <c r="JOQ76" s="374"/>
      <c r="JOR76" s="374"/>
      <c r="JOS76" s="374"/>
      <c r="JOT76" s="374"/>
      <c r="JOU76" s="374"/>
      <c r="JOV76" s="374"/>
      <c r="JOW76" s="374"/>
      <c r="JOX76" s="374"/>
      <c r="JOY76" s="374"/>
      <c r="JOZ76" s="374"/>
      <c r="JPA76" s="374"/>
      <c r="JPB76" s="374"/>
      <c r="JPC76" s="374"/>
      <c r="JPD76" s="374"/>
      <c r="JPE76" s="374"/>
      <c r="JPF76" s="374"/>
      <c r="JPG76" s="374"/>
      <c r="JPH76" s="374"/>
      <c r="JPI76" s="374"/>
      <c r="JPJ76" s="374"/>
      <c r="JPK76" s="374"/>
      <c r="JPL76" s="374"/>
      <c r="JPM76" s="374"/>
      <c r="JPN76" s="374"/>
      <c r="JPO76" s="374"/>
      <c r="JPP76" s="374"/>
      <c r="JPQ76" s="374"/>
      <c r="JPR76" s="374"/>
      <c r="JPS76" s="374"/>
      <c r="JPT76" s="374"/>
      <c r="JPU76" s="374"/>
      <c r="JPV76" s="374"/>
      <c r="JPW76" s="374"/>
      <c r="JPX76" s="374"/>
      <c r="JPY76" s="374"/>
      <c r="JPZ76" s="374"/>
      <c r="JQA76" s="374"/>
      <c r="JQB76" s="374"/>
      <c r="JQC76" s="374"/>
      <c r="JQD76" s="374"/>
      <c r="JQE76" s="374"/>
      <c r="JQF76" s="374"/>
      <c r="JQG76" s="374"/>
      <c r="JQH76" s="374"/>
      <c r="JQI76" s="374"/>
      <c r="JQJ76" s="374"/>
      <c r="JQK76" s="374"/>
      <c r="JQL76" s="374"/>
      <c r="JQM76" s="374"/>
      <c r="JQN76" s="374"/>
      <c r="JQO76" s="374"/>
      <c r="JQP76" s="374"/>
      <c r="JQQ76" s="374"/>
      <c r="JQR76" s="374"/>
      <c r="JQS76" s="374"/>
      <c r="JQT76" s="374"/>
      <c r="JQU76" s="374"/>
      <c r="JQV76" s="374"/>
      <c r="JQW76" s="374"/>
      <c r="JQX76" s="374"/>
      <c r="JQY76" s="374"/>
      <c r="JQZ76" s="374"/>
      <c r="JRA76" s="374"/>
      <c r="JRB76" s="374"/>
      <c r="JRC76" s="374"/>
      <c r="JRD76" s="374"/>
      <c r="JRE76" s="374"/>
      <c r="JRF76" s="374"/>
      <c r="JRG76" s="374"/>
      <c r="JRH76" s="374"/>
      <c r="JRI76" s="374"/>
      <c r="JRJ76" s="374"/>
      <c r="JRK76" s="374"/>
      <c r="JRL76" s="374"/>
      <c r="JRM76" s="374"/>
      <c r="JRN76" s="374"/>
      <c r="JRO76" s="374"/>
      <c r="JRP76" s="374"/>
      <c r="JRQ76" s="374"/>
      <c r="JRR76" s="374"/>
      <c r="JRS76" s="374"/>
      <c r="JRT76" s="374"/>
      <c r="JRU76" s="374"/>
      <c r="JRV76" s="374"/>
      <c r="JRW76" s="374"/>
      <c r="JRX76" s="374"/>
      <c r="JRY76" s="374"/>
      <c r="JRZ76" s="374"/>
      <c r="JSA76" s="374"/>
      <c r="JSB76" s="374"/>
      <c r="JSC76" s="374"/>
      <c r="JSD76" s="374"/>
      <c r="JSE76" s="374"/>
      <c r="JSF76" s="374"/>
      <c r="JSG76" s="374"/>
      <c r="JSH76" s="374"/>
      <c r="JSI76" s="374"/>
      <c r="JSJ76" s="374"/>
      <c r="JSK76" s="374"/>
      <c r="JSL76" s="374"/>
      <c r="JSM76" s="374"/>
      <c r="JSN76" s="374"/>
      <c r="JSO76" s="374"/>
      <c r="JSP76" s="374"/>
      <c r="JSQ76" s="374"/>
      <c r="JSR76" s="374"/>
      <c r="JSS76" s="374"/>
      <c r="JST76" s="374"/>
      <c r="JSU76" s="374"/>
      <c r="JSV76" s="374"/>
      <c r="JSW76" s="374"/>
      <c r="JSX76" s="374"/>
      <c r="JSY76" s="374"/>
      <c r="JSZ76" s="374"/>
      <c r="JTA76" s="374"/>
      <c r="JTB76" s="374"/>
      <c r="JTC76" s="374"/>
      <c r="JTD76" s="374"/>
      <c r="JTE76" s="374"/>
      <c r="JTF76" s="374"/>
      <c r="JTG76" s="374"/>
      <c r="JTH76" s="374"/>
      <c r="JTI76" s="374"/>
      <c r="JTJ76" s="374"/>
      <c r="JTK76" s="374"/>
      <c r="JTL76" s="374"/>
      <c r="JTM76" s="374"/>
      <c r="JTN76" s="374"/>
      <c r="JTO76" s="374"/>
      <c r="JTP76" s="374"/>
      <c r="JTQ76" s="374"/>
      <c r="JTR76" s="374"/>
      <c r="JTS76" s="374"/>
      <c r="JTT76" s="374"/>
      <c r="JTU76" s="374"/>
      <c r="JTV76" s="374"/>
      <c r="JTW76" s="374"/>
      <c r="JTX76" s="374"/>
      <c r="JTY76" s="374"/>
      <c r="JTZ76" s="374"/>
      <c r="JUA76" s="374"/>
      <c r="JUB76" s="374"/>
      <c r="JUC76" s="374"/>
      <c r="JUD76" s="374"/>
      <c r="JUE76" s="374"/>
      <c r="JUF76" s="374"/>
      <c r="JUG76" s="374"/>
      <c r="JUH76" s="374"/>
      <c r="JUI76" s="374"/>
      <c r="JUJ76" s="374"/>
      <c r="JUK76" s="374"/>
      <c r="JUL76" s="374"/>
      <c r="JUM76" s="374"/>
      <c r="JUN76" s="374"/>
      <c r="JUO76" s="374"/>
      <c r="JUP76" s="374"/>
      <c r="JUQ76" s="374"/>
      <c r="JUR76" s="374"/>
      <c r="JUS76" s="374"/>
      <c r="JUT76" s="374"/>
      <c r="JUU76" s="374"/>
      <c r="JUV76" s="374"/>
      <c r="JUW76" s="374"/>
      <c r="JUX76" s="374"/>
      <c r="JUY76" s="374"/>
      <c r="JUZ76" s="374"/>
      <c r="JVA76" s="374"/>
      <c r="JVB76" s="374"/>
      <c r="JVC76" s="374"/>
      <c r="JVD76" s="374"/>
      <c r="JVE76" s="374"/>
      <c r="JVF76" s="374"/>
      <c r="JVG76" s="374"/>
      <c r="JVH76" s="374"/>
      <c r="JVI76" s="374"/>
      <c r="JVJ76" s="374"/>
      <c r="JVK76" s="374"/>
      <c r="JVL76" s="374"/>
      <c r="JVM76" s="374"/>
      <c r="JVN76" s="374"/>
      <c r="JVO76" s="374"/>
      <c r="JVP76" s="374"/>
      <c r="JVQ76" s="374"/>
      <c r="JVR76" s="374"/>
      <c r="JVS76" s="374"/>
      <c r="JVT76" s="374"/>
      <c r="JVU76" s="374"/>
      <c r="JVV76" s="374"/>
      <c r="JVW76" s="374"/>
      <c r="JVX76" s="374"/>
      <c r="JVY76" s="374"/>
      <c r="JVZ76" s="374"/>
      <c r="JWA76" s="374"/>
      <c r="JWB76" s="374"/>
      <c r="JWC76" s="374"/>
      <c r="JWD76" s="374"/>
      <c r="JWE76" s="374"/>
      <c r="JWF76" s="374"/>
      <c r="JWG76" s="374"/>
      <c r="JWH76" s="374"/>
      <c r="JWI76" s="374"/>
      <c r="JWJ76" s="374"/>
      <c r="JWK76" s="374"/>
      <c r="JWL76" s="374"/>
      <c r="JWM76" s="374"/>
      <c r="JWN76" s="374"/>
      <c r="JWO76" s="374"/>
      <c r="JWP76" s="374"/>
      <c r="JWQ76" s="374"/>
      <c r="JWR76" s="374"/>
      <c r="JWS76" s="374"/>
      <c r="JWT76" s="374"/>
      <c r="JWU76" s="374"/>
      <c r="JWV76" s="374"/>
      <c r="JWW76" s="374"/>
      <c r="JWX76" s="374"/>
      <c r="JWY76" s="374"/>
      <c r="JWZ76" s="374"/>
      <c r="JXA76" s="374"/>
      <c r="JXB76" s="374"/>
      <c r="JXC76" s="374"/>
      <c r="JXD76" s="374"/>
      <c r="JXE76" s="374"/>
      <c r="JXF76" s="374"/>
      <c r="JXG76" s="374"/>
      <c r="JXH76" s="374"/>
      <c r="JXI76" s="374"/>
      <c r="JXJ76" s="374"/>
      <c r="JXK76" s="374"/>
      <c r="JXL76" s="374"/>
      <c r="JXM76" s="374"/>
      <c r="JXN76" s="374"/>
      <c r="JXO76" s="374"/>
      <c r="JXP76" s="374"/>
      <c r="JXQ76" s="374"/>
      <c r="JXR76" s="374"/>
      <c r="JXS76" s="374"/>
      <c r="JXT76" s="374"/>
      <c r="JXU76" s="374"/>
      <c r="JXV76" s="374"/>
      <c r="JXW76" s="374"/>
      <c r="JXX76" s="374"/>
      <c r="JXY76" s="374"/>
      <c r="JXZ76" s="374"/>
      <c r="JYA76" s="374"/>
      <c r="JYB76" s="374"/>
      <c r="JYC76" s="374"/>
      <c r="JYD76" s="374"/>
      <c r="JYE76" s="374"/>
      <c r="JYF76" s="374"/>
      <c r="JYG76" s="374"/>
      <c r="JYH76" s="374"/>
      <c r="JYI76" s="374"/>
      <c r="JYJ76" s="374"/>
      <c r="JYK76" s="374"/>
      <c r="JYL76" s="374"/>
      <c r="JYM76" s="374"/>
      <c r="JYN76" s="374"/>
      <c r="JYO76" s="374"/>
      <c r="JYP76" s="374"/>
      <c r="JYQ76" s="374"/>
      <c r="JYR76" s="374"/>
      <c r="JYS76" s="374"/>
      <c r="JYT76" s="374"/>
      <c r="JYU76" s="374"/>
      <c r="JYV76" s="374"/>
      <c r="JYW76" s="374"/>
      <c r="JYX76" s="374"/>
      <c r="JYY76" s="374"/>
      <c r="JYZ76" s="374"/>
      <c r="JZA76" s="374"/>
      <c r="JZB76" s="374"/>
      <c r="JZC76" s="374"/>
      <c r="JZD76" s="374"/>
      <c r="JZE76" s="374"/>
      <c r="JZF76" s="374"/>
      <c r="JZG76" s="374"/>
      <c r="JZH76" s="374"/>
      <c r="JZI76" s="374"/>
      <c r="JZJ76" s="374"/>
      <c r="JZK76" s="374"/>
      <c r="JZL76" s="374"/>
      <c r="JZM76" s="374"/>
      <c r="JZN76" s="374"/>
      <c r="JZO76" s="374"/>
      <c r="JZP76" s="374"/>
      <c r="JZQ76" s="374"/>
      <c r="JZR76" s="374"/>
      <c r="JZS76" s="374"/>
      <c r="JZT76" s="374"/>
      <c r="JZU76" s="374"/>
      <c r="JZV76" s="374"/>
      <c r="JZW76" s="374"/>
      <c r="JZX76" s="374"/>
      <c r="JZY76" s="374"/>
      <c r="JZZ76" s="374"/>
      <c r="KAA76" s="374"/>
      <c r="KAB76" s="374"/>
      <c r="KAC76" s="374"/>
      <c r="KAD76" s="374"/>
      <c r="KAE76" s="374"/>
      <c r="KAF76" s="374"/>
      <c r="KAG76" s="374"/>
      <c r="KAH76" s="374"/>
      <c r="KAI76" s="374"/>
      <c r="KAJ76" s="374"/>
      <c r="KAK76" s="374"/>
      <c r="KAL76" s="374"/>
      <c r="KAM76" s="374"/>
      <c r="KAN76" s="374"/>
      <c r="KAO76" s="374"/>
      <c r="KAP76" s="374"/>
      <c r="KAQ76" s="374"/>
      <c r="KAR76" s="374"/>
      <c r="KAS76" s="374"/>
      <c r="KAT76" s="374"/>
      <c r="KAU76" s="374"/>
      <c r="KAV76" s="374"/>
      <c r="KAW76" s="374"/>
      <c r="KAX76" s="374"/>
      <c r="KAY76" s="374"/>
      <c r="KAZ76" s="374"/>
      <c r="KBA76" s="374"/>
      <c r="KBB76" s="374"/>
      <c r="KBC76" s="374"/>
      <c r="KBD76" s="374"/>
      <c r="KBE76" s="374"/>
      <c r="KBF76" s="374"/>
      <c r="KBG76" s="374"/>
      <c r="KBH76" s="374"/>
      <c r="KBI76" s="374"/>
      <c r="KBJ76" s="374"/>
      <c r="KBK76" s="374"/>
      <c r="KBL76" s="374"/>
      <c r="KBM76" s="374"/>
      <c r="KBN76" s="374"/>
      <c r="KBO76" s="374"/>
      <c r="KBP76" s="374"/>
      <c r="KBQ76" s="374"/>
      <c r="KBR76" s="374"/>
      <c r="KBS76" s="374"/>
      <c r="KBT76" s="374"/>
      <c r="KBU76" s="374"/>
      <c r="KBV76" s="374"/>
      <c r="KBW76" s="374"/>
      <c r="KBX76" s="374"/>
      <c r="KBY76" s="374"/>
      <c r="KBZ76" s="374"/>
      <c r="KCA76" s="374"/>
      <c r="KCB76" s="374"/>
      <c r="KCC76" s="374"/>
      <c r="KCD76" s="374"/>
      <c r="KCE76" s="374"/>
      <c r="KCF76" s="374"/>
      <c r="KCG76" s="374"/>
      <c r="KCH76" s="374"/>
      <c r="KCI76" s="374"/>
      <c r="KCJ76" s="374"/>
      <c r="KCK76" s="374"/>
      <c r="KCL76" s="374"/>
      <c r="KCM76" s="374"/>
      <c r="KCN76" s="374"/>
      <c r="KCO76" s="374"/>
      <c r="KCP76" s="374"/>
      <c r="KCQ76" s="374"/>
      <c r="KCR76" s="374"/>
      <c r="KCS76" s="374"/>
      <c r="KCT76" s="374"/>
      <c r="KCU76" s="374"/>
      <c r="KCV76" s="374"/>
      <c r="KCW76" s="374"/>
      <c r="KCX76" s="374"/>
      <c r="KCY76" s="374"/>
      <c r="KCZ76" s="374"/>
      <c r="KDA76" s="374"/>
      <c r="KDB76" s="374"/>
      <c r="KDC76" s="374"/>
      <c r="KDD76" s="374"/>
      <c r="KDE76" s="374"/>
      <c r="KDF76" s="374"/>
      <c r="KDG76" s="374"/>
      <c r="KDH76" s="374"/>
      <c r="KDI76" s="374"/>
      <c r="KDJ76" s="374"/>
      <c r="KDK76" s="374"/>
      <c r="KDL76" s="374"/>
      <c r="KDM76" s="374"/>
      <c r="KDN76" s="374"/>
      <c r="KDO76" s="374"/>
      <c r="KDP76" s="374"/>
      <c r="KDQ76" s="374"/>
      <c r="KDR76" s="374"/>
      <c r="KDS76" s="374"/>
      <c r="KDT76" s="374"/>
      <c r="KDU76" s="374"/>
      <c r="KDV76" s="374"/>
      <c r="KDW76" s="374"/>
      <c r="KDX76" s="374"/>
      <c r="KDY76" s="374"/>
      <c r="KDZ76" s="374"/>
      <c r="KEA76" s="374"/>
      <c r="KEB76" s="374"/>
      <c r="KEC76" s="374"/>
      <c r="KED76" s="374"/>
      <c r="KEE76" s="374"/>
      <c r="KEF76" s="374"/>
      <c r="KEG76" s="374"/>
      <c r="KEH76" s="374"/>
      <c r="KEI76" s="374"/>
      <c r="KEJ76" s="374"/>
      <c r="KEK76" s="374"/>
      <c r="KEL76" s="374"/>
      <c r="KEM76" s="374"/>
      <c r="KEN76" s="374"/>
      <c r="KEO76" s="374"/>
      <c r="KEP76" s="374"/>
      <c r="KEQ76" s="374"/>
      <c r="KER76" s="374"/>
      <c r="KES76" s="374"/>
      <c r="KET76" s="374"/>
      <c r="KEU76" s="374"/>
      <c r="KEV76" s="374"/>
      <c r="KEW76" s="374"/>
      <c r="KEX76" s="374"/>
      <c r="KEY76" s="374"/>
      <c r="KEZ76" s="374"/>
      <c r="KFA76" s="374"/>
      <c r="KFB76" s="374"/>
      <c r="KFC76" s="374"/>
      <c r="KFD76" s="374"/>
      <c r="KFE76" s="374"/>
      <c r="KFF76" s="374"/>
      <c r="KFG76" s="374"/>
      <c r="KFH76" s="374"/>
      <c r="KFI76" s="374"/>
      <c r="KFJ76" s="374"/>
      <c r="KFK76" s="374"/>
      <c r="KFL76" s="374"/>
      <c r="KFM76" s="374"/>
      <c r="KFN76" s="374"/>
      <c r="KFO76" s="374"/>
      <c r="KFP76" s="374"/>
      <c r="KFQ76" s="374"/>
      <c r="KFR76" s="374"/>
      <c r="KFS76" s="374"/>
      <c r="KFT76" s="374"/>
      <c r="KFU76" s="374"/>
      <c r="KFV76" s="374"/>
      <c r="KFW76" s="374"/>
      <c r="KFX76" s="374"/>
      <c r="KFY76" s="374"/>
      <c r="KFZ76" s="374"/>
      <c r="KGA76" s="374"/>
      <c r="KGB76" s="374"/>
      <c r="KGC76" s="374"/>
      <c r="KGD76" s="374"/>
      <c r="KGE76" s="374"/>
      <c r="KGF76" s="374"/>
      <c r="KGG76" s="374"/>
      <c r="KGH76" s="374"/>
      <c r="KGI76" s="374"/>
      <c r="KGJ76" s="374"/>
      <c r="KGK76" s="374"/>
      <c r="KGL76" s="374"/>
      <c r="KGM76" s="374"/>
      <c r="KGN76" s="374"/>
      <c r="KGO76" s="374"/>
      <c r="KGP76" s="374"/>
      <c r="KGQ76" s="374"/>
      <c r="KGR76" s="374"/>
      <c r="KGS76" s="374"/>
      <c r="KGT76" s="374"/>
      <c r="KGU76" s="374"/>
      <c r="KGV76" s="374"/>
      <c r="KGW76" s="374"/>
      <c r="KGX76" s="374"/>
      <c r="KGY76" s="374"/>
      <c r="KGZ76" s="374"/>
      <c r="KHA76" s="374"/>
      <c r="KHB76" s="374"/>
      <c r="KHC76" s="374"/>
      <c r="KHD76" s="374"/>
      <c r="KHE76" s="374"/>
      <c r="KHF76" s="374"/>
      <c r="KHG76" s="374"/>
      <c r="KHH76" s="374"/>
      <c r="KHI76" s="374"/>
      <c r="KHJ76" s="374"/>
      <c r="KHK76" s="374"/>
      <c r="KHL76" s="374"/>
      <c r="KHM76" s="374"/>
      <c r="KHN76" s="374"/>
      <c r="KHO76" s="374"/>
      <c r="KHP76" s="374"/>
      <c r="KHQ76" s="374"/>
      <c r="KHR76" s="374"/>
      <c r="KHS76" s="374"/>
      <c r="KHT76" s="374"/>
      <c r="KHU76" s="374"/>
      <c r="KHV76" s="374"/>
      <c r="KHW76" s="374"/>
      <c r="KHX76" s="374"/>
      <c r="KHY76" s="374"/>
      <c r="KHZ76" s="374"/>
      <c r="KIA76" s="374"/>
      <c r="KIB76" s="374"/>
      <c r="KIC76" s="374"/>
      <c r="KID76" s="374"/>
      <c r="KIE76" s="374"/>
      <c r="KIF76" s="374"/>
      <c r="KIG76" s="374"/>
      <c r="KIH76" s="374"/>
      <c r="KII76" s="374"/>
      <c r="KIJ76" s="374"/>
      <c r="KIK76" s="374"/>
      <c r="KIL76" s="374"/>
      <c r="KIM76" s="374"/>
      <c r="KIN76" s="374"/>
      <c r="KIO76" s="374"/>
      <c r="KIP76" s="374"/>
      <c r="KIQ76" s="374"/>
      <c r="KIR76" s="374"/>
      <c r="KIS76" s="374"/>
      <c r="KIT76" s="374"/>
      <c r="KIU76" s="374"/>
      <c r="KIV76" s="374"/>
      <c r="KIW76" s="374"/>
      <c r="KIX76" s="374"/>
      <c r="KIY76" s="374"/>
      <c r="KIZ76" s="374"/>
      <c r="KJA76" s="374"/>
      <c r="KJB76" s="374"/>
      <c r="KJC76" s="374"/>
      <c r="KJD76" s="374"/>
      <c r="KJE76" s="374"/>
      <c r="KJF76" s="374"/>
      <c r="KJG76" s="374"/>
      <c r="KJH76" s="374"/>
      <c r="KJI76" s="374"/>
      <c r="KJJ76" s="374"/>
      <c r="KJK76" s="374"/>
      <c r="KJL76" s="374"/>
      <c r="KJM76" s="374"/>
      <c r="KJN76" s="374"/>
      <c r="KJO76" s="374"/>
      <c r="KJP76" s="374"/>
      <c r="KJQ76" s="374"/>
      <c r="KJR76" s="374"/>
      <c r="KJS76" s="374"/>
      <c r="KJT76" s="374"/>
      <c r="KJU76" s="374"/>
      <c r="KJV76" s="374"/>
      <c r="KJW76" s="374"/>
      <c r="KJX76" s="374"/>
      <c r="KJY76" s="374"/>
      <c r="KJZ76" s="374"/>
      <c r="KKA76" s="374"/>
      <c r="KKB76" s="374"/>
      <c r="KKC76" s="374"/>
      <c r="KKD76" s="374"/>
      <c r="KKE76" s="374"/>
      <c r="KKF76" s="374"/>
      <c r="KKG76" s="374"/>
      <c r="KKH76" s="374"/>
      <c r="KKI76" s="374"/>
      <c r="KKJ76" s="374"/>
      <c r="KKK76" s="374"/>
      <c r="KKL76" s="374"/>
      <c r="KKM76" s="374"/>
      <c r="KKN76" s="374"/>
      <c r="KKO76" s="374"/>
      <c r="KKP76" s="374"/>
      <c r="KKQ76" s="374"/>
      <c r="KKR76" s="374"/>
      <c r="KKS76" s="374"/>
      <c r="KKT76" s="374"/>
      <c r="KKU76" s="374"/>
      <c r="KKV76" s="374"/>
      <c r="KKW76" s="374"/>
      <c r="KKX76" s="374"/>
      <c r="KKY76" s="374"/>
      <c r="KKZ76" s="374"/>
      <c r="KLA76" s="374"/>
      <c r="KLB76" s="374"/>
      <c r="KLC76" s="374"/>
      <c r="KLD76" s="374"/>
      <c r="KLE76" s="374"/>
      <c r="KLF76" s="374"/>
      <c r="KLG76" s="374"/>
      <c r="KLH76" s="374"/>
      <c r="KLI76" s="374"/>
      <c r="KLJ76" s="374"/>
      <c r="KLK76" s="374"/>
      <c r="KLL76" s="374"/>
      <c r="KLM76" s="374"/>
      <c r="KLN76" s="374"/>
      <c r="KLO76" s="374"/>
      <c r="KLP76" s="374"/>
      <c r="KLQ76" s="374"/>
      <c r="KLR76" s="374"/>
      <c r="KLS76" s="374"/>
      <c r="KLT76" s="374"/>
      <c r="KLU76" s="374"/>
      <c r="KLV76" s="374"/>
      <c r="KLW76" s="374"/>
      <c r="KLX76" s="374"/>
      <c r="KLY76" s="374"/>
      <c r="KLZ76" s="374"/>
      <c r="KMA76" s="374"/>
      <c r="KMB76" s="374"/>
      <c r="KMC76" s="374"/>
      <c r="KMD76" s="374"/>
      <c r="KME76" s="374"/>
      <c r="KMF76" s="374"/>
      <c r="KMG76" s="374"/>
      <c r="KMH76" s="374"/>
      <c r="KMI76" s="374"/>
      <c r="KMJ76" s="374"/>
      <c r="KMK76" s="374"/>
      <c r="KML76" s="374"/>
      <c r="KMM76" s="374"/>
      <c r="KMN76" s="374"/>
      <c r="KMO76" s="374"/>
      <c r="KMP76" s="374"/>
      <c r="KMQ76" s="374"/>
      <c r="KMR76" s="374"/>
      <c r="KMS76" s="374"/>
      <c r="KMT76" s="374"/>
      <c r="KMU76" s="374"/>
      <c r="KMV76" s="374"/>
      <c r="KMW76" s="374"/>
      <c r="KMX76" s="374"/>
      <c r="KMY76" s="374"/>
      <c r="KMZ76" s="374"/>
      <c r="KNA76" s="374"/>
      <c r="KNB76" s="374"/>
      <c r="KNC76" s="374"/>
      <c r="KND76" s="374"/>
      <c r="KNE76" s="374"/>
      <c r="KNF76" s="374"/>
      <c r="KNG76" s="374"/>
      <c r="KNH76" s="374"/>
      <c r="KNI76" s="374"/>
      <c r="KNJ76" s="374"/>
      <c r="KNK76" s="374"/>
      <c r="KNL76" s="374"/>
      <c r="KNM76" s="374"/>
      <c r="KNN76" s="374"/>
      <c r="KNO76" s="374"/>
      <c r="KNP76" s="374"/>
      <c r="KNQ76" s="374"/>
      <c r="KNR76" s="374"/>
      <c r="KNS76" s="374"/>
      <c r="KNT76" s="374"/>
      <c r="KNU76" s="374"/>
      <c r="KNV76" s="374"/>
      <c r="KNW76" s="374"/>
      <c r="KNX76" s="374"/>
      <c r="KNY76" s="374"/>
      <c r="KNZ76" s="374"/>
      <c r="KOA76" s="374"/>
      <c r="KOB76" s="374"/>
      <c r="KOC76" s="374"/>
      <c r="KOD76" s="374"/>
      <c r="KOE76" s="374"/>
      <c r="KOF76" s="374"/>
      <c r="KOG76" s="374"/>
      <c r="KOH76" s="374"/>
      <c r="KOI76" s="374"/>
      <c r="KOJ76" s="374"/>
      <c r="KOK76" s="374"/>
      <c r="KOL76" s="374"/>
      <c r="KOM76" s="374"/>
      <c r="KON76" s="374"/>
      <c r="KOO76" s="374"/>
      <c r="KOP76" s="374"/>
      <c r="KOQ76" s="374"/>
      <c r="KOR76" s="374"/>
      <c r="KOS76" s="374"/>
      <c r="KOT76" s="374"/>
      <c r="KOU76" s="374"/>
      <c r="KOV76" s="374"/>
      <c r="KOW76" s="374"/>
      <c r="KOX76" s="374"/>
      <c r="KOY76" s="374"/>
      <c r="KOZ76" s="374"/>
      <c r="KPA76" s="374"/>
      <c r="KPB76" s="374"/>
      <c r="KPC76" s="374"/>
      <c r="KPD76" s="374"/>
      <c r="KPE76" s="374"/>
      <c r="KPF76" s="374"/>
      <c r="KPG76" s="374"/>
      <c r="KPH76" s="374"/>
      <c r="KPI76" s="374"/>
      <c r="KPJ76" s="374"/>
      <c r="KPK76" s="374"/>
      <c r="KPL76" s="374"/>
      <c r="KPM76" s="374"/>
      <c r="KPN76" s="374"/>
      <c r="KPO76" s="374"/>
      <c r="KPP76" s="374"/>
      <c r="KPQ76" s="374"/>
      <c r="KPR76" s="374"/>
      <c r="KPS76" s="374"/>
      <c r="KPT76" s="374"/>
      <c r="KPU76" s="374"/>
      <c r="KPV76" s="374"/>
      <c r="KPW76" s="374"/>
      <c r="KPX76" s="374"/>
      <c r="KPY76" s="374"/>
      <c r="KPZ76" s="374"/>
      <c r="KQA76" s="374"/>
      <c r="KQB76" s="374"/>
      <c r="KQC76" s="374"/>
      <c r="KQD76" s="374"/>
      <c r="KQE76" s="374"/>
      <c r="KQF76" s="374"/>
      <c r="KQG76" s="374"/>
      <c r="KQH76" s="374"/>
      <c r="KQI76" s="374"/>
      <c r="KQJ76" s="374"/>
      <c r="KQK76" s="374"/>
      <c r="KQL76" s="374"/>
      <c r="KQM76" s="374"/>
      <c r="KQN76" s="374"/>
      <c r="KQO76" s="374"/>
      <c r="KQP76" s="374"/>
      <c r="KQQ76" s="374"/>
      <c r="KQR76" s="374"/>
      <c r="KQS76" s="374"/>
      <c r="KQT76" s="374"/>
      <c r="KQU76" s="374"/>
      <c r="KQV76" s="374"/>
      <c r="KQW76" s="374"/>
      <c r="KQX76" s="374"/>
      <c r="KQY76" s="374"/>
      <c r="KQZ76" s="374"/>
      <c r="KRA76" s="374"/>
      <c r="KRB76" s="374"/>
      <c r="KRC76" s="374"/>
      <c r="KRD76" s="374"/>
      <c r="KRE76" s="374"/>
      <c r="KRF76" s="374"/>
      <c r="KRG76" s="374"/>
      <c r="KRH76" s="374"/>
      <c r="KRI76" s="374"/>
      <c r="KRJ76" s="374"/>
      <c r="KRK76" s="374"/>
      <c r="KRL76" s="374"/>
      <c r="KRM76" s="374"/>
      <c r="KRN76" s="374"/>
      <c r="KRO76" s="374"/>
      <c r="KRP76" s="374"/>
      <c r="KRQ76" s="374"/>
      <c r="KRR76" s="374"/>
      <c r="KRS76" s="374"/>
      <c r="KRT76" s="374"/>
      <c r="KRU76" s="374"/>
      <c r="KRV76" s="374"/>
      <c r="KRW76" s="374"/>
      <c r="KRX76" s="374"/>
      <c r="KRY76" s="374"/>
      <c r="KRZ76" s="374"/>
      <c r="KSA76" s="374"/>
      <c r="KSB76" s="374"/>
      <c r="KSC76" s="374"/>
      <c r="KSD76" s="374"/>
      <c r="KSE76" s="374"/>
      <c r="KSF76" s="374"/>
      <c r="KSG76" s="374"/>
      <c r="KSH76" s="374"/>
      <c r="KSI76" s="374"/>
      <c r="KSJ76" s="374"/>
      <c r="KSK76" s="374"/>
      <c r="KSL76" s="374"/>
      <c r="KSM76" s="374"/>
      <c r="KSN76" s="374"/>
      <c r="KSO76" s="374"/>
      <c r="KSP76" s="374"/>
      <c r="KSQ76" s="374"/>
      <c r="KSR76" s="374"/>
      <c r="KSS76" s="374"/>
      <c r="KST76" s="374"/>
      <c r="KSU76" s="374"/>
      <c r="KSV76" s="374"/>
      <c r="KSW76" s="374"/>
      <c r="KSX76" s="374"/>
      <c r="KSY76" s="374"/>
      <c r="KSZ76" s="374"/>
      <c r="KTA76" s="374"/>
      <c r="KTB76" s="374"/>
      <c r="KTC76" s="374"/>
      <c r="KTD76" s="374"/>
      <c r="KTE76" s="374"/>
      <c r="KTF76" s="374"/>
      <c r="KTG76" s="374"/>
      <c r="KTH76" s="374"/>
      <c r="KTI76" s="374"/>
      <c r="KTJ76" s="374"/>
      <c r="KTK76" s="374"/>
      <c r="KTL76" s="374"/>
      <c r="KTM76" s="374"/>
      <c r="KTN76" s="374"/>
      <c r="KTO76" s="374"/>
      <c r="KTP76" s="374"/>
      <c r="KTQ76" s="374"/>
      <c r="KTR76" s="374"/>
      <c r="KTS76" s="374"/>
      <c r="KTT76" s="374"/>
      <c r="KTU76" s="374"/>
      <c r="KTV76" s="374"/>
      <c r="KTW76" s="374"/>
      <c r="KTX76" s="374"/>
      <c r="KTY76" s="374"/>
      <c r="KTZ76" s="374"/>
      <c r="KUA76" s="374"/>
      <c r="KUB76" s="374"/>
      <c r="KUC76" s="374"/>
      <c r="KUD76" s="374"/>
      <c r="KUE76" s="374"/>
      <c r="KUF76" s="374"/>
      <c r="KUG76" s="374"/>
      <c r="KUH76" s="374"/>
      <c r="KUI76" s="374"/>
      <c r="KUJ76" s="374"/>
      <c r="KUK76" s="374"/>
      <c r="KUL76" s="374"/>
      <c r="KUM76" s="374"/>
      <c r="KUN76" s="374"/>
      <c r="KUO76" s="374"/>
      <c r="KUP76" s="374"/>
      <c r="KUQ76" s="374"/>
      <c r="KUR76" s="374"/>
      <c r="KUS76" s="374"/>
      <c r="KUT76" s="374"/>
      <c r="KUU76" s="374"/>
      <c r="KUV76" s="374"/>
      <c r="KUW76" s="374"/>
      <c r="KUX76" s="374"/>
      <c r="KUY76" s="374"/>
      <c r="KUZ76" s="374"/>
      <c r="KVA76" s="374"/>
      <c r="KVB76" s="374"/>
      <c r="KVC76" s="374"/>
      <c r="KVD76" s="374"/>
      <c r="KVE76" s="374"/>
      <c r="KVF76" s="374"/>
      <c r="KVG76" s="374"/>
      <c r="KVH76" s="374"/>
      <c r="KVI76" s="374"/>
      <c r="KVJ76" s="374"/>
      <c r="KVK76" s="374"/>
      <c r="KVL76" s="374"/>
      <c r="KVM76" s="374"/>
      <c r="KVN76" s="374"/>
      <c r="KVO76" s="374"/>
      <c r="KVP76" s="374"/>
      <c r="KVQ76" s="374"/>
      <c r="KVR76" s="374"/>
      <c r="KVS76" s="374"/>
      <c r="KVT76" s="374"/>
      <c r="KVU76" s="374"/>
      <c r="KVV76" s="374"/>
      <c r="KVW76" s="374"/>
      <c r="KVX76" s="374"/>
      <c r="KVY76" s="374"/>
      <c r="KVZ76" s="374"/>
      <c r="KWA76" s="374"/>
      <c r="KWB76" s="374"/>
      <c r="KWC76" s="374"/>
      <c r="KWD76" s="374"/>
      <c r="KWE76" s="374"/>
      <c r="KWF76" s="374"/>
      <c r="KWG76" s="374"/>
      <c r="KWH76" s="374"/>
      <c r="KWI76" s="374"/>
      <c r="KWJ76" s="374"/>
      <c r="KWK76" s="374"/>
      <c r="KWL76" s="374"/>
      <c r="KWM76" s="374"/>
      <c r="KWN76" s="374"/>
      <c r="KWO76" s="374"/>
      <c r="KWP76" s="374"/>
      <c r="KWQ76" s="374"/>
      <c r="KWR76" s="374"/>
      <c r="KWS76" s="374"/>
      <c r="KWT76" s="374"/>
      <c r="KWU76" s="374"/>
      <c r="KWV76" s="374"/>
      <c r="KWW76" s="374"/>
      <c r="KWX76" s="374"/>
      <c r="KWY76" s="374"/>
      <c r="KWZ76" s="374"/>
      <c r="KXA76" s="374"/>
      <c r="KXB76" s="374"/>
      <c r="KXC76" s="374"/>
      <c r="KXD76" s="374"/>
      <c r="KXE76" s="374"/>
      <c r="KXF76" s="374"/>
      <c r="KXG76" s="374"/>
      <c r="KXH76" s="374"/>
      <c r="KXI76" s="374"/>
      <c r="KXJ76" s="374"/>
      <c r="KXK76" s="374"/>
      <c r="KXL76" s="374"/>
      <c r="KXM76" s="374"/>
      <c r="KXN76" s="374"/>
      <c r="KXO76" s="374"/>
      <c r="KXP76" s="374"/>
      <c r="KXQ76" s="374"/>
      <c r="KXR76" s="374"/>
      <c r="KXS76" s="374"/>
      <c r="KXT76" s="374"/>
      <c r="KXU76" s="374"/>
      <c r="KXV76" s="374"/>
      <c r="KXW76" s="374"/>
      <c r="KXX76" s="374"/>
      <c r="KXY76" s="374"/>
      <c r="KXZ76" s="374"/>
      <c r="KYA76" s="374"/>
      <c r="KYB76" s="374"/>
      <c r="KYC76" s="374"/>
      <c r="KYD76" s="374"/>
      <c r="KYE76" s="374"/>
      <c r="KYF76" s="374"/>
      <c r="KYG76" s="374"/>
      <c r="KYH76" s="374"/>
      <c r="KYI76" s="374"/>
      <c r="KYJ76" s="374"/>
      <c r="KYK76" s="374"/>
      <c r="KYL76" s="374"/>
      <c r="KYM76" s="374"/>
      <c r="KYN76" s="374"/>
      <c r="KYO76" s="374"/>
      <c r="KYP76" s="374"/>
      <c r="KYQ76" s="374"/>
      <c r="KYR76" s="374"/>
      <c r="KYS76" s="374"/>
      <c r="KYT76" s="374"/>
      <c r="KYU76" s="374"/>
      <c r="KYV76" s="374"/>
      <c r="KYW76" s="374"/>
      <c r="KYX76" s="374"/>
      <c r="KYY76" s="374"/>
      <c r="KYZ76" s="374"/>
      <c r="KZA76" s="374"/>
      <c r="KZB76" s="374"/>
      <c r="KZC76" s="374"/>
      <c r="KZD76" s="374"/>
      <c r="KZE76" s="374"/>
      <c r="KZF76" s="374"/>
      <c r="KZG76" s="374"/>
      <c r="KZH76" s="374"/>
      <c r="KZI76" s="374"/>
      <c r="KZJ76" s="374"/>
      <c r="KZK76" s="374"/>
      <c r="KZL76" s="374"/>
      <c r="KZM76" s="374"/>
      <c r="KZN76" s="374"/>
      <c r="KZO76" s="374"/>
      <c r="KZP76" s="374"/>
      <c r="KZQ76" s="374"/>
      <c r="KZR76" s="374"/>
      <c r="KZS76" s="374"/>
      <c r="KZT76" s="374"/>
      <c r="KZU76" s="374"/>
      <c r="KZV76" s="374"/>
      <c r="KZW76" s="374"/>
      <c r="KZX76" s="374"/>
      <c r="KZY76" s="374"/>
      <c r="KZZ76" s="374"/>
      <c r="LAA76" s="374"/>
      <c r="LAB76" s="374"/>
      <c r="LAC76" s="374"/>
      <c r="LAD76" s="374"/>
      <c r="LAE76" s="374"/>
      <c r="LAF76" s="374"/>
      <c r="LAG76" s="374"/>
      <c r="LAH76" s="374"/>
      <c r="LAI76" s="374"/>
      <c r="LAJ76" s="374"/>
      <c r="LAK76" s="374"/>
      <c r="LAL76" s="374"/>
      <c r="LAM76" s="374"/>
      <c r="LAN76" s="374"/>
      <c r="LAO76" s="374"/>
      <c r="LAP76" s="374"/>
      <c r="LAQ76" s="374"/>
      <c r="LAR76" s="374"/>
      <c r="LAS76" s="374"/>
      <c r="LAT76" s="374"/>
      <c r="LAU76" s="374"/>
      <c r="LAV76" s="374"/>
      <c r="LAW76" s="374"/>
      <c r="LAX76" s="374"/>
      <c r="LAY76" s="374"/>
      <c r="LAZ76" s="374"/>
      <c r="LBA76" s="374"/>
      <c r="LBB76" s="374"/>
      <c r="LBC76" s="374"/>
      <c r="LBD76" s="374"/>
      <c r="LBE76" s="374"/>
      <c r="LBF76" s="374"/>
      <c r="LBG76" s="374"/>
      <c r="LBH76" s="374"/>
      <c r="LBI76" s="374"/>
      <c r="LBJ76" s="374"/>
      <c r="LBK76" s="374"/>
      <c r="LBL76" s="374"/>
      <c r="LBM76" s="374"/>
      <c r="LBN76" s="374"/>
      <c r="LBO76" s="374"/>
      <c r="LBP76" s="374"/>
      <c r="LBQ76" s="374"/>
      <c r="LBR76" s="374"/>
      <c r="LBS76" s="374"/>
      <c r="LBT76" s="374"/>
      <c r="LBU76" s="374"/>
      <c r="LBV76" s="374"/>
      <c r="LBW76" s="374"/>
      <c r="LBX76" s="374"/>
      <c r="LBY76" s="374"/>
      <c r="LBZ76" s="374"/>
      <c r="LCA76" s="374"/>
      <c r="LCB76" s="374"/>
      <c r="LCC76" s="374"/>
      <c r="LCD76" s="374"/>
      <c r="LCE76" s="374"/>
      <c r="LCF76" s="374"/>
      <c r="LCG76" s="374"/>
      <c r="LCH76" s="374"/>
      <c r="LCI76" s="374"/>
      <c r="LCJ76" s="374"/>
      <c r="LCK76" s="374"/>
      <c r="LCL76" s="374"/>
      <c r="LCM76" s="374"/>
      <c r="LCN76" s="374"/>
      <c r="LCO76" s="374"/>
      <c r="LCP76" s="374"/>
      <c r="LCQ76" s="374"/>
      <c r="LCR76" s="374"/>
      <c r="LCS76" s="374"/>
      <c r="LCT76" s="374"/>
      <c r="LCU76" s="374"/>
      <c r="LCV76" s="374"/>
      <c r="LCW76" s="374"/>
      <c r="LCX76" s="374"/>
      <c r="LCY76" s="374"/>
      <c r="LCZ76" s="374"/>
      <c r="LDA76" s="374"/>
      <c r="LDB76" s="374"/>
      <c r="LDC76" s="374"/>
      <c r="LDD76" s="374"/>
      <c r="LDE76" s="374"/>
      <c r="LDF76" s="374"/>
      <c r="LDG76" s="374"/>
      <c r="LDH76" s="374"/>
      <c r="LDI76" s="374"/>
      <c r="LDJ76" s="374"/>
      <c r="LDK76" s="374"/>
      <c r="LDL76" s="374"/>
      <c r="LDM76" s="374"/>
      <c r="LDN76" s="374"/>
      <c r="LDO76" s="374"/>
      <c r="LDP76" s="374"/>
      <c r="LDQ76" s="374"/>
      <c r="LDR76" s="374"/>
      <c r="LDS76" s="374"/>
      <c r="LDT76" s="374"/>
      <c r="LDU76" s="374"/>
      <c r="LDV76" s="374"/>
      <c r="LDW76" s="374"/>
      <c r="LDX76" s="374"/>
      <c r="LDY76" s="374"/>
      <c r="LDZ76" s="374"/>
      <c r="LEA76" s="374"/>
      <c r="LEB76" s="374"/>
      <c r="LEC76" s="374"/>
      <c r="LED76" s="374"/>
      <c r="LEE76" s="374"/>
      <c r="LEF76" s="374"/>
      <c r="LEG76" s="374"/>
      <c r="LEH76" s="374"/>
      <c r="LEI76" s="374"/>
      <c r="LEJ76" s="374"/>
      <c r="LEK76" s="374"/>
      <c r="LEL76" s="374"/>
      <c r="LEM76" s="374"/>
      <c r="LEN76" s="374"/>
      <c r="LEO76" s="374"/>
      <c r="LEP76" s="374"/>
      <c r="LEQ76" s="374"/>
      <c r="LER76" s="374"/>
      <c r="LES76" s="374"/>
      <c r="LET76" s="374"/>
      <c r="LEU76" s="374"/>
      <c r="LEV76" s="374"/>
      <c r="LEW76" s="374"/>
      <c r="LEX76" s="374"/>
      <c r="LEY76" s="374"/>
      <c r="LEZ76" s="374"/>
      <c r="LFA76" s="374"/>
      <c r="LFB76" s="374"/>
      <c r="LFC76" s="374"/>
      <c r="LFD76" s="374"/>
      <c r="LFE76" s="374"/>
      <c r="LFF76" s="374"/>
      <c r="LFG76" s="374"/>
      <c r="LFH76" s="374"/>
      <c r="LFI76" s="374"/>
      <c r="LFJ76" s="374"/>
      <c r="LFK76" s="374"/>
      <c r="LFL76" s="374"/>
      <c r="LFM76" s="374"/>
      <c r="LFN76" s="374"/>
      <c r="LFO76" s="374"/>
      <c r="LFP76" s="374"/>
      <c r="LFQ76" s="374"/>
      <c r="LFR76" s="374"/>
      <c r="LFS76" s="374"/>
      <c r="LFT76" s="374"/>
      <c r="LFU76" s="374"/>
      <c r="LFV76" s="374"/>
      <c r="LFW76" s="374"/>
      <c r="LFX76" s="374"/>
      <c r="LFY76" s="374"/>
      <c r="LFZ76" s="374"/>
      <c r="LGA76" s="374"/>
      <c r="LGB76" s="374"/>
      <c r="LGC76" s="374"/>
      <c r="LGD76" s="374"/>
      <c r="LGE76" s="374"/>
      <c r="LGF76" s="374"/>
      <c r="LGG76" s="374"/>
      <c r="LGH76" s="374"/>
      <c r="LGI76" s="374"/>
      <c r="LGJ76" s="374"/>
      <c r="LGK76" s="374"/>
      <c r="LGL76" s="374"/>
      <c r="LGM76" s="374"/>
      <c r="LGN76" s="374"/>
      <c r="LGO76" s="374"/>
      <c r="LGP76" s="374"/>
      <c r="LGQ76" s="374"/>
      <c r="LGR76" s="374"/>
      <c r="LGS76" s="374"/>
      <c r="LGT76" s="374"/>
      <c r="LGU76" s="374"/>
      <c r="LGV76" s="374"/>
      <c r="LGW76" s="374"/>
      <c r="LGX76" s="374"/>
      <c r="LGY76" s="374"/>
      <c r="LGZ76" s="374"/>
      <c r="LHA76" s="374"/>
      <c r="LHB76" s="374"/>
      <c r="LHC76" s="374"/>
      <c r="LHD76" s="374"/>
      <c r="LHE76" s="374"/>
      <c r="LHF76" s="374"/>
      <c r="LHG76" s="374"/>
      <c r="LHH76" s="374"/>
      <c r="LHI76" s="374"/>
      <c r="LHJ76" s="374"/>
      <c r="LHK76" s="374"/>
      <c r="LHL76" s="374"/>
      <c r="LHM76" s="374"/>
      <c r="LHN76" s="374"/>
      <c r="LHO76" s="374"/>
      <c r="LHP76" s="374"/>
      <c r="LHQ76" s="374"/>
      <c r="LHR76" s="374"/>
      <c r="LHS76" s="374"/>
      <c r="LHT76" s="374"/>
      <c r="LHU76" s="374"/>
      <c r="LHV76" s="374"/>
      <c r="LHW76" s="374"/>
      <c r="LHX76" s="374"/>
      <c r="LHY76" s="374"/>
      <c r="LHZ76" s="374"/>
      <c r="LIA76" s="374"/>
      <c r="LIB76" s="374"/>
      <c r="LIC76" s="374"/>
      <c r="LID76" s="374"/>
      <c r="LIE76" s="374"/>
      <c r="LIF76" s="374"/>
      <c r="LIG76" s="374"/>
      <c r="LIH76" s="374"/>
      <c r="LII76" s="374"/>
      <c r="LIJ76" s="374"/>
      <c r="LIK76" s="374"/>
      <c r="LIL76" s="374"/>
      <c r="LIM76" s="374"/>
      <c r="LIN76" s="374"/>
      <c r="LIO76" s="374"/>
      <c r="LIP76" s="374"/>
      <c r="LIQ76" s="374"/>
      <c r="LIR76" s="374"/>
      <c r="LIS76" s="374"/>
      <c r="LIT76" s="374"/>
      <c r="LIU76" s="374"/>
      <c r="LIV76" s="374"/>
      <c r="LIW76" s="374"/>
      <c r="LIX76" s="374"/>
      <c r="LIY76" s="374"/>
      <c r="LIZ76" s="374"/>
      <c r="LJA76" s="374"/>
      <c r="LJB76" s="374"/>
      <c r="LJC76" s="374"/>
      <c r="LJD76" s="374"/>
      <c r="LJE76" s="374"/>
      <c r="LJF76" s="374"/>
      <c r="LJG76" s="374"/>
      <c r="LJH76" s="374"/>
      <c r="LJI76" s="374"/>
      <c r="LJJ76" s="374"/>
      <c r="LJK76" s="374"/>
      <c r="LJL76" s="374"/>
      <c r="LJM76" s="374"/>
      <c r="LJN76" s="374"/>
      <c r="LJO76" s="374"/>
      <c r="LJP76" s="374"/>
      <c r="LJQ76" s="374"/>
      <c r="LJR76" s="374"/>
      <c r="LJS76" s="374"/>
      <c r="LJT76" s="374"/>
      <c r="LJU76" s="374"/>
      <c r="LJV76" s="374"/>
      <c r="LJW76" s="374"/>
      <c r="LJX76" s="374"/>
      <c r="LJY76" s="374"/>
      <c r="LJZ76" s="374"/>
      <c r="LKA76" s="374"/>
      <c r="LKB76" s="374"/>
      <c r="LKC76" s="374"/>
      <c r="LKD76" s="374"/>
      <c r="LKE76" s="374"/>
      <c r="LKF76" s="374"/>
      <c r="LKG76" s="374"/>
      <c r="LKH76" s="374"/>
      <c r="LKI76" s="374"/>
      <c r="LKJ76" s="374"/>
      <c r="LKK76" s="374"/>
      <c r="LKL76" s="374"/>
      <c r="LKM76" s="374"/>
      <c r="LKN76" s="374"/>
      <c r="LKO76" s="374"/>
      <c r="LKP76" s="374"/>
      <c r="LKQ76" s="374"/>
      <c r="LKR76" s="374"/>
      <c r="LKS76" s="374"/>
      <c r="LKT76" s="374"/>
      <c r="LKU76" s="374"/>
      <c r="LKV76" s="374"/>
      <c r="LKW76" s="374"/>
      <c r="LKX76" s="374"/>
      <c r="LKY76" s="374"/>
      <c r="LKZ76" s="374"/>
      <c r="LLA76" s="374"/>
      <c r="LLB76" s="374"/>
      <c r="LLC76" s="374"/>
      <c r="LLD76" s="374"/>
      <c r="LLE76" s="374"/>
      <c r="LLF76" s="374"/>
      <c r="LLG76" s="374"/>
      <c r="LLH76" s="374"/>
      <c r="LLI76" s="374"/>
      <c r="LLJ76" s="374"/>
      <c r="LLK76" s="374"/>
      <c r="LLL76" s="374"/>
      <c r="LLM76" s="374"/>
      <c r="LLN76" s="374"/>
      <c r="LLO76" s="374"/>
      <c r="LLP76" s="374"/>
      <c r="LLQ76" s="374"/>
      <c r="LLR76" s="374"/>
      <c r="LLS76" s="374"/>
      <c r="LLT76" s="374"/>
      <c r="LLU76" s="374"/>
      <c r="LLV76" s="374"/>
      <c r="LLW76" s="374"/>
      <c r="LLX76" s="374"/>
      <c r="LLY76" s="374"/>
      <c r="LLZ76" s="374"/>
      <c r="LMA76" s="374"/>
      <c r="LMB76" s="374"/>
      <c r="LMC76" s="374"/>
      <c r="LMD76" s="374"/>
      <c r="LME76" s="374"/>
      <c r="LMF76" s="374"/>
      <c r="LMG76" s="374"/>
      <c r="LMH76" s="374"/>
      <c r="LMI76" s="374"/>
      <c r="LMJ76" s="374"/>
      <c r="LMK76" s="374"/>
      <c r="LML76" s="374"/>
      <c r="LMM76" s="374"/>
      <c r="LMN76" s="374"/>
      <c r="LMO76" s="374"/>
      <c r="LMP76" s="374"/>
      <c r="LMQ76" s="374"/>
      <c r="LMR76" s="374"/>
      <c r="LMS76" s="374"/>
      <c r="LMT76" s="374"/>
      <c r="LMU76" s="374"/>
      <c r="LMV76" s="374"/>
      <c r="LMW76" s="374"/>
      <c r="LMX76" s="374"/>
      <c r="LMY76" s="374"/>
      <c r="LMZ76" s="374"/>
      <c r="LNA76" s="374"/>
      <c r="LNB76" s="374"/>
      <c r="LNC76" s="374"/>
      <c r="LND76" s="374"/>
      <c r="LNE76" s="374"/>
      <c r="LNF76" s="374"/>
      <c r="LNG76" s="374"/>
      <c r="LNH76" s="374"/>
      <c r="LNI76" s="374"/>
      <c r="LNJ76" s="374"/>
      <c r="LNK76" s="374"/>
      <c r="LNL76" s="374"/>
      <c r="LNM76" s="374"/>
      <c r="LNN76" s="374"/>
      <c r="LNO76" s="374"/>
      <c r="LNP76" s="374"/>
      <c r="LNQ76" s="374"/>
      <c r="LNR76" s="374"/>
      <c r="LNS76" s="374"/>
      <c r="LNT76" s="374"/>
      <c r="LNU76" s="374"/>
      <c r="LNV76" s="374"/>
      <c r="LNW76" s="374"/>
      <c r="LNX76" s="374"/>
      <c r="LNY76" s="374"/>
      <c r="LNZ76" s="374"/>
      <c r="LOA76" s="374"/>
      <c r="LOB76" s="374"/>
      <c r="LOC76" s="374"/>
      <c r="LOD76" s="374"/>
      <c r="LOE76" s="374"/>
      <c r="LOF76" s="374"/>
      <c r="LOG76" s="374"/>
      <c r="LOH76" s="374"/>
      <c r="LOI76" s="374"/>
      <c r="LOJ76" s="374"/>
      <c r="LOK76" s="374"/>
      <c r="LOL76" s="374"/>
      <c r="LOM76" s="374"/>
      <c r="LON76" s="374"/>
      <c r="LOO76" s="374"/>
      <c r="LOP76" s="374"/>
      <c r="LOQ76" s="374"/>
      <c r="LOR76" s="374"/>
      <c r="LOS76" s="374"/>
      <c r="LOT76" s="374"/>
      <c r="LOU76" s="374"/>
      <c r="LOV76" s="374"/>
      <c r="LOW76" s="374"/>
      <c r="LOX76" s="374"/>
      <c r="LOY76" s="374"/>
      <c r="LOZ76" s="374"/>
      <c r="LPA76" s="374"/>
      <c r="LPB76" s="374"/>
      <c r="LPC76" s="374"/>
      <c r="LPD76" s="374"/>
      <c r="LPE76" s="374"/>
      <c r="LPF76" s="374"/>
      <c r="LPG76" s="374"/>
      <c r="LPH76" s="374"/>
      <c r="LPI76" s="374"/>
      <c r="LPJ76" s="374"/>
      <c r="LPK76" s="374"/>
      <c r="LPL76" s="374"/>
      <c r="LPM76" s="374"/>
      <c r="LPN76" s="374"/>
      <c r="LPO76" s="374"/>
      <c r="LPP76" s="374"/>
      <c r="LPQ76" s="374"/>
      <c r="LPR76" s="374"/>
      <c r="LPS76" s="374"/>
      <c r="LPT76" s="374"/>
      <c r="LPU76" s="374"/>
      <c r="LPV76" s="374"/>
      <c r="LPW76" s="374"/>
      <c r="LPX76" s="374"/>
      <c r="LPY76" s="374"/>
      <c r="LPZ76" s="374"/>
      <c r="LQA76" s="374"/>
      <c r="LQB76" s="374"/>
      <c r="LQC76" s="374"/>
      <c r="LQD76" s="374"/>
      <c r="LQE76" s="374"/>
      <c r="LQF76" s="374"/>
      <c r="LQG76" s="374"/>
      <c r="LQH76" s="374"/>
      <c r="LQI76" s="374"/>
      <c r="LQJ76" s="374"/>
      <c r="LQK76" s="374"/>
      <c r="LQL76" s="374"/>
      <c r="LQM76" s="374"/>
      <c r="LQN76" s="374"/>
      <c r="LQO76" s="374"/>
      <c r="LQP76" s="374"/>
      <c r="LQQ76" s="374"/>
      <c r="LQR76" s="374"/>
      <c r="LQS76" s="374"/>
      <c r="LQT76" s="374"/>
      <c r="LQU76" s="374"/>
      <c r="LQV76" s="374"/>
      <c r="LQW76" s="374"/>
      <c r="LQX76" s="374"/>
      <c r="LQY76" s="374"/>
      <c r="LQZ76" s="374"/>
      <c r="LRA76" s="374"/>
      <c r="LRB76" s="374"/>
      <c r="LRC76" s="374"/>
      <c r="LRD76" s="374"/>
      <c r="LRE76" s="374"/>
      <c r="LRF76" s="374"/>
      <c r="LRG76" s="374"/>
      <c r="LRH76" s="374"/>
      <c r="LRI76" s="374"/>
      <c r="LRJ76" s="374"/>
      <c r="LRK76" s="374"/>
      <c r="LRL76" s="374"/>
      <c r="LRM76" s="374"/>
      <c r="LRN76" s="374"/>
      <c r="LRO76" s="374"/>
      <c r="LRP76" s="374"/>
      <c r="LRQ76" s="374"/>
      <c r="LRR76" s="374"/>
      <c r="LRS76" s="374"/>
      <c r="LRT76" s="374"/>
      <c r="LRU76" s="374"/>
      <c r="LRV76" s="374"/>
      <c r="LRW76" s="374"/>
      <c r="LRX76" s="374"/>
      <c r="LRY76" s="374"/>
      <c r="LRZ76" s="374"/>
      <c r="LSA76" s="374"/>
      <c r="LSB76" s="374"/>
      <c r="LSC76" s="374"/>
      <c r="LSD76" s="374"/>
      <c r="LSE76" s="374"/>
      <c r="LSF76" s="374"/>
      <c r="LSG76" s="374"/>
      <c r="LSH76" s="374"/>
      <c r="LSI76" s="374"/>
      <c r="LSJ76" s="374"/>
      <c r="LSK76" s="374"/>
      <c r="LSL76" s="374"/>
      <c r="LSM76" s="374"/>
      <c r="LSN76" s="374"/>
      <c r="LSO76" s="374"/>
      <c r="LSP76" s="374"/>
      <c r="LSQ76" s="374"/>
      <c r="LSR76" s="374"/>
      <c r="LSS76" s="374"/>
      <c r="LST76" s="374"/>
      <c r="LSU76" s="374"/>
      <c r="LSV76" s="374"/>
      <c r="LSW76" s="374"/>
      <c r="LSX76" s="374"/>
      <c r="LSY76" s="374"/>
      <c r="LSZ76" s="374"/>
      <c r="LTA76" s="374"/>
      <c r="LTB76" s="374"/>
      <c r="LTC76" s="374"/>
      <c r="LTD76" s="374"/>
      <c r="LTE76" s="374"/>
      <c r="LTF76" s="374"/>
      <c r="LTG76" s="374"/>
      <c r="LTH76" s="374"/>
      <c r="LTI76" s="374"/>
      <c r="LTJ76" s="374"/>
      <c r="LTK76" s="374"/>
      <c r="LTL76" s="374"/>
      <c r="LTM76" s="374"/>
      <c r="LTN76" s="374"/>
      <c r="LTO76" s="374"/>
      <c r="LTP76" s="374"/>
      <c r="LTQ76" s="374"/>
      <c r="LTR76" s="374"/>
      <c r="LTS76" s="374"/>
      <c r="LTT76" s="374"/>
      <c r="LTU76" s="374"/>
      <c r="LTV76" s="374"/>
      <c r="LTW76" s="374"/>
      <c r="LTX76" s="374"/>
      <c r="LTY76" s="374"/>
      <c r="LTZ76" s="374"/>
      <c r="LUA76" s="374"/>
      <c r="LUB76" s="374"/>
      <c r="LUC76" s="374"/>
      <c r="LUD76" s="374"/>
      <c r="LUE76" s="374"/>
      <c r="LUF76" s="374"/>
      <c r="LUG76" s="374"/>
      <c r="LUH76" s="374"/>
      <c r="LUI76" s="374"/>
      <c r="LUJ76" s="374"/>
      <c r="LUK76" s="374"/>
      <c r="LUL76" s="374"/>
      <c r="LUM76" s="374"/>
      <c r="LUN76" s="374"/>
      <c r="LUO76" s="374"/>
      <c r="LUP76" s="374"/>
      <c r="LUQ76" s="374"/>
      <c r="LUR76" s="374"/>
      <c r="LUS76" s="374"/>
      <c r="LUT76" s="374"/>
      <c r="LUU76" s="374"/>
      <c r="LUV76" s="374"/>
      <c r="LUW76" s="374"/>
      <c r="LUX76" s="374"/>
      <c r="LUY76" s="374"/>
      <c r="LUZ76" s="374"/>
      <c r="LVA76" s="374"/>
      <c r="LVB76" s="374"/>
      <c r="LVC76" s="374"/>
      <c r="LVD76" s="374"/>
      <c r="LVE76" s="374"/>
      <c r="LVF76" s="374"/>
      <c r="LVG76" s="374"/>
      <c r="LVH76" s="374"/>
      <c r="LVI76" s="374"/>
      <c r="LVJ76" s="374"/>
      <c r="LVK76" s="374"/>
      <c r="LVL76" s="374"/>
      <c r="LVM76" s="374"/>
      <c r="LVN76" s="374"/>
      <c r="LVO76" s="374"/>
      <c r="LVP76" s="374"/>
      <c r="LVQ76" s="374"/>
      <c r="LVR76" s="374"/>
      <c r="LVS76" s="374"/>
      <c r="LVT76" s="374"/>
      <c r="LVU76" s="374"/>
      <c r="LVV76" s="374"/>
      <c r="LVW76" s="374"/>
      <c r="LVX76" s="374"/>
      <c r="LVY76" s="374"/>
      <c r="LVZ76" s="374"/>
      <c r="LWA76" s="374"/>
      <c r="LWB76" s="374"/>
      <c r="LWC76" s="374"/>
      <c r="LWD76" s="374"/>
      <c r="LWE76" s="374"/>
      <c r="LWF76" s="374"/>
      <c r="LWG76" s="374"/>
      <c r="LWH76" s="374"/>
      <c r="LWI76" s="374"/>
      <c r="LWJ76" s="374"/>
      <c r="LWK76" s="374"/>
      <c r="LWL76" s="374"/>
      <c r="LWM76" s="374"/>
      <c r="LWN76" s="374"/>
      <c r="LWO76" s="374"/>
      <c r="LWP76" s="374"/>
      <c r="LWQ76" s="374"/>
      <c r="LWR76" s="374"/>
      <c r="LWS76" s="374"/>
      <c r="LWT76" s="374"/>
      <c r="LWU76" s="374"/>
      <c r="LWV76" s="374"/>
      <c r="LWW76" s="374"/>
      <c r="LWX76" s="374"/>
      <c r="LWY76" s="374"/>
      <c r="LWZ76" s="374"/>
      <c r="LXA76" s="374"/>
      <c r="LXB76" s="374"/>
      <c r="LXC76" s="374"/>
      <c r="LXD76" s="374"/>
      <c r="LXE76" s="374"/>
      <c r="LXF76" s="374"/>
      <c r="LXG76" s="374"/>
      <c r="LXH76" s="374"/>
      <c r="LXI76" s="374"/>
      <c r="LXJ76" s="374"/>
      <c r="LXK76" s="374"/>
      <c r="LXL76" s="374"/>
      <c r="LXM76" s="374"/>
      <c r="LXN76" s="374"/>
      <c r="LXO76" s="374"/>
      <c r="LXP76" s="374"/>
      <c r="LXQ76" s="374"/>
      <c r="LXR76" s="374"/>
      <c r="LXS76" s="374"/>
      <c r="LXT76" s="374"/>
      <c r="LXU76" s="374"/>
      <c r="LXV76" s="374"/>
      <c r="LXW76" s="374"/>
      <c r="LXX76" s="374"/>
      <c r="LXY76" s="374"/>
      <c r="LXZ76" s="374"/>
      <c r="LYA76" s="374"/>
      <c r="LYB76" s="374"/>
      <c r="LYC76" s="374"/>
      <c r="LYD76" s="374"/>
      <c r="LYE76" s="374"/>
      <c r="LYF76" s="374"/>
      <c r="LYG76" s="374"/>
      <c r="LYH76" s="374"/>
      <c r="LYI76" s="374"/>
      <c r="LYJ76" s="374"/>
      <c r="LYK76" s="374"/>
      <c r="LYL76" s="374"/>
      <c r="LYM76" s="374"/>
      <c r="LYN76" s="374"/>
      <c r="LYO76" s="374"/>
      <c r="LYP76" s="374"/>
      <c r="LYQ76" s="374"/>
      <c r="LYR76" s="374"/>
      <c r="LYS76" s="374"/>
      <c r="LYT76" s="374"/>
      <c r="LYU76" s="374"/>
      <c r="LYV76" s="374"/>
      <c r="LYW76" s="374"/>
      <c r="LYX76" s="374"/>
      <c r="LYY76" s="374"/>
      <c r="LYZ76" s="374"/>
      <c r="LZA76" s="374"/>
      <c r="LZB76" s="374"/>
      <c r="LZC76" s="374"/>
      <c r="LZD76" s="374"/>
      <c r="LZE76" s="374"/>
      <c r="LZF76" s="374"/>
      <c r="LZG76" s="374"/>
      <c r="LZH76" s="374"/>
      <c r="LZI76" s="374"/>
      <c r="LZJ76" s="374"/>
      <c r="LZK76" s="374"/>
      <c r="LZL76" s="374"/>
      <c r="LZM76" s="374"/>
      <c r="LZN76" s="374"/>
      <c r="LZO76" s="374"/>
      <c r="LZP76" s="374"/>
      <c r="LZQ76" s="374"/>
      <c r="LZR76" s="374"/>
      <c r="LZS76" s="374"/>
      <c r="LZT76" s="374"/>
      <c r="LZU76" s="374"/>
      <c r="LZV76" s="374"/>
      <c r="LZW76" s="374"/>
      <c r="LZX76" s="374"/>
      <c r="LZY76" s="374"/>
      <c r="LZZ76" s="374"/>
      <c r="MAA76" s="374"/>
      <c r="MAB76" s="374"/>
      <c r="MAC76" s="374"/>
      <c r="MAD76" s="374"/>
      <c r="MAE76" s="374"/>
      <c r="MAF76" s="374"/>
      <c r="MAG76" s="374"/>
      <c r="MAH76" s="374"/>
      <c r="MAI76" s="374"/>
      <c r="MAJ76" s="374"/>
      <c r="MAK76" s="374"/>
      <c r="MAL76" s="374"/>
      <c r="MAM76" s="374"/>
      <c r="MAN76" s="374"/>
      <c r="MAO76" s="374"/>
      <c r="MAP76" s="374"/>
      <c r="MAQ76" s="374"/>
      <c r="MAR76" s="374"/>
      <c r="MAS76" s="374"/>
      <c r="MAT76" s="374"/>
      <c r="MAU76" s="374"/>
      <c r="MAV76" s="374"/>
      <c r="MAW76" s="374"/>
      <c r="MAX76" s="374"/>
      <c r="MAY76" s="374"/>
      <c r="MAZ76" s="374"/>
      <c r="MBA76" s="374"/>
      <c r="MBB76" s="374"/>
      <c r="MBC76" s="374"/>
      <c r="MBD76" s="374"/>
      <c r="MBE76" s="374"/>
      <c r="MBF76" s="374"/>
      <c r="MBG76" s="374"/>
      <c r="MBH76" s="374"/>
      <c r="MBI76" s="374"/>
      <c r="MBJ76" s="374"/>
      <c r="MBK76" s="374"/>
      <c r="MBL76" s="374"/>
      <c r="MBM76" s="374"/>
      <c r="MBN76" s="374"/>
      <c r="MBO76" s="374"/>
      <c r="MBP76" s="374"/>
      <c r="MBQ76" s="374"/>
      <c r="MBR76" s="374"/>
      <c r="MBS76" s="374"/>
      <c r="MBT76" s="374"/>
      <c r="MBU76" s="374"/>
      <c r="MBV76" s="374"/>
      <c r="MBW76" s="374"/>
      <c r="MBX76" s="374"/>
      <c r="MBY76" s="374"/>
      <c r="MBZ76" s="374"/>
      <c r="MCA76" s="374"/>
      <c r="MCB76" s="374"/>
      <c r="MCC76" s="374"/>
      <c r="MCD76" s="374"/>
      <c r="MCE76" s="374"/>
      <c r="MCF76" s="374"/>
      <c r="MCG76" s="374"/>
      <c r="MCH76" s="374"/>
      <c r="MCI76" s="374"/>
      <c r="MCJ76" s="374"/>
      <c r="MCK76" s="374"/>
      <c r="MCL76" s="374"/>
      <c r="MCM76" s="374"/>
      <c r="MCN76" s="374"/>
      <c r="MCO76" s="374"/>
      <c r="MCP76" s="374"/>
      <c r="MCQ76" s="374"/>
      <c r="MCR76" s="374"/>
      <c r="MCS76" s="374"/>
      <c r="MCT76" s="374"/>
      <c r="MCU76" s="374"/>
      <c r="MCV76" s="374"/>
      <c r="MCW76" s="374"/>
      <c r="MCX76" s="374"/>
      <c r="MCY76" s="374"/>
      <c r="MCZ76" s="374"/>
      <c r="MDA76" s="374"/>
      <c r="MDB76" s="374"/>
      <c r="MDC76" s="374"/>
      <c r="MDD76" s="374"/>
      <c r="MDE76" s="374"/>
      <c r="MDF76" s="374"/>
      <c r="MDG76" s="374"/>
      <c r="MDH76" s="374"/>
      <c r="MDI76" s="374"/>
      <c r="MDJ76" s="374"/>
      <c r="MDK76" s="374"/>
      <c r="MDL76" s="374"/>
      <c r="MDM76" s="374"/>
      <c r="MDN76" s="374"/>
      <c r="MDO76" s="374"/>
      <c r="MDP76" s="374"/>
      <c r="MDQ76" s="374"/>
      <c r="MDR76" s="374"/>
      <c r="MDS76" s="374"/>
      <c r="MDT76" s="374"/>
      <c r="MDU76" s="374"/>
      <c r="MDV76" s="374"/>
      <c r="MDW76" s="374"/>
      <c r="MDX76" s="374"/>
      <c r="MDY76" s="374"/>
      <c r="MDZ76" s="374"/>
      <c r="MEA76" s="374"/>
      <c r="MEB76" s="374"/>
      <c r="MEC76" s="374"/>
      <c r="MED76" s="374"/>
      <c r="MEE76" s="374"/>
      <c r="MEF76" s="374"/>
      <c r="MEG76" s="374"/>
      <c r="MEH76" s="374"/>
      <c r="MEI76" s="374"/>
      <c r="MEJ76" s="374"/>
      <c r="MEK76" s="374"/>
      <c r="MEL76" s="374"/>
      <c r="MEM76" s="374"/>
      <c r="MEN76" s="374"/>
      <c r="MEO76" s="374"/>
      <c r="MEP76" s="374"/>
      <c r="MEQ76" s="374"/>
      <c r="MER76" s="374"/>
      <c r="MES76" s="374"/>
      <c r="MET76" s="374"/>
      <c r="MEU76" s="374"/>
      <c r="MEV76" s="374"/>
      <c r="MEW76" s="374"/>
      <c r="MEX76" s="374"/>
      <c r="MEY76" s="374"/>
      <c r="MEZ76" s="374"/>
      <c r="MFA76" s="374"/>
      <c r="MFB76" s="374"/>
      <c r="MFC76" s="374"/>
      <c r="MFD76" s="374"/>
      <c r="MFE76" s="374"/>
      <c r="MFF76" s="374"/>
      <c r="MFG76" s="374"/>
      <c r="MFH76" s="374"/>
      <c r="MFI76" s="374"/>
      <c r="MFJ76" s="374"/>
      <c r="MFK76" s="374"/>
      <c r="MFL76" s="374"/>
      <c r="MFM76" s="374"/>
      <c r="MFN76" s="374"/>
      <c r="MFO76" s="374"/>
      <c r="MFP76" s="374"/>
      <c r="MFQ76" s="374"/>
      <c r="MFR76" s="374"/>
      <c r="MFS76" s="374"/>
      <c r="MFT76" s="374"/>
      <c r="MFU76" s="374"/>
      <c r="MFV76" s="374"/>
      <c r="MFW76" s="374"/>
      <c r="MFX76" s="374"/>
      <c r="MFY76" s="374"/>
      <c r="MFZ76" s="374"/>
      <c r="MGA76" s="374"/>
      <c r="MGB76" s="374"/>
      <c r="MGC76" s="374"/>
      <c r="MGD76" s="374"/>
      <c r="MGE76" s="374"/>
      <c r="MGF76" s="374"/>
      <c r="MGG76" s="374"/>
      <c r="MGH76" s="374"/>
      <c r="MGI76" s="374"/>
      <c r="MGJ76" s="374"/>
      <c r="MGK76" s="374"/>
      <c r="MGL76" s="374"/>
      <c r="MGM76" s="374"/>
      <c r="MGN76" s="374"/>
      <c r="MGO76" s="374"/>
      <c r="MGP76" s="374"/>
      <c r="MGQ76" s="374"/>
      <c r="MGR76" s="374"/>
      <c r="MGS76" s="374"/>
      <c r="MGT76" s="374"/>
      <c r="MGU76" s="374"/>
      <c r="MGV76" s="374"/>
      <c r="MGW76" s="374"/>
      <c r="MGX76" s="374"/>
      <c r="MGY76" s="374"/>
      <c r="MGZ76" s="374"/>
      <c r="MHA76" s="374"/>
      <c r="MHB76" s="374"/>
      <c r="MHC76" s="374"/>
      <c r="MHD76" s="374"/>
      <c r="MHE76" s="374"/>
      <c r="MHF76" s="374"/>
      <c r="MHG76" s="374"/>
      <c r="MHH76" s="374"/>
      <c r="MHI76" s="374"/>
      <c r="MHJ76" s="374"/>
      <c r="MHK76" s="374"/>
      <c r="MHL76" s="374"/>
      <c r="MHM76" s="374"/>
      <c r="MHN76" s="374"/>
      <c r="MHO76" s="374"/>
      <c r="MHP76" s="374"/>
      <c r="MHQ76" s="374"/>
      <c r="MHR76" s="374"/>
      <c r="MHS76" s="374"/>
      <c r="MHT76" s="374"/>
      <c r="MHU76" s="374"/>
      <c r="MHV76" s="374"/>
      <c r="MHW76" s="374"/>
      <c r="MHX76" s="374"/>
      <c r="MHY76" s="374"/>
      <c r="MHZ76" s="374"/>
      <c r="MIA76" s="374"/>
      <c r="MIB76" s="374"/>
      <c r="MIC76" s="374"/>
      <c r="MID76" s="374"/>
      <c r="MIE76" s="374"/>
      <c r="MIF76" s="374"/>
      <c r="MIG76" s="374"/>
      <c r="MIH76" s="374"/>
      <c r="MII76" s="374"/>
      <c r="MIJ76" s="374"/>
      <c r="MIK76" s="374"/>
      <c r="MIL76" s="374"/>
      <c r="MIM76" s="374"/>
      <c r="MIN76" s="374"/>
      <c r="MIO76" s="374"/>
      <c r="MIP76" s="374"/>
      <c r="MIQ76" s="374"/>
      <c r="MIR76" s="374"/>
      <c r="MIS76" s="374"/>
      <c r="MIT76" s="374"/>
      <c r="MIU76" s="374"/>
      <c r="MIV76" s="374"/>
      <c r="MIW76" s="374"/>
      <c r="MIX76" s="374"/>
      <c r="MIY76" s="374"/>
      <c r="MIZ76" s="374"/>
      <c r="MJA76" s="374"/>
      <c r="MJB76" s="374"/>
      <c r="MJC76" s="374"/>
      <c r="MJD76" s="374"/>
      <c r="MJE76" s="374"/>
      <c r="MJF76" s="374"/>
      <c r="MJG76" s="374"/>
      <c r="MJH76" s="374"/>
      <c r="MJI76" s="374"/>
      <c r="MJJ76" s="374"/>
      <c r="MJK76" s="374"/>
      <c r="MJL76" s="374"/>
      <c r="MJM76" s="374"/>
      <c r="MJN76" s="374"/>
      <c r="MJO76" s="374"/>
      <c r="MJP76" s="374"/>
      <c r="MJQ76" s="374"/>
      <c r="MJR76" s="374"/>
      <c r="MJS76" s="374"/>
      <c r="MJT76" s="374"/>
      <c r="MJU76" s="374"/>
      <c r="MJV76" s="374"/>
      <c r="MJW76" s="374"/>
      <c r="MJX76" s="374"/>
      <c r="MJY76" s="374"/>
      <c r="MJZ76" s="374"/>
      <c r="MKA76" s="374"/>
      <c r="MKB76" s="374"/>
      <c r="MKC76" s="374"/>
      <c r="MKD76" s="374"/>
      <c r="MKE76" s="374"/>
      <c r="MKF76" s="374"/>
      <c r="MKG76" s="374"/>
      <c r="MKH76" s="374"/>
      <c r="MKI76" s="374"/>
      <c r="MKJ76" s="374"/>
      <c r="MKK76" s="374"/>
      <c r="MKL76" s="374"/>
      <c r="MKM76" s="374"/>
      <c r="MKN76" s="374"/>
      <c r="MKO76" s="374"/>
      <c r="MKP76" s="374"/>
      <c r="MKQ76" s="374"/>
      <c r="MKR76" s="374"/>
      <c r="MKS76" s="374"/>
      <c r="MKT76" s="374"/>
      <c r="MKU76" s="374"/>
      <c r="MKV76" s="374"/>
      <c r="MKW76" s="374"/>
      <c r="MKX76" s="374"/>
      <c r="MKY76" s="374"/>
      <c r="MKZ76" s="374"/>
      <c r="MLA76" s="374"/>
      <c r="MLB76" s="374"/>
      <c r="MLC76" s="374"/>
      <c r="MLD76" s="374"/>
      <c r="MLE76" s="374"/>
      <c r="MLF76" s="374"/>
      <c r="MLG76" s="374"/>
      <c r="MLH76" s="374"/>
      <c r="MLI76" s="374"/>
      <c r="MLJ76" s="374"/>
      <c r="MLK76" s="374"/>
      <c r="MLL76" s="374"/>
      <c r="MLM76" s="374"/>
      <c r="MLN76" s="374"/>
      <c r="MLO76" s="374"/>
      <c r="MLP76" s="374"/>
      <c r="MLQ76" s="374"/>
      <c r="MLR76" s="374"/>
      <c r="MLS76" s="374"/>
      <c r="MLT76" s="374"/>
      <c r="MLU76" s="374"/>
      <c r="MLV76" s="374"/>
      <c r="MLW76" s="374"/>
      <c r="MLX76" s="374"/>
      <c r="MLY76" s="374"/>
      <c r="MLZ76" s="374"/>
      <c r="MMA76" s="374"/>
      <c r="MMB76" s="374"/>
      <c r="MMC76" s="374"/>
      <c r="MMD76" s="374"/>
      <c r="MME76" s="374"/>
      <c r="MMF76" s="374"/>
      <c r="MMG76" s="374"/>
      <c r="MMH76" s="374"/>
      <c r="MMI76" s="374"/>
      <c r="MMJ76" s="374"/>
      <c r="MMK76" s="374"/>
      <c r="MML76" s="374"/>
      <c r="MMM76" s="374"/>
      <c r="MMN76" s="374"/>
      <c r="MMO76" s="374"/>
      <c r="MMP76" s="374"/>
      <c r="MMQ76" s="374"/>
      <c r="MMR76" s="374"/>
      <c r="MMS76" s="374"/>
      <c r="MMT76" s="374"/>
      <c r="MMU76" s="374"/>
      <c r="MMV76" s="374"/>
      <c r="MMW76" s="374"/>
      <c r="MMX76" s="374"/>
      <c r="MMY76" s="374"/>
      <c r="MMZ76" s="374"/>
      <c r="MNA76" s="374"/>
      <c r="MNB76" s="374"/>
      <c r="MNC76" s="374"/>
      <c r="MND76" s="374"/>
      <c r="MNE76" s="374"/>
      <c r="MNF76" s="374"/>
      <c r="MNG76" s="374"/>
      <c r="MNH76" s="374"/>
      <c r="MNI76" s="374"/>
      <c r="MNJ76" s="374"/>
      <c r="MNK76" s="374"/>
      <c r="MNL76" s="374"/>
      <c r="MNM76" s="374"/>
      <c r="MNN76" s="374"/>
      <c r="MNO76" s="374"/>
      <c r="MNP76" s="374"/>
      <c r="MNQ76" s="374"/>
      <c r="MNR76" s="374"/>
      <c r="MNS76" s="374"/>
      <c r="MNT76" s="374"/>
      <c r="MNU76" s="374"/>
      <c r="MNV76" s="374"/>
      <c r="MNW76" s="374"/>
      <c r="MNX76" s="374"/>
      <c r="MNY76" s="374"/>
      <c r="MNZ76" s="374"/>
      <c r="MOA76" s="374"/>
      <c r="MOB76" s="374"/>
      <c r="MOC76" s="374"/>
      <c r="MOD76" s="374"/>
      <c r="MOE76" s="374"/>
      <c r="MOF76" s="374"/>
      <c r="MOG76" s="374"/>
      <c r="MOH76" s="374"/>
      <c r="MOI76" s="374"/>
      <c r="MOJ76" s="374"/>
      <c r="MOK76" s="374"/>
      <c r="MOL76" s="374"/>
      <c r="MOM76" s="374"/>
      <c r="MON76" s="374"/>
      <c r="MOO76" s="374"/>
      <c r="MOP76" s="374"/>
      <c r="MOQ76" s="374"/>
      <c r="MOR76" s="374"/>
      <c r="MOS76" s="374"/>
      <c r="MOT76" s="374"/>
      <c r="MOU76" s="374"/>
      <c r="MOV76" s="374"/>
      <c r="MOW76" s="374"/>
      <c r="MOX76" s="374"/>
      <c r="MOY76" s="374"/>
      <c r="MOZ76" s="374"/>
      <c r="MPA76" s="374"/>
      <c r="MPB76" s="374"/>
      <c r="MPC76" s="374"/>
      <c r="MPD76" s="374"/>
      <c r="MPE76" s="374"/>
      <c r="MPF76" s="374"/>
      <c r="MPG76" s="374"/>
      <c r="MPH76" s="374"/>
      <c r="MPI76" s="374"/>
      <c r="MPJ76" s="374"/>
      <c r="MPK76" s="374"/>
      <c r="MPL76" s="374"/>
      <c r="MPM76" s="374"/>
      <c r="MPN76" s="374"/>
      <c r="MPO76" s="374"/>
      <c r="MPP76" s="374"/>
      <c r="MPQ76" s="374"/>
      <c r="MPR76" s="374"/>
      <c r="MPS76" s="374"/>
      <c r="MPT76" s="374"/>
      <c r="MPU76" s="374"/>
      <c r="MPV76" s="374"/>
      <c r="MPW76" s="374"/>
      <c r="MPX76" s="374"/>
      <c r="MPY76" s="374"/>
      <c r="MPZ76" s="374"/>
      <c r="MQA76" s="374"/>
      <c r="MQB76" s="374"/>
      <c r="MQC76" s="374"/>
      <c r="MQD76" s="374"/>
      <c r="MQE76" s="374"/>
      <c r="MQF76" s="374"/>
      <c r="MQG76" s="374"/>
      <c r="MQH76" s="374"/>
      <c r="MQI76" s="374"/>
      <c r="MQJ76" s="374"/>
      <c r="MQK76" s="374"/>
      <c r="MQL76" s="374"/>
      <c r="MQM76" s="374"/>
      <c r="MQN76" s="374"/>
      <c r="MQO76" s="374"/>
      <c r="MQP76" s="374"/>
      <c r="MQQ76" s="374"/>
      <c r="MQR76" s="374"/>
      <c r="MQS76" s="374"/>
      <c r="MQT76" s="374"/>
      <c r="MQU76" s="374"/>
      <c r="MQV76" s="374"/>
      <c r="MQW76" s="374"/>
      <c r="MQX76" s="374"/>
      <c r="MQY76" s="374"/>
      <c r="MQZ76" s="374"/>
      <c r="MRA76" s="374"/>
      <c r="MRB76" s="374"/>
      <c r="MRC76" s="374"/>
      <c r="MRD76" s="374"/>
      <c r="MRE76" s="374"/>
      <c r="MRF76" s="374"/>
      <c r="MRG76" s="374"/>
      <c r="MRH76" s="374"/>
      <c r="MRI76" s="374"/>
      <c r="MRJ76" s="374"/>
      <c r="MRK76" s="374"/>
      <c r="MRL76" s="374"/>
      <c r="MRM76" s="374"/>
      <c r="MRN76" s="374"/>
      <c r="MRO76" s="374"/>
      <c r="MRP76" s="374"/>
      <c r="MRQ76" s="374"/>
      <c r="MRR76" s="374"/>
      <c r="MRS76" s="374"/>
      <c r="MRT76" s="374"/>
      <c r="MRU76" s="374"/>
      <c r="MRV76" s="374"/>
      <c r="MRW76" s="374"/>
      <c r="MRX76" s="374"/>
      <c r="MRY76" s="374"/>
      <c r="MRZ76" s="374"/>
      <c r="MSA76" s="374"/>
      <c r="MSB76" s="374"/>
      <c r="MSC76" s="374"/>
      <c r="MSD76" s="374"/>
      <c r="MSE76" s="374"/>
      <c r="MSF76" s="374"/>
      <c r="MSG76" s="374"/>
      <c r="MSH76" s="374"/>
      <c r="MSI76" s="374"/>
      <c r="MSJ76" s="374"/>
      <c r="MSK76" s="374"/>
      <c r="MSL76" s="374"/>
      <c r="MSM76" s="374"/>
      <c r="MSN76" s="374"/>
      <c r="MSO76" s="374"/>
      <c r="MSP76" s="374"/>
      <c r="MSQ76" s="374"/>
      <c r="MSR76" s="374"/>
      <c r="MSS76" s="374"/>
      <c r="MST76" s="374"/>
      <c r="MSU76" s="374"/>
      <c r="MSV76" s="374"/>
      <c r="MSW76" s="374"/>
      <c r="MSX76" s="374"/>
      <c r="MSY76" s="374"/>
      <c r="MSZ76" s="374"/>
      <c r="MTA76" s="374"/>
      <c r="MTB76" s="374"/>
      <c r="MTC76" s="374"/>
      <c r="MTD76" s="374"/>
      <c r="MTE76" s="374"/>
      <c r="MTF76" s="374"/>
      <c r="MTG76" s="374"/>
      <c r="MTH76" s="374"/>
      <c r="MTI76" s="374"/>
      <c r="MTJ76" s="374"/>
      <c r="MTK76" s="374"/>
      <c r="MTL76" s="374"/>
      <c r="MTM76" s="374"/>
      <c r="MTN76" s="374"/>
      <c r="MTO76" s="374"/>
      <c r="MTP76" s="374"/>
      <c r="MTQ76" s="374"/>
      <c r="MTR76" s="374"/>
      <c r="MTS76" s="374"/>
      <c r="MTT76" s="374"/>
      <c r="MTU76" s="374"/>
      <c r="MTV76" s="374"/>
      <c r="MTW76" s="374"/>
      <c r="MTX76" s="374"/>
      <c r="MTY76" s="374"/>
      <c r="MTZ76" s="374"/>
      <c r="MUA76" s="374"/>
      <c r="MUB76" s="374"/>
      <c r="MUC76" s="374"/>
      <c r="MUD76" s="374"/>
      <c r="MUE76" s="374"/>
      <c r="MUF76" s="374"/>
      <c r="MUG76" s="374"/>
      <c r="MUH76" s="374"/>
      <c r="MUI76" s="374"/>
      <c r="MUJ76" s="374"/>
      <c r="MUK76" s="374"/>
      <c r="MUL76" s="374"/>
      <c r="MUM76" s="374"/>
      <c r="MUN76" s="374"/>
      <c r="MUO76" s="374"/>
      <c r="MUP76" s="374"/>
      <c r="MUQ76" s="374"/>
      <c r="MUR76" s="374"/>
      <c r="MUS76" s="374"/>
      <c r="MUT76" s="374"/>
      <c r="MUU76" s="374"/>
      <c r="MUV76" s="374"/>
      <c r="MUW76" s="374"/>
      <c r="MUX76" s="374"/>
      <c r="MUY76" s="374"/>
      <c r="MUZ76" s="374"/>
      <c r="MVA76" s="374"/>
      <c r="MVB76" s="374"/>
      <c r="MVC76" s="374"/>
      <c r="MVD76" s="374"/>
      <c r="MVE76" s="374"/>
      <c r="MVF76" s="374"/>
      <c r="MVG76" s="374"/>
      <c r="MVH76" s="374"/>
      <c r="MVI76" s="374"/>
      <c r="MVJ76" s="374"/>
      <c r="MVK76" s="374"/>
      <c r="MVL76" s="374"/>
      <c r="MVM76" s="374"/>
      <c r="MVN76" s="374"/>
      <c r="MVO76" s="374"/>
      <c r="MVP76" s="374"/>
      <c r="MVQ76" s="374"/>
      <c r="MVR76" s="374"/>
      <c r="MVS76" s="374"/>
      <c r="MVT76" s="374"/>
      <c r="MVU76" s="374"/>
      <c r="MVV76" s="374"/>
      <c r="MVW76" s="374"/>
      <c r="MVX76" s="374"/>
      <c r="MVY76" s="374"/>
      <c r="MVZ76" s="374"/>
      <c r="MWA76" s="374"/>
      <c r="MWB76" s="374"/>
      <c r="MWC76" s="374"/>
      <c r="MWD76" s="374"/>
      <c r="MWE76" s="374"/>
      <c r="MWF76" s="374"/>
      <c r="MWG76" s="374"/>
      <c r="MWH76" s="374"/>
      <c r="MWI76" s="374"/>
      <c r="MWJ76" s="374"/>
      <c r="MWK76" s="374"/>
      <c r="MWL76" s="374"/>
      <c r="MWM76" s="374"/>
      <c r="MWN76" s="374"/>
      <c r="MWO76" s="374"/>
      <c r="MWP76" s="374"/>
      <c r="MWQ76" s="374"/>
      <c r="MWR76" s="374"/>
      <c r="MWS76" s="374"/>
      <c r="MWT76" s="374"/>
      <c r="MWU76" s="374"/>
      <c r="MWV76" s="374"/>
      <c r="MWW76" s="374"/>
      <c r="MWX76" s="374"/>
      <c r="MWY76" s="374"/>
      <c r="MWZ76" s="374"/>
      <c r="MXA76" s="374"/>
      <c r="MXB76" s="374"/>
      <c r="MXC76" s="374"/>
      <c r="MXD76" s="374"/>
      <c r="MXE76" s="374"/>
      <c r="MXF76" s="374"/>
      <c r="MXG76" s="374"/>
      <c r="MXH76" s="374"/>
      <c r="MXI76" s="374"/>
      <c r="MXJ76" s="374"/>
      <c r="MXK76" s="374"/>
      <c r="MXL76" s="374"/>
      <c r="MXM76" s="374"/>
      <c r="MXN76" s="374"/>
      <c r="MXO76" s="374"/>
      <c r="MXP76" s="374"/>
      <c r="MXQ76" s="374"/>
      <c r="MXR76" s="374"/>
      <c r="MXS76" s="374"/>
      <c r="MXT76" s="374"/>
      <c r="MXU76" s="374"/>
      <c r="MXV76" s="374"/>
      <c r="MXW76" s="374"/>
      <c r="MXX76" s="374"/>
      <c r="MXY76" s="374"/>
      <c r="MXZ76" s="374"/>
      <c r="MYA76" s="374"/>
      <c r="MYB76" s="374"/>
      <c r="MYC76" s="374"/>
      <c r="MYD76" s="374"/>
      <c r="MYE76" s="374"/>
      <c r="MYF76" s="374"/>
      <c r="MYG76" s="374"/>
      <c r="MYH76" s="374"/>
      <c r="MYI76" s="374"/>
      <c r="MYJ76" s="374"/>
      <c r="MYK76" s="374"/>
      <c r="MYL76" s="374"/>
      <c r="MYM76" s="374"/>
      <c r="MYN76" s="374"/>
      <c r="MYO76" s="374"/>
      <c r="MYP76" s="374"/>
      <c r="MYQ76" s="374"/>
      <c r="MYR76" s="374"/>
      <c r="MYS76" s="374"/>
      <c r="MYT76" s="374"/>
      <c r="MYU76" s="374"/>
      <c r="MYV76" s="374"/>
      <c r="MYW76" s="374"/>
      <c r="MYX76" s="374"/>
      <c r="MYY76" s="374"/>
      <c r="MYZ76" s="374"/>
      <c r="MZA76" s="374"/>
      <c r="MZB76" s="374"/>
      <c r="MZC76" s="374"/>
      <c r="MZD76" s="374"/>
      <c r="MZE76" s="374"/>
      <c r="MZF76" s="374"/>
      <c r="MZG76" s="374"/>
      <c r="MZH76" s="374"/>
      <c r="MZI76" s="374"/>
      <c r="MZJ76" s="374"/>
      <c r="MZK76" s="374"/>
      <c r="MZL76" s="374"/>
      <c r="MZM76" s="374"/>
      <c r="MZN76" s="374"/>
      <c r="MZO76" s="374"/>
      <c r="MZP76" s="374"/>
      <c r="MZQ76" s="374"/>
      <c r="MZR76" s="374"/>
      <c r="MZS76" s="374"/>
      <c r="MZT76" s="374"/>
      <c r="MZU76" s="374"/>
      <c r="MZV76" s="374"/>
      <c r="MZW76" s="374"/>
      <c r="MZX76" s="374"/>
      <c r="MZY76" s="374"/>
      <c r="MZZ76" s="374"/>
      <c r="NAA76" s="374"/>
      <c r="NAB76" s="374"/>
      <c r="NAC76" s="374"/>
      <c r="NAD76" s="374"/>
      <c r="NAE76" s="374"/>
      <c r="NAF76" s="374"/>
      <c r="NAG76" s="374"/>
      <c r="NAH76" s="374"/>
      <c r="NAI76" s="374"/>
      <c r="NAJ76" s="374"/>
      <c r="NAK76" s="374"/>
      <c r="NAL76" s="374"/>
      <c r="NAM76" s="374"/>
      <c r="NAN76" s="374"/>
      <c r="NAO76" s="374"/>
      <c r="NAP76" s="374"/>
      <c r="NAQ76" s="374"/>
      <c r="NAR76" s="374"/>
      <c r="NAS76" s="374"/>
      <c r="NAT76" s="374"/>
      <c r="NAU76" s="374"/>
      <c r="NAV76" s="374"/>
      <c r="NAW76" s="374"/>
      <c r="NAX76" s="374"/>
      <c r="NAY76" s="374"/>
      <c r="NAZ76" s="374"/>
      <c r="NBA76" s="374"/>
      <c r="NBB76" s="374"/>
      <c r="NBC76" s="374"/>
      <c r="NBD76" s="374"/>
      <c r="NBE76" s="374"/>
      <c r="NBF76" s="374"/>
      <c r="NBG76" s="374"/>
      <c r="NBH76" s="374"/>
      <c r="NBI76" s="374"/>
      <c r="NBJ76" s="374"/>
      <c r="NBK76" s="374"/>
      <c r="NBL76" s="374"/>
      <c r="NBM76" s="374"/>
      <c r="NBN76" s="374"/>
      <c r="NBO76" s="374"/>
      <c r="NBP76" s="374"/>
      <c r="NBQ76" s="374"/>
      <c r="NBR76" s="374"/>
      <c r="NBS76" s="374"/>
      <c r="NBT76" s="374"/>
      <c r="NBU76" s="374"/>
      <c r="NBV76" s="374"/>
      <c r="NBW76" s="374"/>
      <c r="NBX76" s="374"/>
      <c r="NBY76" s="374"/>
      <c r="NBZ76" s="374"/>
      <c r="NCA76" s="374"/>
      <c r="NCB76" s="374"/>
      <c r="NCC76" s="374"/>
      <c r="NCD76" s="374"/>
      <c r="NCE76" s="374"/>
      <c r="NCF76" s="374"/>
      <c r="NCG76" s="374"/>
      <c r="NCH76" s="374"/>
      <c r="NCI76" s="374"/>
      <c r="NCJ76" s="374"/>
      <c r="NCK76" s="374"/>
      <c r="NCL76" s="374"/>
      <c r="NCM76" s="374"/>
      <c r="NCN76" s="374"/>
      <c r="NCO76" s="374"/>
      <c r="NCP76" s="374"/>
      <c r="NCQ76" s="374"/>
      <c r="NCR76" s="374"/>
      <c r="NCS76" s="374"/>
      <c r="NCT76" s="374"/>
      <c r="NCU76" s="374"/>
      <c r="NCV76" s="374"/>
      <c r="NCW76" s="374"/>
      <c r="NCX76" s="374"/>
      <c r="NCY76" s="374"/>
      <c r="NCZ76" s="374"/>
      <c r="NDA76" s="374"/>
      <c r="NDB76" s="374"/>
      <c r="NDC76" s="374"/>
      <c r="NDD76" s="374"/>
      <c r="NDE76" s="374"/>
      <c r="NDF76" s="374"/>
      <c r="NDG76" s="374"/>
      <c r="NDH76" s="374"/>
      <c r="NDI76" s="374"/>
      <c r="NDJ76" s="374"/>
      <c r="NDK76" s="374"/>
      <c r="NDL76" s="374"/>
      <c r="NDM76" s="374"/>
      <c r="NDN76" s="374"/>
      <c r="NDO76" s="374"/>
      <c r="NDP76" s="374"/>
      <c r="NDQ76" s="374"/>
      <c r="NDR76" s="374"/>
      <c r="NDS76" s="374"/>
      <c r="NDT76" s="374"/>
      <c r="NDU76" s="374"/>
      <c r="NDV76" s="374"/>
      <c r="NDW76" s="374"/>
      <c r="NDX76" s="374"/>
      <c r="NDY76" s="374"/>
      <c r="NDZ76" s="374"/>
      <c r="NEA76" s="374"/>
      <c r="NEB76" s="374"/>
      <c r="NEC76" s="374"/>
      <c r="NED76" s="374"/>
      <c r="NEE76" s="374"/>
      <c r="NEF76" s="374"/>
      <c r="NEG76" s="374"/>
      <c r="NEH76" s="374"/>
      <c r="NEI76" s="374"/>
      <c r="NEJ76" s="374"/>
      <c r="NEK76" s="374"/>
      <c r="NEL76" s="374"/>
      <c r="NEM76" s="374"/>
      <c r="NEN76" s="374"/>
      <c r="NEO76" s="374"/>
      <c r="NEP76" s="374"/>
      <c r="NEQ76" s="374"/>
      <c r="NER76" s="374"/>
      <c r="NES76" s="374"/>
      <c r="NET76" s="374"/>
      <c r="NEU76" s="374"/>
      <c r="NEV76" s="374"/>
      <c r="NEW76" s="374"/>
      <c r="NEX76" s="374"/>
      <c r="NEY76" s="374"/>
      <c r="NEZ76" s="374"/>
      <c r="NFA76" s="374"/>
      <c r="NFB76" s="374"/>
      <c r="NFC76" s="374"/>
      <c r="NFD76" s="374"/>
      <c r="NFE76" s="374"/>
      <c r="NFF76" s="374"/>
      <c r="NFG76" s="374"/>
      <c r="NFH76" s="374"/>
      <c r="NFI76" s="374"/>
      <c r="NFJ76" s="374"/>
      <c r="NFK76" s="374"/>
      <c r="NFL76" s="374"/>
      <c r="NFM76" s="374"/>
      <c r="NFN76" s="374"/>
      <c r="NFO76" s="374"/>
      <c r="NFP76" s="374"/>
      <c r="NFQ76" s="374"/>
      <c r="NFR76" s="374"/>
      <c r="NFS76" s="374"/>
      <c r="NFT76" s="374"/>
      <c r="NFU76" s="374"/>
      <c r="NFV76" s="374"/>
      <c r="NFW76" s="374"/>
      <c r="NFX76" s="374"/>
      <c r="NFY76" s="374"/>
      <c r="NFZ76" s="374"/>
      <c r="NGA76" s="374"/>
      <c r="NGB76" s="374"/>
      <c r="NGC76" s="374"/>
      <c r="NGD76" s="374"/>
      <c r="NGE76" s="374"/>
      <c r="NGF76" s="374"/>
      <c r="NGG76" s="374"/>
      <c r="NGH76" s="374"/>
      <c r="NGI76" s="374"/>
      <c r="NGJ76" s="374"/>
      <c r="NGK76" s="374"/>
      <c r="NGL76" s="374"/>
      <c r="NGM76" s="374"/>
      <c r="NGN76" s="374"/>
      <c r="NGO76" s="374"/>
      <c r="NGP76" s="374"/>
      <c r="NGQ76" s="374"/>
      <c r="NGR76" s="374"/>
      <c r="NGS76" s="374"/>
      <c r="NGT76" s="374"/>
      <c r="NGU76" s="374"/>
      <c r="NGV76" s="374"/>
      <c r="NGW76" s="374"/>
      <c r="NGX76" s="374"/>
      <c r="NGY76" s="374"/>
      <c r="NGZ76" s="374"/>
      <c r="NHA76" s="374"/>
      <c r="NHB76" s="374"/>
      <c r="NHC76" s="374"/>
      <c r="NHD76" s="374"/>
      <c r="NHE76" s="374"/>
      <c r="NHF76" s="374"/>
      <c r="NHG76" s="374"/>
      <c r="NHH76" s="374"/>
      <c r="NHI76" s="374"/>
      <c r="NHJ76" s="374"/>
      <c r="NHK76" s="374"/>
      <c r="NHL76" s="374"/>
      <c r="NHM76" s="374"/>
      <c r="NHN76" s="374"/>
      <c r="NHO76" s="374"/>
      <c r="NHP76" s="374"/>
      <c r="NHQ76" s="374"/>
      <c r="NHR76" s="374"/>
      <c r="NHS76" s="374"/>
      <c r="NHT76" s="374"/>
      <c r="NHU76" s="374"/>
      <c r="NHV76" s="374"/>
      <c r="NHW76" s="374"/>
      <c r="NHX76" s="374"/>
      <c r="NHY76" s="374"/>
      <c r="NHZ76" s="374"/>
      <c r="NIA76" s="374"/>
      <c r="NIB76" s="374"/>
      <c r="NIC76" s="374"/>
      <c r="NID76" s="374"/>
      <c r="NIE76" s="374"/>
      <c r="NIF76" s="374"/>
      <c r="NIG76" s="374"/>
      <c r="NIH76" s="374"/>
      <c r="NII76" s="374"/>
      <c r="NIJ76" s="374"/>
      <c r="NIK76" s="374"/>
      <c r="NIL76" s="374"/>
      <c r="NIM76" s="374"/>
      <c r="NIN76" s="374"/>
      <c r="NIO76" s="374"/>
      <c r="NIP76" s="374"/>
      <c r="NIQ76" s="374"/>
      <c r="NIR76" s="374"/>
      <c r="NIS76" s="374"/>
      <c r="NIT76" s="374"/>
      <c r="NIU76" s="374"/>
      <c r="NIV76" s="374"/>
      <c r="NIW76" s="374"/>
      <c r="NIX76" s="374"/>
      <c r="NIY76" s="374"/>
      <c r="NIZ76" s="374"/>
      <c r="NJA76" s="374"/>
      <c r="NJB76" s="374"/>
      <c r="NJC76" s="374"/>
      <c r="NJD76" s="374"/>
      <c r="NJE76" s="374"/>
      <c r="NJF76" s="374"/>
      <c r="NJG76" s="374"/>
      <c r="NJH76" s="374"/>
      <c r="NJI76" s="374"/>
      <c r="NJJ76" s="374"/>
      <c r="NJK76" s="374"/>
      <c r="NJL76" s="374"/>
      <c r="NJM76" s="374"/>
      <c r="NJN76" s="374"/>
      <c r="NJO76" s="374"/>
      <c r="NJP76" s="374"/>
      <c r="NJQ76" s="374"/>
      <c r="NJR76" s="374"/>
      <c r="NJS76" s="374"/>
      <c r="NJT76" s="374"/>
      <c r="NJU76" s="374"/>
      <c r="NJV76" s="374"/>
      <c r="NJW76" s="374"/>
      <c r="NJX76" s="374"/>
      <c r="NJY76" s="374"/>
      <c r="NJZ76" s="374"/>
      <c r="NKA76" s="374"/>
      <c r="NKB76" s="374"/>
      <c r="NKC76" s="374"/>
      <c r="NKD76" s="374"/>
      <c r="NKE76" s="374"/>
      <c r="NKF76" s="374"/>
      <c r="NKG76" s="374"/>
      <c r="NKH76" s="374"/>
      <c r="NKI76" s="374"/>
      <c r="NKJ76" s="374"/>
      <c r="NKK76" s="374"/>
      <c r="NKL76" s="374"/>
      <c r="NKM76" s="374"/>
      <c r="NKN76" s="374"/>
      <c r="NKO76" s="374"/>
      <c r="NKP76" s="374"/>
      <c r="NKQ76" s="374"/>
      <c r="NKR76" s="374"/>
      <c r="NKS76" s="374"/>
      <c r="NKT76" s="374"/>
      <c r="NKU76" s="374"/>
      <c r="NKV76" s="374"/>
      <c r="NKW76" s="374"/>
      <c r="NKX76" s="374"/>
      <c r="NKY76" s="374"/>
      <c r="NKZ76" s="374"/>
      <c r="NLA76" s="374"/>
      <c r="NLB76" s="374"/>
      <c r="NLC76" s="374"/>
      <c r="NLD76" s="374"/>
      <c r="NLE76" s="374"/>
      <c r="NLF76" s="374"/>
      <c r="NLG76" s="374"/>
      <c r="NLH76" s="374"/>
      <c r="NLI76" s="374"/>
      <c r="NLJ76" s="374"/>
      <c r="NLK76" s="374"/>
      <c r="NLL76" s="374"/>
      <c r="NLM76" s="374"/>
      <c r="NLN76" s="374"/>
      <c r="NLO76" s="374"/>
      <c r="NLP76" s="374"/>
      <c r="NLQ76" s="374"/>
      <c r="NLR76" s="374"/>
      <c r="NLS76" s="374"/>
      <c r="NLT76" s="374"/>
      <c r="NLU76" s="374"/>
      <c r="NLV76" s="374"/>
      <c r="NLW76" s="374"/>
      <c r="NLX76" s="374"/>
      <c r="NLY76" s="374"/>
      <c r="NLZ76" s="374"/>
      <c r="NMA76" s="374"/>
      <c r="NMB76" s="374"/>
      <c r="NMC76" s="374"/>
      <c r="NMD76" s="374"/>
      <c r="NME76" s="374"/>
      <c r="NMF76" s="374"/>
      <c r="NMG76" s="374"/>
      <c r="NMH76" s="374"/>
      <c r="NMI76" s="374"/>
      <c r="NMJ76" s="374"/>
      <c r="NMK76" s="374"/>
      <c r="NML76" s="374"/>
      <c r="NMM76" s="374"/>
      <c r="NMN76" s="374"/>
      <c r="NMO76" s="374"/>
      <c r="NMP76" s="374"/>
      <c r="NMQ76" s="374"/>
      <c r="NMR76" s="374"/>
      <c r="NMS76" s="374"/>
      <c r="NMT76" s="374"/>
      <c r="NMU76" s="374"/>
      <c r="NMV76" s="374"/>
      <c r="NMW76" s="374"/>
      <c r="NMX76" s="374"/>
      <c r="NMY76" s="374"/>
      <c r="NMZ76" s="374"/>
      <c r="NNA76" s="374"/>
      <c r="NNB76" s="374"/>
      <c r="NNC76" s="374"/>
      <c r="NND76" s="374"/>
      <c r="NNE76" s="374"/>
      <c r="NNF76" s="374"/>
      <c r="NNG76" s="374"/>
      <c r="NNH76" s="374"/>
      <c r="NNI76" s="374"/>
      <c r="NNJ76" s="374"/>
      <c r="NNK76" s="374"/>
      <c r="NNL76" s="374"/>
      <c r="NNM76" s="374"/>
      <c r="NNN76" s="374"/>
      <c r="NNO76" s="374"/>
      <c r="NNP76" s="374"/>
      <c r="NNQ76" s="374"/>
      <c r="NNR76" s="374"/>
      <c r="NNS76" s="374"/>
      <c r="NNT76" s="374"/>
      <c r="NNU76" s="374"/>
      <c r="NNV76" s="374"/>
      <c r="NNW76" s="374"/>
      <c r="NNX76" s="374"/>
      <c r="NNY76" s="374"/>
      <c r="NNZ76" s="374"/>
      <c r="NOA76" s="374"/>
      <c r="NOB76" s="374"/>
      <c r="NOC76" s="374"/>
      <c r="NOD76" s="374"/>
      <c r="NOE76" s="374"/>
      <c r="NOF76" s="374"/>
      <c r="NOG76" s="374"/>
      <c r="NOH76" s="374"/>
      <c r="NOI76" s="374"/>
      <c r="NOJ76" s="374"/>
      <c r="NOK76" s="374"/>
      <c r="NOL76" s="374"/>
      <c r="NOM76" s="374"/>
      <c r="NON76" s="374"/>
      <c r="NOO76" s="374"/>
      <c r="NOP76" s="374"/>
      <c r="NOQ76" s="374"/>
      <c r="NOR76" s="374"/>
      <c r="NOS76" s="374"/>
      <c r="NOT76" s="374"/>
      <c r="NOU76" s="374"/>
      <c r="NOV76" s="374"/>
      <c r="NOW76" s="374"/>
      <c r="NOX76" s="374"/>
      <c r="NOY76" s="374"/>
      <c r="NOZ76" s="374"/>
      <c r="NPA76" s="374"/>
      <c r="NPB76" s="374"/>
      <c r="NPC76" s="374"/>
      <c r="NPD76" s="374"/>
      <c r="NPE76" s="374"/>
      <c r="NPF76" s="374"/>
      <c r="NPG76" s="374"/>
      <c r="NPH76" s="374"/>
      <c r="NPI76" s="374"/>
      <c r="NPJ76" s="374"/>
      <c r="NPK76" s="374"/>
      <c r="NPL76" s="374"/>
      <c r="NPM76" s="374"/>
      <c r="NPN76" s="374"/>
      <c r="NPO76" s="374"/>
      <c r="NPP76" s="374"/>
      <c r="NPQ76" s="374"/>
      <c r="NPR76" s="374"/>
      <c r="NPS76" s="374"/>
      <c r="NPT76" s="374"/>
      <c r="NPU76" s="374"/>
      <c r="NPV76" s="374"/>
      <c r="NPW76" s="374"/>
      <c r="NPX76" s="374"/>
      <c r="NPY76" s="374"/>
      <c r="NPZ76" s="374"/>
      <c r="NQA76" s="374"/>
      <c r="NQB76" s="374"/>
      <c r="NQC76" s="374"/>
      <c r="NQD76" s="374"/>
      <c r="NQE76" s="374"/>
      <c r="NQF76" s="374"/>
      <c r="NQG76" s="374"/>
      <c r="NQH76" s="374"/>
      <c r="NQI76" s="374"/>
      <c r="NQJ76" s="374"/>
      <c r="NQK76" s="374"/>
      <c r="NQL76" s="374"/>
      <c r="NQM76" s="374"/>
      <c r="NQN76" s="374"/>
      <c r="NQO76" s="374"/>
      <c r="NQP76" s="374"/>
      <c r="NQQ76" s="374"/>
      <c r="NQR76" s="374"/>
      <c r="NQS76" s="374"/>
      <c r="NQT76" s="374"/>
      <c r="NQU76" s="374"/>
      <c r="NQV76" s="374"/>
      <c r="NQW76" s="374"/>
      <c r="NQX76" s="374"/>
      <c r="NQY76" s="374"/>
      <c r="NQZ76" s="374"/>
      <c r="NRA76" s="374"/>
      <c r="NRB76" s="374"/>
      <c r="NRC76" s="374"/>
      <c r="NRD76" s="374"/>
      <c r="NRE76" s="374"/>
      <c r="NRF76" s="374"/>
      <c r="NRG76" s="374"/>
      <c r="NRH76" s="374"/>
      <c r="NRI76" s="374"/>
      <c r="NRJ76" s="374"/>
      <c r="NRK76" s="374"/>
      <c r="NRL76" s="374"/>
      <c r="NRM76" s="374"/>
      <c r="NRN76" s="374"/>
      <c r="NRO76" s="374"/>
      <c r="NRP76" s="374"/>
      <c r="NRQ76" s="374"/>
      <c r="NRR76" s="374"/>
      <c r="NRS76" s="374"/>
      <c r="NRT76" s="374"/>
      <c r="NRU76" s="374"/>
      <c r="NRV76" s="374"/>
      <c r="NRW76" s="374"/>
      <c r="NRX76" s="374"/>
      <c r="NRY76" s="374"/>
      <c r="NRZ76" s="374"/>
      <c r="NSA76" s="374"/>
      <c r="NSB76" s="374"/>
      <c r="NSC76" s="374"/>
      <c r="NSD76" s="374"/>
      <c r="NSE76" s="374"/>
      <c r="NSF76" s="374"/>
      <c r="NSG76" s="374"/>
      <c r="NSH76" s="374"/>
      <c r="NSI76" s="374"/>
      <c r="NSJ76" s="374"/>
      <c r="NSK76" s="374"/>
      <c r="NSL76" s="374"/>
      <c r="NSM76" s="374"/>
      <c r="NSN76" s="374"/>
      <c r="NSO76" s="374"/>
      <c r="NSP76" s="374"/>
      <c r="NSQ76" s="374"/>
      <c r="NSR76" s="374"/>
      <c r="NSS76" s="374"/>
      <c r="NST76" s="374"/>
      <c r="NSU76" s="374"/>
      <c r="NSV76" s="374"/>
      <c r="NSW76" s="374"/>
      <c r="NSX76" s="374"/>
      <c r="NSY76" s="374"/>
      <c r="NSZ76" s="374"/>
      <c r="NTA76" s="374"/>
      <c r="NTB76" s="374"/>
      <c r="NTC76" s="374"/>
      <c r="NTD76" s="374"/>
      <c r="NTE76" s="374"/>
      <c r="NTF76" s="374"/>
      <c r="NTG76" s="374"/>
      <c r="NTH76" s="374"/>
      <c r="NTI76" s="374"/>
      <c r="NTJ76" s="374"/>
      <c r="NTK76" s="374"/>
      <c r="NTL76" s="374"/>
      <c r="NTM76" s="374"/>
      <c r="NTN76" s="374"/>
      <c r="NTO76" s="374"/>
      <c r="NTP76" s="374"/>
      <c r="NTQ76" s="374"/>
      <c r="NTR76" s="374"/>
      <c r="NTS76" s="374"/>
      <c r="NTT76" s="374"/>
      <c r="NTU76" s="374"/>
      <c r="NTV76" s="374"/>
      <c r="NTW76" s="374"/>
      <c r="NTX76" s="374"/>
      <c r="NTY76" s="374"/>
      <c r="NTZ76" s="374"/>
      <c r="NUA76" s="374"/>
      <c r="NUB76" s="374"/>
      <c r="NUC76" s="374"/>
      <c r="NUD76" s="374"/>
      <c r="NUE76" s="374"/>
      <c r="NUF76" s="374"/>
      <c r="NUG76" s="374"/>
      <c r="NUH76" s="374"/>
      <c r="NUI76" s="374"/>
      <c r="NUJ76" s="374"/>
      <c r="NUK76" s="374"/>
      <c r="NUL76" s="374"/>
      <c r="NUM76" s="374"/>
      <c r="NUN76" s="374"/>
      <c r="NUO76" s="374"/>
      <c r="NUP76" s="374"/>
      <c r="NUQ76" s="374"/>
      <c r="NUR76" s="374"/>
      <c r="NUS76" s="374"/>
      <c r="NUT76" s="374"/>
      <c r="NUU76" s="374"/>
      <c r="NUV76" s="374"/>
      <c r="NUW76" s="374"/>
      <c r="NUX76" s="374"/>
      <c r="NUY76" s="374"/>
      <c r="NUZ76" s="374"/>
      <c r="NVA76" s="374"/>
      <c r="NVB76" s="374"/>
      <c r="NVC76" s="374"/>
      <c r="NVD76" s="374"/>
      <c r="NVE76" s="374"/>
      <c r="NVF76" s="374"/>
      <c r="NVG76" s="374"/>
      <c r="NVH76" s="374"/>
      <c r="NVI76" s="374"/>
      <c r="NVJ76" s="374"/>
      <c r="NVK76" s="374"/>
      <c r="NVL76" s="374"/>
      <c r="NVM76" s="374"/>
      <c r="NVN76" s="374"/>
      <c r="NVO76" s="374"/>
      <c r="NVP76" s="374"/>
      <c r="NVQ76" s="374"/>
      <c r="NVR76" s="374"/>
      <c r="NVS76" s="374"/>
      <c r="NVT76" s="374"/>
      <c r="NVU76" s="374"/>
      <c r="NVV76" s="374"/>
      <c r="NVW76" s="374"/>
      <c r="NVX76" s="374"/>
      <c r="NVY76" s="374"/>
      <c r="NVZ76" s="374"/>
      <c r="NWA76" s="374"/>
      <c r="NWB76" s="374"/>
      <c r="NWC76" s="374"/>
      <c r="NWD76" s="374"/>
      <c r="NWE76" s="374"/>
      <c r="NWF76" s="374"/>
      <c r="NWG76" s="374"/>
      <c r="NWH76" s="374"/>
      <c r="NWI76" s="374"/>
      <c r="NWJ76" s="374"/>
      <c r="NWK76" s="374"/>
      <c r="NWL76" s="374"/>
      <c r="NWM76" s="374"/>
      <c r="NWN76" s="374"/>
      <c r="NWO76" s="374"/>
      <c r="NWP76" s="374"/>
      <c r="NWQ76" s="374"/>
      <c r="NWR76" s="374"/>
      <c r="NWS76" s="374"/>
      <c r="NWT76" s="374"/>
      <c r="NWU76" s="374"/>
      <c r="NWV76" s="374"/>
      <c r="NWW76" s="374"/>
      <c r="NWX76" s="374"/>
      <c r="NWY76" s="374"/>
      <c r="NWZ76" s="374"/>
      <c r="NXA76" s="374"/>
      <c r="NXB76" s="374"/>
      <c r="NXC76" s="374"/>
      <c r="NXD76" s="374"/>
      <c r="NXE76" s="374"/>
      <c r="NXF76" s="374"/>
      <c r="NXG76" s="374"/>
      <c r="NXH76" s="374"/>
      <c r="NXI76" s="374"/>
      <c r="NXJ76" s="374"/>
      <c r="NXK76" s="374"/>
      <c r="NXL76" s="374"/>
      <c r="NXM76" s="374"/>
      <c r="NXN76" s="374"/>
      <c r="NXO76" s="374"/>
      <c r="NXP76" s="374"/>
      <c r="NXQ76" s="374"/>
      <c r="NXR76" s="374"/>
      <c r="NXS76" s="374"/>
      <c r="NXT76" s="374"/>
      <c r="NXU76" s="374"/>
      <c r="NXV76" s="374"/>
      <c r="NXW76" s="374"/>
      <c r="NXX76" s="374"/>
      <c r="NXY76" s="374"/>
      <c r="NXZ76" s="374"/>
      <c r="NYA76" s="374"/>
      <c r="NYB76" s="374"/>
      <c r="NYC76" s="374"/>
      <c r="NYD76" s="374"/>
      <c r="NYE76" s="374"/>
      <c r="NYF76" s="374"/>
      <c r="NYG76" s="374"/>
      <c r="NYH76" s="374"/>
      <c r="NYI76" s="374"/>
      <c r="NYJ76" s="374"/>
      <c r="NYK76" s="374"/>
      <c r="NYL76" s="374"/>
      <c r="NYM76" s="374"/>
      <c r="NYN76" s="374"/>
      <c r="NYO76" s="374"/>
      <c r="NYP76" s="374"/>
      <c r="NYQ76" s="374"/>
      <c r="NYR76" s="374"/>
      <c r="NYS76" s="374"/>
      <c r="NYT76" s="374"/>
      <c r="NYU76" s="374"/>
      <c r="NYV76" s="374"/>
      <c r="NYW76" s="374"/>
      <c r="NYX76" s="374"/>
      <c r="NYY76" s="374"/>
      <c r="NYZ76" s="374"/>
      <c r="NZA76" s="374"/>
      <c r="NZB76" s="374"/>
      <c r="NZC76" s="374"/>
      <c r="NZD76" s="374"/>
      <c r="NZE76" s="374"/>
      <c r="NZF76" s="374"/>
      <c r="NZG76" s="374"/>
      <c r="NZH76" s="374"/>
      <c r="NZI76" s="374"/>
      <c r="NZJ76" s="374"/>
      <c r="NZK76" s="374"/>
      <c r="NZL76" s="374"/>
      <c r="NZM76" s="374"/>
      <c r="NZN76" s="374"/>
      <c r="NZO76" s="374"/>
      <c r="NZP76" s="374"/>
      <c r="NZQ76" s="374"/>
      <c r="NZR76" s="374"/>
      <c r="NZS76" s="374"/>
      <c r="NZT76" s="374"/>
      <c r="NZU76" s="374"/>
      <c r="NZV76" s="374"/>
      <c r="NZW76" s="374"/>
      <c r="NZX76" s="374"/>
      <c r="NZY76" s="374"/>
      <c r="NZZ76" s="374"/>
      <c r="OAA76" s="374"/>
      <c r="OAB76" s="374"/>
      <c r="OAC76" s="374"/>
      <c r="OAD76" s="374"/>
      <c r="OAE76" s="374"/>
      <c r="OAF76" s="374"/>
      <c r="OAG76" s="374"/>
      <c r="OAH76" s="374"/>
      <c r="OAI76" s="374"/>
      <c r="OAJ76" s="374"/>
      <c r="OAK76" s="374"/>
      <c r="OAL76" s="374"/>
      <c r="OAM76" s="374"/>
      <c r="OAN76" s="374"/>
      <c r="OAO76" s="374"/>
      <c r="OAP76" s="374"/>
      <c r="OAQ76" s="374"/>
      <c r="OAR76" s="374"/>
      <c r="OAS76" s="374"/>
      <c r="OAT76" s="374"/>
      <c r="OAU76" s="374"/>
      <c r="OAV76" s="374"/>
      <c r="OAW76" s="374"/>
      <c r="OAX76" s="374"/>
      <c r="OAY76" s="374"/>
      <c r="OAZ76" s="374"/>
      <c r="OBA76" s="374"/>
      <c r="OBB76" s="374"/>
      <c r="OBC76" s="374"/>
      <c r="OBD76" s="374"/>
      <c r="OBE76" s="374"/>
      <c r="OBF76" s="374"/>
      <c r="OBG76" s="374"/>
      <c r="OBH76" s="374"/>
      <c r="OBI76" s="374"/>
      <c r="OBJ76" s="374"/>
      <c r="OBK76" s="374"/>
      <c r="OBL76" s="374"/>
      <c r="OBM76" s="374"/>
      <c r="OBN76" s="374"/>
      <c r="OBO76" s="374"/>
      <c r="OBP76" s="374"/>
      <c r="OBQ76" s="374"/>
      <c r="OBR76" s="374"/>
      <c r="OBS76" s="374"/>
      <c r="OBT76" s="374"/>
      <c r="OBU76" s="374"/>
      <c r="OBV76" s="374"/>
      <c r="OBW76" s="374"/>
      <c r="OBX76" s="374"/>
      <c r="OBY76" s="374"/>
      <c r="OBZ76" s="374"/>
      <c r="OCA76" s="374"/>
      <c r="OCB76" s="374"/>
      <c r="OCC76" s="374"/>
      <c r="OCD76" s="374"/>
      <c r="OCE76" s="374"/>
      <c r="OCF76" s="374"/>
      <c r="OCG76" s="374"/>
      <c r="OCH76" s="374"/>
      <c r="OCI76" s="374"/>
      <c r="OCJ76" s="374"/>
      <c r="OCK76" s="374"/>
      <c r="OCL76" s="374"/>
      <c r="OCM76" s="374"/>
      <c r="OCN76" s="374"/>
      <c r="OCO76" s="374"/>
      <c r="OCP76" s="374"/>
      <c r="OCQ76" s="374"/>
      <c r="OCR76" s="374"/>
      <c r="OCS76" s="374"/>
      <c r="OCT76" s="374"/>
      <c r="OCU76" s="374"/>
      <c r="OCV76" s="374"/>
      <c r="OCW76" s="374"/>
      <c r="OCX76" s="374"/>
      <c r="OCY76" s="374"/>
      <c r="OCZ76" s="374"/>
      <c r="ODA76" s="374"/>
      <c r="ODB76" s="374"/>
      <c r="ODC76" s="374"/>
      <c r="ODD76" s="374"/>
      <c r="ODE76" s="374"/>
      <c r="ODF76" s="374"/>
      <c r="ODG76" s="374"/>
      <c r="ODH76" s="374"/>
      <c r="ODI76" s="374"/>
      <c r="ODJ76" s="374"/>
      <c r="ODK76" s="374"/>
      <c r="ODL76" s="374"/>
      <c r="ODM76" s="374"/>
      <c r="ODN76" s="374"/>
      <c r="ODO76" s="374"/>
      <c r="ODP76" s="374"/>
      <c r="ODQ76" s="374"/>
      <c r="ODR76" s="374"/>
      <c r="ODS76" s="374"/>
      <c r="ODT76" s="374"/>
      <c r="ODU76" s="374"/>
      <c r="ODV76" s="374"/>
      <c r="ODW76" s="374"/>
      <c r="ODX76" s="374"/>
      <c r="ODY76" s="374"/>
      <c r="ODZ76" s="374"/>
      <c r="OEA76" s="374"/>
      <c r="OEB76" s="374"/>
      <c r="OEC76" s="374"/>
      <c r="OED76" s="374"/>
      <c r="OEE76" s="374"/>
      <c r="OEF76" s="374"/>
      <c r="OEG76" s="374"/>
      <c r="OEH76" s="374"/>
      <c r="OEI76" s="374"/>
      <c r="OEJ76" s="374"/>
      <c r="OEK76" s="374"/>
      <c r="OEL76" s="374"/>
      <c r="OEM76" s="374"/>
      <c r="OEN76" s="374"/>
      <c r="OEO76" s="374"/>
      <c r="OEP76" s="374"/>
      <c r="OEQ76" s="374"/>
      <c r="OER76" s="374"/>
      <c r="OES76" s="374"/>
      <c r="OET76" s="374"/>
      <c r="OEU76" s="374"/>
      <c r="OEV76" s="374"/>
      <c r="OEW76" s="374"/>
      <c r="OEX76" s="374"/>
      <c r="OEY76" s="374"/>
      <c r="OEZ76" s="374"/>
      <c r="OFA76" s="374"/>
      <c r="OFB76" s="374"/>
      <c r="OFC76" s="374"/>
      <c r="OFD76" s="374"/>
      <c r="OFE76" s="374"/>
      <c r="OFF76" s="374"/>
      <c r="OFG76" s="374"/>
      <c r="OFH76" s="374"/>
      <c r="OFI76" s="374"/>
      <c r="OFJ76" s="374"/>
      <c r="OFK76" s="374"/>
      <c r="OFL76" s="374"/>
      <c r="OFM76" s="374"/>
      <c r="OFN76" s="374"/>
      <c r="OFO76" s="374"/>
      <c r="OFP76" s="374"/>
      <c r="OFQ76" s="374"/>
      <c r="OFR76" s="374"/>
      <c r="OFS76" s="374"/>
      <c r="OFT76" s="374"/>
      <c r="OFU76" s="374"/>
      <c r="OFV76" s="374"/>
      <c r="OFW76" s="374"/>
      <c r="OFX76" s="374"/>
      <c r="OFY76" s="374"/>
      <c r="OFZ76" s="374"/>
      <c r="OGA76" s="374"/>
      <c r="OGB76" s="374"/>
      <c r="OGC76" s="374"/>
      <c r="OGD76" s="374"/>
      <c r="OGE76" s="374"/>
      <c r="OGF76" s="374"/>
      <c r="OGG76" s="374"/>
      <c r="OGH76" s="374"/>
      <c r="OGI76" s="374"/>
      <c r="OGJ76" s="374"/>
      <c r="OGK76" s="374"/>
      <c r="OGL76" s="374"/>
      <c r="OGM76" s="374"/>
      <c r="OGN76" s="374"/>
      <c r="OGO76" s="374"/>
      <c r="OGP76" s="374"/>
      <c r="OGQ76" s="374"/>
      <c r="OGR76" s="374"/>
      <c r="OGS76" s="374"/>
      <c r="OGT76" s="374"/>
      <c r="OGU76" s="374"/>
      <c r="OGV76" s="374"/>
      <c r="OGW76" s="374"/>
      <c r="OGX76" s="374"/>
      <c r="OGY76" s="374"/>
      <c r="OGZ76" s="374"/>
      <c r="OHA76" s="374"/>
      <c r="OHB76" s="374"/>
      <c r="OHC76" s="374"/>
      <c r="OHD76" s="374"/>
      <c r="OHE76" s="374"/>
      <c r="OHF76" s="374"/>
      <c r="OHG76" s="374"/>
      <c r="OHH76" s="374"/>
      <c r="OHI76" s="374"/>
      <c r="OHJ76" s="374"/>
      <c r="OHK76" s="374"/>
      <c r="OHL76" s="374"/>
      <c r="OHM76" s="374"/>
      <c r="OHN76" s="374"/>
      <c r="OHO76" s="374"/>
      <c r="OHP76" s="374"/>
      <c r="OHQ76" s="374"/>
      <c r="OHR76" s="374"/>
      <c r="OHS76" s="374"/>
      <c r="OHT76" s="374"/>
      <c r="OHU76" s="374"/>
      <c r="OHV76" s="374"/>
      <c r="OHW76" s="374"/>
      <c r="OHX76" s="374"/>
      <c r="OHY76" s="374"/>
      <c r="OHZ76" s="374"/>
      <c r="OIA76" s="374"/>
      <c r="OIB76" s="374"/>
      <c r="OIC76" s="374"/>
      <c r="OID76" s="374"/>
      <c r="OIE76" s="374"/>
      <c r="OIF76" s="374"/>
      <c r="OIG76" s="374"/>
      <c r="OIH76" s="374"/>
      <c r="OII76" s="374"/>
      <c r="OIJ76" s="374"/>
      <c r="OIK76" s="374"/>
      <c r="OIL76" s="374"/>
      <c r="OIM76" s="374"/>
      <c r="OIN76" s="374"/>
      <c r="OIO76" s="374"/>
      <c r="OIP76" s="374"/>
      <c r="OIQ76" s="374"/>
      <c r="OIR76" s="374"/>
      <c r="OIS76" s="374"/>
      <c r="OIT76" s="374"/>
      <c r="OIU76" s="374"/>
      <c r="OIV76" s="374"/>
      <c r="OIW76" s="374"/>
      <c r="OIX76" s="374"/>
      <c r="OIY76" s="374"/>
      <c r="OIZ76" s="374"/>
      <c r="OJA76" s="374"/>
      <c r="OJB76" s="374"/>
      <c r="OJC76" s="374"/>
      <c r="OJD76" s="374"/>
      <c r="OJE76" s="374"/>
      <c r="OJF76" s="374"/>
      <c r="OJG76" s="374"/>
      <c r="OJH76" s="374"/>
      <c r="OJI76" s="374"/>
      <c r="OJJ76" s="374"/>
      <c r="OJK76" s="374"/>
      <c r="OJL76" s="374"/>
      <c r="OJM76" s="374"/>
      <c r="OJN76" s="374"/>
      <c r="OJO76" s="374"/>
      <c r="OJP76" s="374"/>
      <c r="OJQ76" s="374"/>
      <c r="OJR76" s="374"/>
      <c r="OJS76" s="374"/>
      <c r="OJT76" s="374"/>
      <c r="OJU76" s="374"/>
      <c r="OJV76" s="374"/>
      <c r="OJW76" s="374"/>
      <c r="OJX76" s="374"/>
      <c r="OJY76" s="374"/>
      <c r="OJZ76" s="374"/>
      <c r="OKA76" s="374"/>
      <c r="OKB76" s="374"/>
      <c r="OKC76" s="374"/>
      <c r="OKD76" s="374"/>
      <c r="OKE76" s="374"/>
      <c r="OKF76" s="374"/>
      <c r="OKG76" s="374"/>
      <c r="OKH76" s="374"/>
      <c r="OKI76" s="374"/>
      <c r="OKJ76" s="374"/>
      <c r="OKK76" s="374"/>
      <c r="OKL76" s="374"/>
      <c r="OKM76" s="374"/>
      <c r="OKN76" s="374"/>
      <c r="OKO76" s="374"/>
      <c r="OKP76" s="374"/>
      <c r="OKQ76" s="374"/>
      <c r="OKR76" s="374"/>
      <c r="OKS76" s="374"/>
      <c r="OKT76" s="374"/>
      <c r="OKU76" s="374"/>
      <c r="OKV76" s="374"/>
      <c r="OKW76" s="374"/>
      <c r="OKX76" s="374"/>
      <c r="OKY76" s="374"/>
      <c r="OKZ76" s="374"/>
      <c r="OLA76" s="374"/>
      <c r="OLB76" s="374"/>
      <c r="OLC76" s="374"/>
      <c r="OLD76" s="374"/>
      <c r="OLE76" s="374"/>
      <c r="OLF76" s="374"/>
      <c r="OLG76" s="374"/>
      <c r="OLH76" s="374"/>
      <c r="OLI76" s="374"/>
      <c r="OLJ76" s="374"/>
      <c r="OLK76" s="374"/>
      <c r="OLL76" s="374"/>
      <c r="OLM76" s="374"/>
      <c r="OLN76" s="374"/>
      <c r="OLO76" s="374"/>
      <c r="OLP76" s="374"/>
      <c r="OLQ76" s="374"/>
      <c r="OLR76" s="374"/>
      <c r="OLS76" s="374"/>
      <c r="OLT76" s="374"/>
      <c r="OLU76" s="374"/>
      <c r="OLV76" s="374"/>
      <c r="OLW76" s="374"/>
      <c r="OLX76" s="374"/>
      <c r="OLY76" s="374"/>
      <c r="OLZ76" s="374"/>
      <c r="OMA76" s="374"/>
      <c r="OMB76" s="374"/>
      <c r="OMC76" s="374"/>
      <c r="OMD76" s="374"/>
      <c r="OME76" s="374"/>
      <c r="OMF76" s="374"/>
      <c r="OMG76" s="374"/>
      <c r="OMH76" s="374"/>
      <c r="OMI76" s="374"/>
      <c r="OMJ76" s="374"/>
      <c r="OMK76" s="374"/>
      <c r="OML76" s="374"/>
      <c r="OMM76" s="374"/>
      <c r="OMN76" s="374"/>
      <c r="OMO76" s="374"/>
      <c r="OMP76" s="374"/>
      <c r="OMQ76" s="374"/>
      <c r="OMR76" s="374"/>
      <c r="OMS76" s="374"/>
      <c r="OMT76" s="374"/>
      <c r="OMU76" s="374"/>
      <c r="OMV76" s="374"/>
      <c r="OMW76" s="374"/>
      <c r="OMX76" s="374"/>
      <c r="OMY76" s="374"/>
      <c r="OMZ76" s="374"/>
      <c r="ONA76" s="374"/>
      <c r="ONB76" s="374"/>
      <c r="ONC76" s="374"/>
      <c r="OND76" s="374"/>
      <c r="ONE76" s="374"/>
      <c r="ONF76" s="374"/>
      <c r="ONG76" s="374"/>
      <c r="ONH76" s="374"/>
      <c r="ONI76" s="374"/>
      <c r="ONJ76" s="374"/>
      <c r="ONK76" s="374"/>
      <c r="ONL76" s="374"/>
      <c r="ONM76" s="374"/>
      <c r="ONN76" s="374"/>
      <c r="ONO76" s="374"/>
      <c r="ONP76" s="374"/>
      <c r="ONQ76" s="374"/>
      <c r="ONR76" s="374"/>
      <c r="ONS76" s="374"/>
      <c r="ONT76" s="374"/>
      <c r="ONU76" s="374"/>
      <c r="ONV76" s="374"/>
      <c r="ONW76" s="374"/>
      <c r="ONX76" s="374"/>
      <c r="ONY76" s="374"/>
      <c r="ONZ76" s="374"/>
      <c r="OOA76" s="374"/>
      <c r="OOB76" s="374"/>
      <c r="OOC76" s="374"/>
      <c r="OOD76" s="374"/>
      <c r="OOE76" s="374"/>
      <c r="OOF76" s="374"/>
      <c r="OOG76" s="374"/>
      <c r="OOH76" s="374"/>
      <c r="OOI76" s="374"/>
      <c r="OOJ76" s="374"/>
      <c r="OOK76" s="374"/>
      <c r="OOL76" s="374"/>
      <c r="OOM76" s="374"/>
      <c r="OON76" s="374"/>
      <c r="OOO76" s="374"/>
      <c r="OOP76" s="374"/>
      <c r="OOQ76" s="374"/>
      <c r="OOR76" s="374"/>
      <c r="OOS76" s="374"/>
      <c r="OOT76" s="374"/>
      <c r="OOU76" s="374"/>
      <c r="OOV76" s="374"/>
      <c r="OOW76" s="374"/>
      <c r="OOX76" s="374"/>
      <c r="OOY76" s="374"/>
      <c r="OOZ76" s="374"/>
      <c r="OPA76" s="374"/>
      <c r="OPB76" s="374"/>
      <c r="OPC76" s="374"/>
      <c r="OPD76" s="374"/>
      <c r="OPE76" s="374"/>
      <c r="OPF76" s="374"/>
      <c r="OPG76" s="374"/>
      <c r="OPH76" s="374"/>
      <c r="OPI76" s="374"/>
      <c r="OPJ76" s="374"/>
      <c r="OPK76" s="374"/>
      <c r="OPL76" s="374"/>
      <c r="OPM76" s="374"/>
      <c r="OPN76" s="374"/>
      <c r="OPO76" s="374"/>
      <c r="OPP76" s="374"/>
      <c r="OPQ76" s="374"/>
      <c r="OPR76" s="374"/>
      <c r="OPS76" s="374"/>
      <c r="OPT76" s="374"/>
      <c r="OPU76" s="374"/>
      <c r="OPV76" s="374"/>
      <c r="OPW76" s="374"/>
      <c r="OPX76" s="374"/>
      <c r="OPY76" s="374"/>
      <c r="OPZ76" s="374"/>
      <c r="OQA76" s="374"/>
      <c r="OQB76" s="374"/>
      <c r="OQC76" s="374"/>
      <c r="OQD76" s="374"/>
      <c r="OQE76" s="374"/>
      <c r="OQF76" s="374"/>
      <c r="OQG76" s="374"/>
      <c r="OQH76" s="374"/>
      <c r="OQI76" s="374"/>
      <c r="OQJ76" s="374"/>
      <c r="OQK76" s="374"/>
      <c r="OQL76" s="374"/>
      <c r="OQM76" s="374"/>
      <c r="OQN76" s="374"/>
      <c r="OQO76" s="374"/>
      <c r="OQP76" s="374"/>
      <c r="OQQ76" s="374"/>
      <c r="OQR76" s="374"/>
      <c r="OQS76" s="374"/>
      <c r="OQT76" s="374"/>
      <c r="OQU76" s="374"/>
      <c r="OQV76" s="374"/>
      <c r="OQW76" s="374"/>
      <c r="OQX76" s="374"/>
      <c r="OQY76" s="374"/>
      <c r="OQZ76" s="374"/>
      <c r="ORA76" s="374"/>
      <c r="ORB76" s="374"/>
      <c r="ORC76" s="374"/>
      <c r="ORD76" s="374"/>
      <c r="ORE76" s="374"/>
      <c r="ORF76" s="374"/>
      <c r="ORG76" s="374"/>
      <c r="ORH76" s="374"/>
      <c r="ORI76" s="374"/>
      <c r="ORJ76" s="374"/>
      <c r="ORK76" s="374"/>
      <c r="ORL76" s="374"/>
      <c r="ORM76" s="374"/>
      <c r="ORN76" s="374"/>
      <c r="ORO76" s="374"/>
      <c r="ORP76" s="374"/>
      <c r="ORQ76" s="374"/>
      <c r="ORR76" s="374"/>
      <c r="ORS76" s="374"/>
      <c r="ORT76" s="374"/>
      <c r="ORU76" s="374"/>
      <c r="ORV76" s="374"/>
      <c r="ORW76" s="374"/>
      <c r="ORX76" s="374"/>
      <c r="ORY76" s="374"/>
      <c r="ORZ76" s="374"/>
      <c r="OSA76" s="374"/>
      <c r="OSB76" s="374"/>
      <c r="OSC76" s="374"/>
      <c r="OSD76" s="374"/>
      <c r="OSE76" s="374"/>
      <c r="OSF76" s="374"/>
      <c r="OSG76" s="374"/>
      <c r="OSH76" s="374"/>
      <c r="OSI76" s="374"/>
      <c r="OSJ76" s="374"/>
      <c r="OSK76" s="374"/>
      <c r="OSL76" s="374"/>
      <c r="OSM76" s="374"/>
      <c r="OSN76" s="374"/>
      <c r="OSO76" s="374"/>
      <c r="OSP76" s="374"/>
      <c r="OSQ76" s="374"/>
      <c r="OSR76" s="374"/>
      <c r="OSS76" s="374"/>
      <c r="OST76" s="374"/>
      <c r="OSU76" s="374"/>
      <c r="OSV76" s="374"/>
      <c r="OSW76" s="374"/>
      <c r="OSX76" s="374"/>
      <c r="OSY76" s="374"/>
      <c r="OSZ76" s="374"/>
      <c r="OTA76" s="374"/>
      <c r="OTB76" s="374"/>
      <c r="OTC76" s="374"/>
      <c r="OTD76" s="374"/>
      <c r="OTE76" s="374"/>
      <c r="OTF76" s="374"/>
      <c r="OTG76" s="374"/>
      <c r="OTH76" s="374"/>
      <c r="OTI76" s="374"/>
      <c r="OTJ76" s="374"/>
      <c r="OTK76" s="374"/>
      <c r="OTL76" s="374"/>
      <c r="OTM76" s="374"/>
      <c r="OTN76" s="374"/>
      <c r="OTO76" s="374"/>
      <c r="OTP76" s="374"/>
      <c r="OTQ76" s="374"/>
      <c r="OTR76" s="374"/>
      <c r="OTS76" s="374"/>
      <c r="OTT76" s="374"/>
      <c r="OTU76" s="374"/>
      <c r="OTV76" s="374"/>
      <c r="OTW76" s="374"/>
      <c r="OTX76" s="374"/>
      <c r="OTY76" s="374"/>
      <c r="OTZ76" s="374"/>
      <c r="OUA76" s="374"/>
      <c r="OUB76" s="374"/>
      <c r="OUC76" s="374"/>
      <c r="OUD76" s="374"/>
      <c r="OUE76" s="374"/>
      <c r="OUF76" s="374"/>
      <c r="OUG76" s="374"/>
      <c r="OUH76" s="374"/>
      <c r="OUI76" s="374"/>
      <c r="OUJ76" s="374"/>
      <c r="OUK76" s="374"/>
      <c r="OUL76" s="374"/>
      <c r="OUM76" s="374"/>
      <c r="OUN76" s="374"/>
      <c r="OUO76" s="374"/>
      <c r="OUP76" s="374"/>
      <c r="OUQ76" s="374"/>
      <c r="OUR76" s="374"/>
      <c r="OUS76" s="374"/>
      <c r="OUT76" s="374"/>
      <c r="OUU76" s="374"/>
      <c r="OUV76" s="374"/>
      <c r="OUW76" s="374"/>
      <c r="OUX76" s="374"/>
      <c r="OUY76" s="374"/>
      <c r="OUZ76" s="374"/>
      <c r="OVA76" s="374"/>
      <c r="OVB76" s="374"/>
      <c r="OVC76" s="374"/>
      <c r="OVD76" s="374"/>
      <c r="OVE76" s="374"/>
      <c r="OVF76" s="374"/>
      <c r="OVG76" s="374"/>
      <c r="OVH76" s="374"/>
      <c r="OVI76" s="374"/>
      <c r="OVJ76" s="374"/>
      <c r="OVK76" s="374"/>
      <c r="OVL76" s="374"/>
      <c r="OVM76" s="374"/>
      <c r="OVN76" s="374"/>
      <c r="OVO76" s="374"/>
      <c r="OVP76" s="374"/>
      <c r="OVQ76" s="374"/>
      <c r="OVR76" s="374"/>
      <c r="OVS76" s="374"/>
      <c r="OVT76" s="374"/>
      <c r="OVU76" s="374"/>
      <c r="OVV76" s="374"/>
      <c r="OVW76" s="374"/>
      <c r="OVX76" s="374"/>
      <c r="OVY76" s="374"/>
      <c r="OVZ76" s="374"/>
      <c r="OWA76" s="374"/>
      <c r="OWB76" s="374"/>
      <c r="OWC76" s="374"/>
      <c r="OWD76" s="374"/>
      <c r="OWE76" s="374"/>
      <c r="OWF76" s="374"/>
      <c r="OWG76" s="374"/>
      <c r="OWH76" s="374"/>
      <c r="OWI76" s="374"/>
      <c r="OWJ76" s="374"/>
      <c r="OWK76" s="374"/>
      <c r="OWL76" s="374"/>
      <c r="OWM76" s="374"/>
      <c r="OWN76" s="374"/>
      <c r="OWO76" s="374"/>
      <c r="OWP76" s="374"/>
      <c r="OWQ76" s="374"/>
      <c r="OWR76" s="374"/>
      <c r="OWS76" s="374"/>
      <c r="OWT76" s="374"/>
      <c r="OWU76" s="374"/>
      <c r="OWV76" s="374"/>
      <c r="OWW76" s="374"/>
      <c r="OWX76" s="374"/>
      <c r="OWY76" s="374"/>
      <c r="OWZ76" s="374"/>
      <c r="OXA76" s="374"/>
      <c r="OXB76" s="374"/>
      <c r="OXC76" s="374"/>
      <c r="OXD76" s="374"/>
      <c r="OXE76" s="374"/>
      <c r="OXF76" s="374"/>
      <c r="OXG76" s="374"/>
      <c r="OXH76" s="374"/>
      <c r="OXI76" s="374"/>
      <c r="OXJ76" s="374"/>
      <c r="OXK76" s="374"/>
      <c r="OXL76" s="374"/>
      <c r="OXM76" s="374"/>
      <c r="OXN76" s="374"/>
      <c r="OXO76" s="374"/>
      <c r="OXP76" s="374"/>
      <c r="OXQ76" s="374"/>
      <c r="OXR76" s="374"/>
      <c r="OXS76" s="374"/>
      <c r="OXT76" s="374"/>
      <c r="OXU76" s="374"/>
      <c r="OXV76" s="374"/>
      <c r="OXW76" s="374"/>
      <c r="OXX76" s="374"/>
      <c r="OXY76" s="374"/>
      <c r="OXZ76" s="374"/>
      <c r="OYA76" s="374"/>
      <c r="OYB76" s="374"/>
      <c r="OYC76" s="374"/>
      <c r="OYD76" s="374"/>
      <c r="OYE76" s="374"/>
      <c r="OYF76" s="374"/>
      <c r="OYG76" s="374"/>
      <c r="OYH76" s="374"/>
      <c r="OYI76" s="374"/>
      <c r="OYJ76" s="374"/>
      <c r="OYK76" s="374"/>
      <c r="OYL76" s="374"/>
      <c r="OYM76" s="374"/>
      <c r="OYN76" s="374"/>
      <c r="OYO76" s="374"/>
      <c r="OYP76" s="374"/>
      <c r="OYQ76" s="374"/>
      <c r="OYR76" s="374"/>
      <c r="OYS76" s="374"/>
      <c r="OYT76" s="374"/>
      <c r="OYU76" s="374"/>
      <c r="OYV76" s="374"/>
      <c r="OYW76" s="374"/>
      <c r="OYX76" s="374"/>
      <c r="OYY76" s="374"/>
      <c r="OYZ76" s="374"/>
      <c r="OZA76" s="374"/>
      <c r="OZB76" s="374"/>
      <c r="OZC76" s="374"/>
      <c r="OZD76" s="374"/>
      <c r="OZE76" s="374"/>
      <c r="OZF76" s="374"/>
      <c r="OZG76" s="374"/>
      <c r="OZH76" s="374"/>
      <c r="OZI76" s="374"/>
      <c r="OZJ76" s="374"/>
      <c r="OZK76" s="374"/>
      <c r="OZL76" s="374"/>
      <c r="OZM76" s="374"/>
      <c r="OZN76" s="374"/>
      <c r="OZO76" s="374"/>
      <c r="OZP76" s="374"/>
      <c r="OZQ76" s="374"/>
      <c r="OZR76" s="374"/>
      <c r="OZS76" s="374"/>
      <c r="OZT76" s="374"/>
      <c r="OZU76" s="374"/>
      <c r="OZV76" s="374"/>
      <c r="OZW76" s="374"/>
      <c r="OZX76" s="374"/>
      <c r="OZY76" s="374"/>
      <c r="OZZ76" s="374"/>
      <c r="PAA76" s="374"/>
      <c r="PAB76" s="374"/>
      <c r="PAC76" s="374"/>
      <c r="PAD76" s="374"/>
      <c r="PAE76" s="374"/>
      <c r="PAF76" s="374"/>
      <c r="PAG76" s="374"/>
      <c r="PAH76" s="374"/>
      <c r="PAI76" s="374"/>
      <c r="PAJ76" s="374"/>
      <c r="PAK76" s="374"/>
      <c r="PAL76" s="374"/>
      <c r="PAM76" s="374"/>
      <c r="PAN76" s="374"/>
      <c r="PAO76" s="374"/>
      <c r="PAP76" s="374"/>
      <c r="PAQ76" s="374"/>
      <c r="PAR76" s="374"/>
      <c r="PAS76" s="374"/>
      <c r="PAT76" s="374"/>
      <c r="PAU76" s="374"/>
      <c r="PAV76" s="374"/>
      <c r="PAW76" s="374"/>
      <c r="PAX76" s="374"/>
      <c r="PAY76" s="374"/>
      <c r="PAZ76" s="374"/>
      <c r="PBA76" s="374"/>
      <c r="PBB76" s="374"/>
      <c r="PBC76" s="374"/>
      <c r="PBD76" s="374"/>
      <c r="PBE76" s="374"/>
      <c r="PBF76" s="374"/>
      <c r="PBG76" s="374"/>
      <c r="PBH76" s="374"/>
      <c r="PBI76" s="374"/>
      <c r="PBJ76" s="374"/>
      <c r="PBK76" s="374"/>
      <c r="PBL76" s="374"/>
      <c r="PBM76" s="374"/>
      <c r="PBN76" s="374"/>
      <c r="PBO76" s="374"/>
      <c r="PBP76" s="374"/>
      <c r="PBQ76" s="374"/>
      <c r="PBR76" s="374"/>
      <c r="PBS76" s="374"/>
      <c r="PBT76" s="374"/>
      <c r="PBU76" s="374"/>
      <c r="PBV76" s="374"/>
      <c r="PBW76" s="374"/>
      <c r="PBX76" s="374"/>
      <c r="PBY76" s="374"/>
      <c r="PBZ76" s="374"/>
      <c r="PCA76" s="374"/>
      <c r="PCB76" s="374"/>
      <c r="PCC76" s="374"/>
      <c r="PCD76" s="374"/>
      <c r="PCE76" s="374"/>
      <c r="PCF76" s="374"/>
      <c r="PCG76" s="374"/>
      <c r="PCH76" s="374"/>
      <c r="PCI76" s="374"/>
      <c r="PCJ76" s="374"/>
      <c r="PCK76" s="374"/>
      <c r="PCL76" s="374"/>
      <c r="PCM76" s="374"/>
      <c r="PCN76" s="374"/>
      <c r="PCO76" s="374"/>
      <c r="PCP76" s="374"/>
      <c r="PCQ76" s="374"/>
      <c r="PCR76" s="374"/>
      <c r="PCS76" s="374"/>
      <c r="PCT76" s="374"/>
      <c r="PCU76" s="374"/>
      <c r="PCV76" s="374"/>
      <c r="PCW76" s="374"/>
      <c r="PCX76" s="374"/>
      <c r="PCY76" s="374"/>
      <c r="PCZ76" s="374"/>
      <c r="PDA76" s="374"/>
      <c r="PDB76" s="374"/>
      <c r="PDC76" s="374"/>
      <c r="PDD76" s="374"/>
      <c r="PDE76" s="374"/>
      <c r="PDF76" s="374"/>
      <c r="PDG76" s="374"/>
      <c r="PDH76" s="374"/>
      <c r="PDI76" s="374"/>
      <c r="PDJ76" s="374"/>
      <c r="PDK76" s="374"/>
      <c r="PDL76" s="374"/>
      <c r="PDM76" s="374"/>
      <c r="PDN76" s="374"/>
      <c r="PDO76" s="374"/>
      <c r="PDP76" s="374"/>
      <c r="PDQ76" s="374"/>
      <c r="PDR76" s="374"/>
      <c r="PDS76" s="374"/>
      <c r="PDT76" s="374"/>
      <c r="PDU76" s="374"/>
      <c r="PDV76" s="374"/>
      <c r="PDW76" s="374"/>
      <c r="PDX76" s="374"/>
      <c r="PDY76" s="374"/>
      <c r="PDZ76" s="374"/>
      <c r="PEA76" s="374"/>
      <c r="PEB76" s="374"/>
      <c r="PEC76" s="374"/>
      <c r="PED76" s="374"/>
      <c r="PEE76" s="374"/>
      <c r="PEF76" s="374"/>
      <c r="PEG76" s="374"/>
      <c r="PEH76" s="374"/>
      <c r="PEI76" s="374"/>
      <c r="PEJ76" s="374"/>
      <c r="PEK76" s="374"/>
      <c r="PEL76" s="374"/>
      <c r="PEM76" s="374"/>
      <c r="PEN76" s="374"/>
      <c r="PEO76" s="374"/>
      <c r="PEP76" s="374"/>
      <c r="PEQ76" s="374"/>
      <c r="PER76" s="374"/>
      <c r="PES76" s="374"/>
      <c r="PET76" s="374"/>
      <c r="PEU76" s="374"/>
      <c r="PEV76" s="374"/>
      <c r="PEW76" s="374"/>
      <c r="PEX76" s="374"/>
      <c r="PEY76" s="374"/>
      <c r="PEZ76" s="374"/>
      <c r="PFA76" s="374"/>
      <c r="PFB76" s="374"/>
      <c r="PFC76" s="374"/>
      <c r="PFD76" s="374"/>
      <c r="PFE76" s="374"/>
      <c r="PFF76" s="374"/>
      <c r="PFG76" s="374"/>
      <c r="PFH76" s="374"/>
      <c r="PFI76" s="374"/>
      <c r="PFJ76" s="374"/>
      <c r="PFK76" s="374"/>
      <c r="PFL76" s="374"/>
      <c r="PFM76" s="374"/>
      <c r="PFN76" s="374"/>
      <c r="PFO76" s="374"/>
      <c r="PFP76" s="374"/>
      <c r="PFQ76" s="374"/>
      <c r="PFR76" s="374"/>
      <c r="PFS76" s="374"/>
      <c r="PFT76" s="374"/>
      <c r="PFU76" s="374"/>
      <c r="PFV76" s="374"/>
      <c r="PFW76" s="374"/>
      <c r="PFX76" s="374"/>
      <c r="PFY76" s="374"/>
      <c r="PFZ76" s="374"/>
      <c r="PGA76" s="374"/>
      <c r="PGB76" s="374"/>
      <c r="PGC76" s="374"/>
      <c r="PGD76" s="374"/>
      <c r="PGE76" s="374"/>
      <c r="PGF76" s="374"/>
      <c r="PGG76" s="374"/>
      <c r="PGH76" s="374"/>
      <c r="PGI76" s="374"/>
      <c r="PGJ76" s="374"/>
      <c r="PGK76" s="374"/>
      <c r="PGL76" s="374"/>
      <c r="PGM76" s="374"/>
      <c r="PGN76" s="374"/>
      <c r="PGO76" s="374"/>
      <c r="PGP76" s="374"/>
      <c r="PGQ76" s="374"/>
      <c r="PGR76" s="374"/>
      <c r="PGS76" s="374"/>
      <c r="PGT76" s="374"/>
      <c r="PGU76" s="374"/>
      <c r="PGV76" s="374"/>
      <c r="PGW76" s="374"/>
      <c r="PGX76" s="374"/>
      <c r="PGY76" s="374"/>
      <c r="PGZ76" s="374"/>
      <c r="PHA76" s="374"/>
      <c r="PHB76" s="374"/>
      <c r="PHC76" s="374"/>
      <c r="PHD76" s="374"/>
      <c r="PHE76" s="374"/>
      <c r="PHF76" s="374"/>
      <c r="PHG76" s="374"/>
      <c r="PHH76" s="374"/>
      <c r="PHI76" s="374"/>
      <c r="PHJ76" s="374"/>
      <c r="PHK76" s="374"/>
      <c r="PHL76" s="374"/>
      <c r="PHM76" s="374"/>
      <c r="PHN76" s="374"/>
      <c r="PHO76" s="374"/>
      <c r="PHP76" s="374"/>
      <c r="PHQ76" s="374"/>
      <c r="PHR76" s="374"/>
      <c r="PHS76" s="374"/>
      <c r="PHT76" s="374"/>
      <c r="PHU76" s="374"/>
      <c r="PHV76" s="374"/>
      <c r="PHW76" s="374"/>
      <c r="PHX76" s="374"/>
      <c r="PHY76" s="374"/>
      <c r="PHZ76" s="374"/>
      <c r="PIA76" s="374"/>
      <c r="PIB76" s="374"/>
      <c r="PIC76" s="374"/>
      <c r="PID76" s="374"/>
      <c r="PIE76" s="374"/>
      <c r="PIF76" s="374"/>
      <c r="PIG76" s="374"/>
      <c r="PIH76" s="374"/>
      <c r="PII76" s="374"/>
      <c r="PIJ76" s="374"/>
      <c r="PIK76" s="374"/>
      <c r="PIL76" s="374"/>
      <c r="PIM76" s="374"/>
      <c r="PIN76" s="374"/>
      <c r="PIO76" s="374"/>
      <c r="PIP76" s="374"/>
      <c r="PIQ76" s="374"/>
      <c r="PIR76" s="374"/>
      <c r="PIS76" s="374"/>
      <c r="PIT76" s="374"/>
      <c r="PIU76" s="374"/>
      <c r="PIV76" s="374"/>
      <c r="PIW76" s="374"/>
      <c r="PIX76" s="374"/>
      <c r="PIY76" s="374"/>
      <c r="PIZ76" s="374"/>
      <c r="PJA76" s="374"/>
      <c r="PJB76" s="374"/>
      <c r="PJC76" s="374"/>
      <c r="PJD76" s="374"/>
      <c r="PJE76" s="374"/>
      <c r="PJF76" s="374"/>
      <c r="PJG76" s="374"/>
      <c r="PJH76" s="374"/>
      <c r="PJI76" s="374"/>
      <c r="PJJ76" s="374"/>
      <c r="PJK76" s="374"/>
      <c r="PJL76" s="374"/>
      <c r="PJM76" s="374"/>
      <c r="PJN76" s="374"/>
      <c r="PJO76" s="374"/>
      <c r="PJP76" s="374"/>
      <c r="PJQ76" s="374"/>
      <c r="PJR76" s="374"/>
      <c r="PJS76" s="374"/>
      <c r="PJT76" s="374"/>
      <c r="PJU76" s="374"/>
      <c r="PJV76" s="374"/>
      <c r="PJW76" s="374"/>
      <c r="PJX76" s="374"/>
      <c r="PJY76" s="374"/>
      <c r="PJZ76" s="374"/>
      <c r="PKA76" s="374"/>
      <c r="PKB76" s="374"/>
      <c r="PKC76" s="374"/>
      <c r="PKD76" s="374"/>
      <c r="PKE76" s="374"/>
      <c r="PKF76" s="374"/>
      <c r="PKG76" s="374"/>
      <c r="PKH76" s="374"/>
      <c r="PKI76" s="374"/>
      <c r="PKJ76" s="374"/>
      <c r="PKK76" s="374"/>
      <c r="PKL76" s="374"/>
      <c r="PKM76" s="374"/>
      <c r="PKN76" s="374"/>
      <c r="PKO76" s="374"/>
      <c r="PKP76" s="374"/>
      <c r="PKQ76" s="374"/>
      <c r="PKR76" s="374"/>
      <c r="PKS76" s="374"/>
      <c r="PKT76" s="374"/>
      <c r="PKU76" s="374"/>
      <c r="PKV76" s="374"/>
      <c r="PKW76" s="374"/>
      <c r="PKX76" s="374"/>
      <c r="PKY76" s="374"/>
      <c r="PKZ76" s="374"/>
      <c r="PLA76" s="374"/>
      <c r="PLB76" s="374"/>
      <c r="PLC76" s="374"/>
      <c r="PLD76" s="374"/>
      <c r="PLE76" s="374"/>
      <c r="PLF76" s="374"/>
      <c r="PLG76" s="374"/>
      <c r="PLH76" s="374"/>
      <c r="PLI76" s="374"/>
      <c r="PLJ76" s="374"/>
      <c r="PLK76" s="374"/>
      <c r="PLL76" s="374"/>
      <c r="PLM76" s="374"/>
      <c r="PLN76" s="374"/>
      <c r="PLO76" s="374"/>
      <c r="PLP76" s="374"/>
      <c r="PLQ76" s="374"/>
      <c r="PLR76" s="374"/>
      <c r="PLS76" s="374"/>
      <c r="PLT76" s="374"/>
      <c r="PLU76" s="374"/>
      <c r="PLV76" s="374"/>
      <c r="PLW76" s="374"/>
      <c r="PLX76" s="374"/>
      <c r="PLY76" s="374"/>
      <c r="PLZ76" s="374"/>
      <c r="PMA76" s="374"/>
      <c r="PMB76" s="374"/>
      <c r="PMC76" s="374"/>
      <c r="PMD76" s="374"/>
      <c r="PME76" s="374"/>
      <c r="PMF76" s="374"/>
      <c r="PMG76" s="374"/>
      <c r="PMH76" s="374"/>
      <c r="PMI76" s="374"/>
      <c r="PMJ76" s="374"/>
      <c r="PMK76" s="374"/>
      <c r="PML76" s="374"/>
      <c r="PMM76" s="374"/>
      <c r="PMN76" s="374"/>
      <c r="PMO76" s="374"/>
      <c r="PMP76" s="374"/>
      <c r="PMQ76" s="374"/>
      <c r="PMR76" s="374"/>
      <c r="PMS76" s="374"/>
      <c r="PMT76" s="374"/>
      <c r="PMU76" s="374"/>
      <c r="PMV76" s="374"/>
      <c r="PMW76" s="374"/>
      <c r="PMX76" s="374"/>
      <c r="PMY76" s="374"/>
      <c r="PMZ76" s="374"/>
      <c r="PNA76" s="374"/>
      <c r="PNB76" s="374"/>
      <c r="PNC76" s="374"/>
      <c r="PND76" s="374"/>
      <c r="PNE76" s="374"/>
      <c r="PNF76" s="374"/>
      <c r="PNG76" s="374"/>
      <c r="PNH76" s="374"/>
      <c r="PNI76" s="374"/>
      <c r="PNJ76" s="374"/>
      <c r="PNK76" s="374"/>
      <c r="PNL76" s="374"/>
      <c r="PNM76" s="374"/>
      <c r="PNN76" s="374"/>
      <c r="PNO76" s="374"/>
      <c r="PNP76" s="374"/>
      <c r="PNQ76" s="374"/>
      <c r="PNR76" s="374"/>
      <c r="PNS76" s="374"/>
      <c r="PNT76" s="374"/>
      <c r="PNU76" s="374"/>
      <c r="PNV76" s="374"/>
      <c r="PNW76" s="374"/>
      <c r="PNX76" s="374"/>
      <c r="PNY76" s="374"/>
      <c r="PNZ76" s="374"/>
      <c r="POA76" s="374"/>
      <c r="POB76" s="374"/>
      <c r="POC76" s="374"/>
      <c r="POD76" s="374"/>
      <c r="POE76" s="374"/>
      <c r="POF76" s="374"/>
      <c r="POG76" s="374"/>
      <c r="POH76" s="374"/>
      <c r="POI76" s="374"/>
      <c r="POJ76" s="374"/>
      <c r="POK76" s="374"/>
      <c r="POL76" s="374"/>
      <c r="POM76" s="374"/>
      <c r="PON76" s="374"/>
      <c r="POO76" s="374"/>
      <c r="POP76" s="374"/>
      <c r="POQ76" s="374"/>
      <c r="POR76" s="374"/>
      <c r="POS76" s="374"/>
      <c r="POT76" s="374"/>
      <c r="POU76" s="374"/>
      <c r="POV76" s="374"/>
      <c r="POW76" s="374"/>
      <c r="POX76" s="374"/>
      <c r="POY76" s="374"/>
      <c r="POZ76" s="374"/>
      <c r="PPA76" s="374"/>
      <c r="PPB76" s="374"/>
      <c r="PPC76" s="374"/>
      <c r="PPD76" s="374"/>
      <c r="PPE76" s="374"/>
      <c r="PPF76" s="374"/>
      <c r="PPG76" s="374"/>
      <c r="PPH76" s="374"/>
      <c r="PPI76" s="374"/>
      <c r="PPJ76" s="374"/>
      <c r="PPK76" s="374"/>
      <c r="PPL76" s="374"/>
      <c r="PPM76" s="374"/>
      <c r="PPN76" s="374"/>
      <c r="PPO76" s="374"/>
      <c r="PPP76" s="374"/>
      <c r="PPQ76" s="374"/>
      <c r="PPR76" s="374"/>
      <c r="PPS76" s="374"/>
      <c r="PPT76" s="374"/>
      <c r="PPU76" s="374"/>
      <c r="PPV76" s="374"/>
      <c r="PPW76" s="374"/>
      <c r="PPX76" s="374"/>
      <c r="PPY76" s="374"/>
      <c r="PPZ76" s="374"/>
      <c r="PQA76" s="374"/>
      <c r="PQB76" s="374"/>
      <c r="PQC76" s="374"/>
      <c r="PQD76" s="374"/>
      <c r="PQE76" s="374"/>
      <c r="PQF76" s="374"/>
      <c r="PQG76" s="374"/>
      <c r="PQH76" s="374"/>
      <c r="PQI76" s="374"/>
      <c r="PQJ76" s="374"/>
      <c r="PQK76" s="374"/>
      <c r="PQL76" s="374"/>
      <c r="PQM76" s="374"/>
      <c r="PQN76" s="374"/>
      <c r="PQO76" s="374"/>
      <c r="PQP76" s="374"/>
      <c r="PQQ76" s="374"/>
      <c r="PQR76" s="374"/>
      <c r="PQS76" s="374"/>
      <c r="PQT76" s="374"/>
      <c r="PQU76" s="374"/>
      <c r="PQV76" s="374"/>
      <c r="PQW76" s="374"/>
      <c r="PQX76" s="374"/>
      <c r="PQY76" s="374"/>
      <c r="PQZ76" s="374"/>
      <c r="PRA76" s="374"/>
      <c r="PRB76" s="374"/>
      <c r="PRC76" s="374"/>
      <c r="PRD76" s="374"/>
      <c r="PRE76" s="374"/>
      <c r="PRF76" s="374"/>
      <c r="PRG76" s="374"/>
      <c r="PRH76" s="374"/>
      <c r="PRI76" s="374"/>
      <c r="PRJ76" s="374"/>
      <c r="PRK76" s="374"/>
      <c r="PRL76" s="374"/>
      <c r="PRM76" s="374"/>
      <c r="PRN76" s="374"/>
      <c r="PRO76" s="374"/>
      <c r="PRP76" s="374"/>
      <c r="PRQ76" s="374"/>
      <c r="PRR76" s="374"/>
      <c r="PRS76" s="374"/>
      <c r="PRT76" s="374"/>
      <c r="PRU76" s="374"/>
      <c r="PRV76" s="374"/>
      <c r="PRW76" s="374"/>
      <c r="PRX76" s="374"/>
      <c r="PRY76" s="374"/>
      <c r="PRZ76" s="374"/>
      <c r="PSA76" s="374"/>
      <c r="PSB76" s="374"/>
      <c r="PSC76" s="374"/>
      <c r="PSD76" s="374"/>
      <c r="PSE76" s="374"/>
      <c r="PSF76" s="374"/>
      <c r="PSG76" s="374"/>
      <c r="PSH76" s="374"/>
      <c r="PSI76" s="374"/>
      <c r="PSJ76" s="374"/>
      <c r="PSK76" s="374"/>
      <c r="PSL76" s="374"/>
      <c r="PSM76" s="374"/>
      <c r="PSN76" s="374"/>
      <c r="PSO76" s="374"/>
      <c r="PSP76" s="374"/>
      <c r="PSQ76" s="374"/>
      <c r="PSR76" s="374"/>
      <c r="PSS76" s="374"/>
      <c r="PST76" s="374"/>
      <c r="PSU76" s="374"/>
      <c r="PSV76" s="374"/>
      <c r="PSW76" s="374"/>
      <c r="PSX76" s="374"/>
      <c r="PSY76" s="374"/>
      <c r="PSZ76" s="374"/>
      <c r="PTA76" s="374"/>
      <c r="PTB76" s="374"/>
      <c r="PTC76" s="374"/>
      <c r="PTD76" s="374"/>
      <c r="PTE76" s="374"/>
      <c r="PTF76" s="374"/>
      <c r="PTG76" s="374"/>
      <c r="PTH76" s="374"/>
      <c r="PTI76" s="374"/>
      <c r="PTJ76" s="374"/>
      <c r="PTK76" s="374"/>
      <c r="PTL76" s="374"/>
      <c r="PTM76" s="374"/>
      <c r="PTN76" s="374"/>
      <c r="PTO76" s="374"/>
      <c r="PTP76" s="374"/>
      <c r="PTQ76" s="374"/>
      <c r="PTR76" s="374"/>
      <c r="PTS76" s="374"/>
      <c r="PTT76" s="374"/>
      <c r="PTU76" s="374"/>
      <c r="PTV76" s="374"/>
      <c r="PTW76" s="374"/>
      <c r="PTX76" s="374"/>
      <c r="PTY76" s="374"/>
      <c r="PTZ76" s="374"/>
      <c r="PUA76" s="374"/>
      <c r="PUB76" s="374"/>
      <c r="PUC76" s="374"/>
      <c r="PUD76" s="374"/>
      <c r="PUE76" s="374"/>
      <c r="PUF76" s="374"/>
      <c r="PUG76" s="374"/>
      <c r="PUH76" s="374"/>
      <c r="PUI76" s="374"/>
      <c r="PUJ76" s="374"/>
      <c r="PUK76" s="374"/>
      <c r="PUL76" s="374"/>
      <c r="PUM76" s="374"/>
      <c r="PUN76" s="374"/>
      <c r="PUO76" s="374"/>
      <c r="PUP76" s="374"/>
      <c r="PUQ76" s="374"/>
      <c r="PUR76" s="374"/>
      <c r="PUS76" s="374"/>
      <c r="PUT76" s="374"/>
      <c r="PUU76" s="374"/>
      <c r="PUV76" s="374"/>
      <c r="PUW76" s="374"/>
      <c r="PUX76" s="374"/>
      <c r="PUY76" s="374"/>
      <c r="PUZ76" s="374"/>
      <c r="PVA76" s="374"/>
      <c r="PVB76" s="374"/>
      <c r="PVC76" s="374"/>
      <c r="PVD76" s="374"/>
      <c r="PVE76" s="374"/>
      <c r="PVF76" s="374"/>
      <c r="PVG76" s="374"/>
      <c r="PVH76" s="374"/>
      <c r="PVI76" s="374"/>
      <c r="PVJ76" s="374"/>
      <c r="PVK76" s="374"/>
      <c r="PVL76" s="374"/>
      <c r="PVM76" s="374"/>
      <c r="PVN76" s="374"/>
      <c r="PVO76" s="374"/>
      <c r="PVP76" s="374"/>
      <c r="PVQ76" s="374"/>
      <c r="PVR76" s="374"/>
      <c r="PVS76" s="374"/>
      <c r="PVT76" s="374"/>
      <c r="PVU76" s="374"/>
      <c r="PVV76" s="374"/>
      <c r="PVW76" s="374"/>
      <c r="PVX76" s="374"/>
      <c r="PVY76" s="374"/>
      <c r="PVZ76" s="374"/>
      <c r="PWA76" s="374"/>
      <c r="PWB76" s="374"/>
      <c r="PWC76" s="374"/>
      <c r="PWD76" s="374"/>
      <c r="PWE76" s="374"/>
      <c r="PWF76" s="374"/>
      <c r="PWG76" s="374"/>
      <c r="PWH76" s="374"/>
      <c r="PWI76" s="374"/>
      <c r="PWJ76" s="374"/>
      <c r="PWK76" s="374"/>
      <c r="PWL76" s="374"/>
      <c r="PWM76" s="374"/>
      <c r="PWN76" s="374"/>
      <c r="PWO76" s="374"/>
      <c r="PWP76" s="374"/>
      <c r="PWQ76" s="374"/>
      <c r="PWR76" s="374"/>
      <c r="PWS76" s="374"/>
      <c r="PWT76" s="374"/>
      <c r="PWU76" s="374"/>
      <c r="PWV76" s="374"/>
      <c r="PWW76" s="374"/>
      <c r="PWX76" s="374"/>
      <c r="PWY76" s="374"/>
      <c r="PWZ76" s="374"/>
      <c r="PXA76" s="374"/>
      <c r="PXB76" s="374"/>
      <c r="PXC76" s="374"/>
      <c r="PXD76" s="374"/>
      <c r="PXE76" s="374"/>
      <c r="PXF76" s="374"/>
      <c r="PXG76" s="374"/>
      <c r="PXH76" s="374"/>
      <c r="PXI76" s="374"/>
      <c r="PXJ76" s="374"/>
      <c r="PXK76" s="374"/>
      <c r="PXL76" s="374"/>
      <c r="PXM76" s="374"/>
      <c r="PXN76" s="374"/>
      <c r="PXO76" s="374"/>
      <c r="PXP76" s="374"/>
      <c r="PXQ76" s="374"/>
      <c r="PXR76" s="374"/>
      <c r="PXS76" s="374"/>
      <c r="PXT76" s="374"/>
      <c r="PXU76" s="374"/>
      <c r="PXV76" s="374"/>
      <c r="PXW76" s="374"/>
      <c r="PXX76" s="374"/>
      <c r="PXY76" s="374"/>
      <c r="PXZ76" s="374"/>
      <c r="PYA76" s="374"/>
      <c r="PYB76" s="374"/>
      <c r="PYC76" s="374"/>
      <c r="PYD76" s="374"/>
      <c r="PYE76" s="374"/>
      <c r="PYF76" s="374"/>
      <c r="PYG76" s="374"/>
      <c r="PYH76" s="374"/>
      <c r="PYI76" s="374"/>
      <c r="PYJ76" s="374"/>
      <c r="PYK76" s="374"/>
      <c r="PYL76" s="374"/>
      <c r="PYM76" s="374"/>
      <c r="PYN76" s="374"/>
      <c r="PYO76" s="374"/>
      <c r="PYP76" s="374"/>
      <c r="PYQ76" s="374"/>
      <c r="PYR76" s="374"/>
      <c r="PYS76" s="374"/>
      <c r="PYT76" s="374"/>
      <c r="PYU76" s="374"/>
      <c r="PYV76" s="374"/>
      <c r="PYW76" s="374"/>
      <c r="PYX76" s="374"/>
      <c r="PYY76" s="374"/>
      <c r="PYZ76" s="374"/>
      <c r="PZA76" s="374"/>
      <c r="PZB76" s="374"/>
      <c r="PZC76" s="374"/>
      <c r="PZD76" s="374"/>
      <c r="PZE76" s="374"/>
      <c r="PZF76" s="374"/>
      <c r="PZG76" s="374"/>
      <c r="PZH76" s="374"/>
      <c r="PZI76" s="374"/>
      <c r="PZJ76" s="374"/>
      <c r="PZK76" s="374"/>
      <c r="PZL76" s="374"/>
      <c r="PZM76" s="374"/>
      <c r="PZN76" s="374"/>
      <c r="PZO76" s="374"/>
      <c r="PZP76" s="374"/>
      <c r="PZQ76" s="374"/>
      <c r="PZR76" s="374"/>
      <c r="PZS76" s="374"/>
      <c r="PZT76" s="374"/>
      <c r="PZU76" s="374"/>
      <c r="PZV76" s="374"/>
      <c r="PZW76" s="374"/>
      <c r="PZX76" s="374"/>
      <c r="PZY76" s="374"/>
      <c r="PZZ76" s="374"/>
      <c r="QAA76" s="374"/>
      <c r="QAB76" s="374"/>
      <c r="QAC76" s="374"/>
      <c r="QAD76" s="374"/>
      <c r="QAE76" s="374"/>
      <c r="QAF76" s="374"/>
      <c r="QAG76" s="374"/>
      <c r="QAH76" s="374"/>
      <c r="QAI76" s="374"/>
      <c r="QAJ76" s="374"/>
      <c r="QAK76" s="374"/>
      <c r="QAL76" s="374"/>
      <c r="QAM76" s="374"/>
      <c r="QAN76" s="374"/>
      <c r="QAO76" s="374"/>
      <c r="QAP76" s="374"/>
      <c r="QAQ76" s="374"/>
      <c r="QAR76" s="374"/>
      <c r="QAS76" s="374"/>
      <c r="QAT76" s="374"/>
      <c r="QAU76" s="374"/>
      <c r="QAV76" s="374"/>
      <c r="QAW76" s="374"/>
      <c r="QAX76" s="374"/>
      <c r="QAY76" s="374"/>
      <c r="QAZ76" s="374"/>
      <c r="QBA76" s="374"/>
      <c r="QBB76" s="374"/>
      <c r="QBC76" s="374"/>
      <c r="QBD76" s="374"/>
      <c r="QBE76" s="374"/>
      <c r="QBF76" s="374"/>
      <c r="QBG76" s="374"/>
      <c r="QBH76" s="374"/>
      <c r="QBI76" s="374"/>
      <c r="QBJ76" s="374"/>
      <c r="QBK76" s="374"/>
      <c r="QBL76" s="374"/>
      <c r="QBM76" s="374"/>
      <c r="QBN76" s="374"/>
      <c r="QBO76" s="374"/>
      <c r="QBP76" s="374"/>
      <c r="QBQ76" s="374"/>
      <c r="QBR76" s="374"/>
      <c r="QBS76" s="374"/>
      <c r="QBT76" s="374"/>
      <c r="QBU76" s="374"/>
      <c r="QBV76" s="374"/>
      <c r="QBW76" s="374"/>
      <c r="QBX76" s="374"/>
      <c r="QBY76" s="374"/>
      <c r="QBZ76" s="374"/>
      <c r="QCA76" s="374"/>
      <c r="QCB76" s="374"/>
      <c r="QCC76" s="374"/>
      <c r="QCD76" s="374"/>
      <c r="QCE76" s="374"/>
      <c r="QCF76" s="374"/>
      <c r="QCG76" s="374"/>
      <c r="QCH76" s="374"/>
      <c r="QCI76" s="374"/>
      <c r="QCJ76" s="374"/>
      <c r="QCK76" s="374"/>
      <c r="QCL76" s="374"/>
      <c r="QCM76" s="374"/>
      <c r="QCN76" s="374"/>
      <c r="QCO76" s="374"/>
      <c r="QCP76" s="374"/>
      <c r="QCQ76" s="374"/>
      <c r="QCR76" s="374"/>
      <c r="QCS76" s="374"/>
      <c r="QCT76" s="374"/>
      <c r="QCU76" s="374"/>
      <c r="QCV76" s="374"/>
      <c r="QCW76" s="374"/>
      <c r="QCX76" s="374"/>
      <c r="QCY76" s="374"/>
      <c r="QCZ76" s="374"/>
      <c r="QDA76" s="374"/>
      <c r="QDB76" s="374"/>
      <c r="QDC76" s="374"/>
      <c r="QDD76" s="374"/>
      <c r="QDE76" s="374"/>
      <c r="QDF76" s="374"/>
      <c r="QDG76" s="374"/>
      <c r="QDH76" s="374"/>
      <c r="QDI76" s="374"/>
      <c r="QDJ76" s="374"/>
      <c r="QDK76" s="374"/>
      <c r="QDL76" s="374"/>
      <c r="QDM76" s="374"/>
      <c r="QDN76" s="374"/>
      <c r="QDO76" s="374"/>
      <c r="QDP76" s="374"/>
      <c r="QDQ76" s="374"/>
      <c r="QDR76" s="374"/>
      <c r="QDS76" s="374"/>
      <c r="QDT76" s="374"/>
      <c r="QDU76" s="374"/>
      <c r="QDV76" s="374"/>
      <c r="QDW76" s="374"/>
      <c r="QDX76" s="374"/>
      <c r="QDY76" s="374"/>
      <c r="QDZ76" s="374"/>
      <c r="QEA76" s="374"/>
      <c r="QEB76" s="374"/>
      <c r="QEC76" s="374"/>
      <c r="QED76" s="374"/>
      <c r="QEE76" s="374"/>
      <c r="QEF76" s="374"/>
      <c r="QEG76" s="374"/>
      <c r="QEH76" s="374"/>
      <c r="QEI76" s="374"/>
      <c r="QEJ76" s="374"/>
      <c r="QEK76" s="374"/>
      <c r="QEL76" s="374"/>
      <c r="QEM76" s="374"/>
      <c r="QEN76" s="374"/>
      <c r="QEO76" s="374"/>
      <c r="QEP76" s="374"/>
      <c r="QEQ76" s="374"/>
      <c r="QER76" s="374"/>
      <c r="QES76" s="374"/>
      <c r="QET76" s="374"/>
      <c r="QEU76" s="374"/>
      <c r="QEV76" s="374"/>
      <c r="QEW76" s="374"/>
      <c r="QEX76" s="374"/>
      <c r="QEY76" s="374"/>
      <c r="QEZ76" s="374"/>
      <c r="QFA76" s="374"/>
      <c r="QFB76" s="374"/>
      <c r="QFC76" s="374"/>
      <c r="QFD76" s="374"/>
      <c r="QFE76" s="374"/>
      <c r="QFF76" s="374"/>
      <c r="QFG76" s="374"/>
      <c r="QFH76" s="374"/>
      <c r="QFI76" s="374"/>
      <c r="QFJ76" s="374"/>
      <c r="QFK76" s="374"/>
      <c r="QFL76" s="374"/>
      <c r="QFM76" s="374"/>
      <c r="QFN76" s="374"/>
      <c r="QFO76" s="374"/>
      <c r="QFP76" s="374"/>
      <c r="QFQ76" s="374"/>
      <c r="QFR76" s="374"/>
      <c r="QFS76" s="374"/>
      <c r="QFT76" s="374"/>
      <c r="QFU76" s="374"/>
      <c r="QFV76" s="374"/>
      <c r="QFW76" s="374"/>
      <c r="QFX76" s="374"/>
      <c r="QFY76" s="374"/>
      <c r="QFZ76" s="374"/>
      <c r="QGA76" s="374"/>
      <c r="QGB76" s="374"/>
      <c r="QGC76" s="374"/>
      <c r="QGD76" s="374"/>
      <c r="QGE76" s="374"/>
      <c r="QGF76" s="374"/>
      <c r="QGG76" s="374"/>
      <c r="QGH76" s="374"/>
      <c r="QGI76" s="374"/>
      <c r="QGJ76" s="374"/>
      <c r="QGK76" s="374"/>
      <c r="QGL76" s="374"/>
      <c r="QGM76" s="374"/>
      <c r="QGN76" s="374"/>
      <c r="QGO76" s="374"/>
      <c r="QGP76" s="374"/>
      <c r="QGQ76" s="374"/>
      <c r="QGR76" s="374"/>
      <c r="QGS76" s="374"/>
      <c r="QGT76" s="374"/>
      <c r="QGU76" s="374"/>
      <c r="QGV76" s="374"/>
      <c r="QGW76" s="374"/>
      <c r="QGX76" s="374"/>
      <c r="QGY76" s="374"/>
      <c r="QGZ76" s="374"/>
      <c r="QHA76" s="374"/>
      <c r="QHB76" s="374"/>
      <c r="QHC76" s="374"/>
      <c r="QHD76" s="374"/>
      <c r="QHE76" s="374"/>
      <c r="QHF76" s="374"/>
      <c r="QHG76" s="374"/>
      <c r="QHH76" s="374"/>
      <c r="QHI76" s="374"/>
      <c r="QHJ76" s="374"/>
      <c r="QHK76" s="374"/>
      <c r="QHL76" s="374"/>
      <c r="QHM76" s="374"/>
      <c r="QHN76" s="374"/>
      <c r="QHO76" s="374"/>
      <c r="QHP76" s="374"/>
      <c r="QHQ76" s="374"/>
      <c r="QHR76" s="374"/>
      <c r="QHS76" s="374"/>
      <c r="QHT76" s="374"/>
      <c r="QHU76" s="374"/>
      <c r="QHV76" s="374"/>
      <c r="QHW76" s="374"/>
      <c r="QHX76" s="374"/>
      <c r="QHY76" s="374"/>
      <c r="QHZ76" s="374"/>
      <c r="QIA76" s="374"/>
      <c r="QIB76" s="374"/>
      <c r="QIC76" s="374"/>
      <c r="QID76" s="374"/>
      <c r="QIE76" s="374"/>
      <c r="QIF76" s="374"/>
      <c r="QIG76" s="374"/>
      <c r="QIH76" s="374"/>
      <c r="QII76" s="374"/>
      <c r="QIJ76" s="374"/>
      <c r="QIK76" s="374"/>
      <c r="QIL76" s="374"/>
      <c r="QIM76" s="374"/>
      <c r="QIN76" s="374"/>
      <c r="QIO76" s="374"/>
      <c r="QIP76" s="374"/>
      <c r="QIQ76" s="374"/>
      <c r="QIR76" s="374"/>
      <c r="QIS76" s="374"/>
      <c r="QIT76" s="374"/>
      <c r="QIU76" s="374"/>
      <c r="QIV76" s="374"/>
      <c r="QIW76" s="374"/>
      <c r="QIX76" s="374"/>
      <c r="QIY76" s="374"/>
      <c r="QIZ76" s="374"/>
      <c r="QJA76" s="374"/>
      <c r="QJB76" s="374"/>
      <c r="QJC76" s="374"/>
      <c r="QJD76" s="374"/>
      <c r="QJE76" s="374"/>
      <c r="QJF76" s="374"/>
      <c r="QJG76" s="374"/>
      <c r="QJH76" s="374"/>
      <c r="QJI76" s="374"/>
      <c r="QJJ76" s="374"/>
      <c r="QJK76" s="374"/>
      <c r="QJL76" s="374"/>
      <c r="QJM76" s="374"/>
      <c r="QJN76" s="374"/>
      <c r="QJO76" s="374"/>
      <c r="QJP76" s="374"/>
      <c r="QJQ76" s="374"/>
      <c r="QJR76" s="374"/>
      <c r="QJS76" s="374"/>
      <c r="QJT76" s="374"/>
      <c r="QJU76" s="374"/>
      <c r="QJV76" s="374"/>
      <c r="QJW76" s="374"/>
      <c r="QJX76" s="374"/>
      <c r="QJY76" s="374"/>
      <c r="QJZ76" s="374"/>
      <c r="QKA76" s="374"/>
      <c r="QKB76" s="374"/>
      <c r="QKC76" s="374"/>
      <c r="QKD76" s="374"/>
      <c r="QKE76" s="374"/>
      <c r="QKF76" s="374"/>
      <c r="QKG76" s="374"/>
      <c r="QKH76" s="374"/>
      <c r="QKI76" s="374"/>
      <c r="QKJ76" s="374"/>
      <c r="QKK76" s="374"/>
      <c r="QKL76" s="374"/>
      <c r="QKM76" s="374"/>
      <c r="QKN76" s="374"/>
      <c r="QKO76" s="374"/>
      <c r="QKP76" s="374"/>
      <c r="QKQ76" s="374"/>
      <c r="QKR76" s="374"/>
      <c r="QKS76" s="374"/>
      <c r="QKT76" s="374"/>
      <c r="QKU76" s="374"/>
      <c r="QKV76" s="374"/>
      <c r="QKW76" s="374"/>
      <c r="QKX76" s="374"/>
      <c r="QKY76" s="374"/>
      <c r="QKZ76" s="374"/>
      <c r="QLA76" s="374"/>
      <c r="QLB76" s="374"/>
      <c r="QLC76" s="374"/>
      <c r="QLD76" s="374"/>
      <c r="QLE76" s="374"/>
      <c r="QLF76" s="374"/>
      <c r="QLG76" s="374"/>
      <c r="QLH76" s="374"/>
      <c r="QLI76" s="374"/>
      <c r="QLJ76" s="374"/>
      <c r="QLK76" s="374"/>
      <c r="QLL76" s="374"/>
      <c r="QLM76" s="374"/>
      <c r="QLN76" s="374"/>
      <c r="QLO76" s="374"/>
      <c r="QLP76" s="374"/>
      <c r="QLQ76" s="374"/>
      <c r="QLR76" s="374"/>
      <c r="QLS76" s="374"/>
      <c r="QLT76" s="374"/>
      <c r="QLU76" s="374"/>
      <c r="QLV76" s="374"/>
      <c r="QLW76" s="374"/>
      <c r="QLX76" s="374"/>
      <c r="QLY76" s="374"/>
      <c r="QLZ76" s="374"/>
      <c r="QMA76" s="374"/>
      <c r="QMB76" s="374"/>
      <c r="QMC76" s="374"/>
      <c r="QMD76" s="374"/>
      <c r="QME76" s="374"/>
      <c r="QMF76" s="374"/>
      <c r="QMG76" s="374"/>
      <c r="QMH76" s="374"/>
      <c r="QMI76" s="374"/>
      <c r="QMJ76" s="374"/>
      <c r="QMK76" s="374"/>
      <c r="QML76" s="374"/>
      <c r="QMM76" s="374"/>
      <c r="QMN76" s="374"/>
      <c r="QMO76" s="374"/>
      <c r="QMP76" s="374"/>
      <c r="QMQ76" s="374"/>
      <c r="QMR76" s="374"/>
      <c r="QMS76" s="374"/>
      <c r="QMT76" s="374"/>
      <c r="QMU76" s="374"/>
      <c r="QMV76" s="374"/>
      <c r="QMW76" s="374"/>
      <c r="QMX76" s="374"/>
      <c r="QMY76" s="374"/>
      <c r="QMZ76" s="374"/>
      <c r="QNA76" s="374"/>
      <c r="QNB76" s="374"/>
      <c r="QNC76" s="374"/>
      <c r="QND76" s="374"/>
      <c r="QNE76" s="374"/>
      <c r="QNF76" s="374"/>
      <c r="QNG76" s="374"/>
      <c r="QNH76" s="374"/>
      <c r="QNI76" s="374"/>
      <c r="QNJ76" s="374"/>
      <c r="QNK76" s="374"/>
      <c r="QNL76" s="374"/>
      <c r="QNM76" s="374"/>
      <c r="QNN76" s="374"/>
      <c r="QNO76" s="374"/>
      <c r="QNP76" s="374"/>
      <c r="QNQ76" s="374"/>
      <c r="QNR76" s="374"/>
      <c r="QNS76" s="374"/>
      <c r="QNT76" s="374"/>
      <c r="QNU76" s="374"/>
      <c r="QNV76" s="374"/>
      <c r="QNW76" s="374"/>
      <c r="QNX76" s="374"/>
      <c r="QNY76" s="374"/>
      <c r="QNZ76" s="374"/>
      <c r="QOA76" s="374"/>
      <c r="QOB76" s="374"/>
      <c r="QOC76" s="374"/>
      <c r="QOD76" s="374"/>
      <c r="QOE76" s="374"/>
      <c r="QOF76" s="374"/>
      <c r="QOG76" s="374"/>
      <c r="QOH76" s="374"/>
      <c r="QOI76" s="374"/>
      <c r="QOJ76" s="374"/>
      <c r="QOK76" s="374"/>
      <c r="QOL76" s="374"/>
      <c r="QOM76" s="374"/>
      <c r="QON76" s="374"/>
      <c r="QOO76" s="374"/>
      <c r="QOP76" s="374"/>
      <c r="QOQ76" s="374"/>
      <c r="QOR76" s="374"/>
      <c r="QOS76" s="374"/>
      <c r="QOT76" s="374"/>
      <c r="QOU76" s="374"/>
      <c r="QOV76" s="374"/>
      <c r="QOW76" s="374"/>
      <c r="QOX76" s="374"/>
      <c r="QOY76" s="374"/>
      <c r="QOZ76" s="374"/>
      <c r="QPA76" s="374"/>
      <c r="QPB76" s="374"/>
      <c r="QPC76" s="374"/>
      <c r="QPD76" s="374"/>
      <c r="QPE76" s="374"/>
      <c r="QPF76" s="374"/>
      <c r="QPG76" s="374"/>
      <c r="QPH76" s="374"/>
      <c r="QPI76" s="374"/>
      <c r="QPJ76" s="374"/>
      <c r="QPK76" s="374"/>
      <c r="QPL76" s="374"/>
      <c r="QPM76" s="374"/>
      <c r="QPN76" s="374"/>
      <c r="QPO76" s="374"/>
      <c r="QPP76" s="374"/>
      <c r="QPQ76" s="374"/>
      <c r="QPR76" s="374"/>
      <c r="QPS76" s="374"/>
      <c r="QPT76" s="374"/>
      <c r="QPU76" s="374"/>
      <c r="QPV76" s="374"/>
      <c r="QPW76" s="374"/>
      <c r="QPX76" s="374"/>
      <c r="QPY76" s="374"/>
      <c r="QPZ76" s="374"/>
      <c r="QQA76" s="374"/>
      <c r="QQB76" s="374"/>
      <c r="QQC76" s="374"/>
      <c r="QQD76" s="374"/>
      <c r="QQE76" s="374"/>
      <c r="QQF76" s="374"/>
      <c r="QQG76" s="374"/>
      <c r="QQH76" s="374"/>
      <c r="QQI76" s="374"/>
      <c r="QQJ76" s="374"/>
      <c r="QQK76" s="374"/>
      <c r="QQL76" s="374"/>
      <c r="QQM76" s="374"/>
      <c r="QQN76" s="374"/>
      <c r="QQO76" s="374"/>
      <c r="QQP76" s="374"/>
      <c r="QQQ76" s="374"/>
      <c r="QQR76" s="374"/>
      <c r="QQS76" s="374"/>
      <c r="QQT76" s="374"/>
      <c r="QQU76" s="374"/>
      <c r="QQV76" s="374"/>
      <c r="QQW76" s="374"/>
      <c r="QQX76" s="374"/>
      <c r="QQY76" s="374"/>
      <c r="QQZ76" s="374"/>
      <c r="QRA76" s="374"/>
      <c r="QRB76" s="374"/>
      <c r="QRC76" s="374"/>
      <c r="QRD76" s="374"/>
      <c r="QRE76" s="374"/>
      <c r="QRF76" s="374"/>
      <c r="QRG76" s="374"/>
      <c r="QRH76" s="374"/>
      <c r="QRI76" s="374"/>
      <c r="QRJ76" s="374"/>
      <c r="QRK76" s="374"/>
      <c r="QRL76" s="374"/>
      <c r="QRM76" s="374"/>
      <c r="QRN76" s="374"/>
      <c r="QRO76" s="374"/>
      <c r="QRP76" s="374"/>
      <c r="QRQ76" s="374"/>
      <c r="QRR76" s="374"/>
      <c r="QRS76" s="374"/>
      <c r="QRT76" s="374"/>
      <c r="QRU76" s="374"/>
      <c r="QRV76" s="374"/>
      <c r="QRW76" s="374"/>
      <c r="QRX76" s="374"/>
      <c r="QRY76" s="374"/>
      <c r="QRZ76" s="374"/>
      <c r="QSA76" s="374"/>
      <c r="QSB76" s="374"/>
      <c r="QSC76" s="374"/>
      <c r="QSD76" s="374"/>
      <c r="QSE76" s="374"/>
      <c r="QSF76" s="374"/>
      <c r="QSG76" s="374"/>
      <c r="QSH76" s="374"/>
      <c r="QSI76" s="374"/>
      <c r="QSJ76" s="374"/>
      <c r="QSK76" s="374"/>
      <c r="QSL76" s="374"/>
      <c r="QSM76" s="374"/>
      <c r="QSN76" s="374"/>
      <c r="QSO76" s="374"/>
      <c r="QSP76" s="374"/>
      <c r="QSQ76" s="374"/>
      <c r="QSR76" s="374"/>
      <c r="QSS76" s="374"/>
      <c r="QST76" s="374"/>
      <c r="QSU76" s="374"/>
      <c r="QSV76" s="374"/>
      <c r="QSW76" s="374"/>
      <c r="QSX76" s="374"/>
      <c r="QSY76" s="374"/>
      <c r="QSZ76" s="374"/>
      <c r="QTA76" s="374"/>
      <c r="QTB76" s="374"/>
      <c r="QTC76" s="374"/>
      <c r="QTD76" s="374"/>
      <c r="QTE76" s="374"/>
      <c r="QTF76" s="374"/>
      <c r="QTG76" s="374"/>
      <c r="QTH76" s="374"/>
      <c r="QTI76" s="374"/>
      <c r="QTJ76" s="374"/>
      <c r="QTK76" s="374"/>
      <c r="QTL76" s="374"/>
      <c r="QTM76" s="374"/>
      <c r="QTN76" s="374"/>
      <c r="QTO76" s="374"/>
      <c r="QTP76" s="374"/>
      <c r="QTQ76" s="374"/>
      <c r="QTR76" s="374"/>
      <c r="QTS76" s="374"/>
      <c r="QTT76" s="374"/>
      <c r="QTU76" s="374"/>
      <c r="QTV76" s="374"/>
      <c r="QTW76" s="374"/>
      <c r="QTX76" s="374"/>
      <c r="QTY76" s="374"/>
      <c r="QTZ76" s="374"/>
      <c r="QUA76" s="374"/>
      <c r="QUB76" s="374"/>
      <c r="QUC76" s="374"/>
      <c r="QUD76" s="374"/>
      <c r="QUE76" s="374"/>
      <c r="QUF76" s="374"/>
      <c r="QUG76" s="374"/>
      <c r="QUH76" s="374"/>
      <c r="QUI76" s="374"/>
      <c r="QUJ76" s="374"/>
      <c r="QUK76" s="374"/>
      <c r="QUL76" s="374"/>
      <c r="QUM76" s="374"/>
      <c r="QUN76" s="374"/>
      <c r="QUO76" s="374"/>
      <c r="QUP76" s="374"/>
      <c r="QUQ76" s="374"/>
      <c r="QUR76" s="374"/>
      <c r="QUS76" s="374"/>
      <c r="QUT76" s="374"/>
      <c r="QUU76" s="374"/>
      <c r="QUV76" s="374"/>
      <c r="QUW76" s="374"/>
      <c r="QUX76" s="374"/>
      <c r="QUY76" s="374"/>
      <c r="QUZ76" s="374"/>
      <c r="QVA76" s="374"/>
      <c r="QVB76" s="374"/>
      <c r="QVC76" s="374"/>
      <c r="QVD76" s="374"/>
      <c r="QVE76" s="374"/>
      <c r="QVF76" s="374"/>
      <c r="QVG76" s="374"/>
      <c r="QVH76" s="374"/>
      <c r="QVI76" s="374"/>
      <c r="QVJ76" s="374"/>
      <c r="QVK76" s="374"/>
      <c r="QVL76" s="374"/>
      <c r="QVM76" s="374"/>
      <c r="QVN76" s="374"/>
      <c r="QVO76" s="374"/>
      <c r="QVP76" s="374"/>
      <c r="QVQ76" s="374"/>
      <c r="QVR76" s="374"/>
      <c r="QVS76" s="374"/>
      <c r="QVT76" s="374"/>
      <c r="QVU76" s="374"/>
      <c r="QVV76" s="374"/>
      <c r="QVW76" s="374"/>
      <c r="QVX76" s="374"/>
      <c r="QVY76" s="374"/>
      <c r="QVZ76" s="374"/>
      <c r="QWA76" s="374"/>
      <c r="QWB76" s="374"/>
      <c r="QWC76" s="374"/>
      <c r="QWD76" s="374"/>
      <c r="QWE76" s="374"/>
      <c r="QWF76" s="374"/>
      <c r="QWG76" s="374"/>
      <c r="QWH76" s="374"/>
      <c r="QWI76" s="374"/>
      <c r="QWJ76" s="374"/>
      <c r="QWK76" s="374"/>
      <c r="QWL76" s="374"/>
      <c r="QWM76" s="374"/>
      <c r="QWN76" s="374"/>
      <c r="QWO76" s="374"/>
      <c r="QWP76" s="374"/>
      <c r="QWQ76" s="374"/>
      <c r="QWR76" s="374"/>
      <c r="QWS76" s="374"/>
      <c r="QWT76" s="374"/>
      <c r="QWU76" s="374"/>
      <c r="QWV76" s="374"/>
      <c r="QWW76" s="374"/>
      <c r="QWX76" s="374"/>
      <c r="QWY76" s="374"/>
      <c r="QWZ76" s="374"/>
      <c r="QXA76" s="374"/>
      <c r="QXB76" s="374"/>
      <c r="QXC76" s="374"/>
      <c r="QXD76" s="374"/>
      <c r="QXE76" s="374"/>
      <c r="QXF76" s="374"/>
      <c r="QXG76" s="374"/>
      <c r="QXH76" s="374"/>
      <c r="QXI76" s="374"/>
      <c r="QXJ76" s="374"/>
      <c r="QXK76" s="374"/>
      <c r="QXL76" s="374"/>
      <c r="QXM76" s="374"/>
      <c r="QXN76" s="374"/>
      <c r="QXO76" s="374"/>
      <c r="QXP76" s="374"/>
      <c r="QXQ76" s="374"/>
      <c r="QXR76" s="374"/>
      <c r="QXS76" s="374"/>
      <c r="QXT76" s="374"/>
      <c r="QXU76" s="374"/>
      <c r="QXV76" s="374"/>
      <c r="QXW76" s="374"/>
      <c r="QXX76" s="374"/>
      <c r="QXY76" s="374"/>
      <c r="QXZ76" s="374"/>
      <c r="QYA76" s="374"/>
      <c r="QYB76" s="374"/>
      <c r="QYC76" s="374"/>
      <c r="QYD76" s="374"/>
      <c r="QYE76" s="374"/>
      <c r="QYF76" s="374"/>
      <c r="QYG76" s="374"/>
      <c r="QYH76" s="374"/>
      <c r="QYI76" s="374"/>
      <c r="QYJ76" s="374"/>
      <c r="QYK76" s="374"/>
      <c r="QYL76" s="374"/>
      <c r="QYM76" s="374"/>
      <c r="QYN76" s="374"/>
      <c r="QYO76" s="374"/>
      <c r="QYP76" s="374"/>
      <c r="QYQ76" s="374"/>
      <c r="QYR76" s="374"/>
      <c r="QYS76" s="374"/>
      <c r="QYT76" s="374"/>
      <c r="QYU76" s="374"/>
      <c r="QYV76" s="374"/>
      <c r="QYW76" s="374"/>
      <c r="QYX76" s="374"/>
      <c r="QYY76" s="374"/>
      <c r="QYZ76" s="374"/>
      <c r="QZA76" s="374"/>
      <c r="QZB76" s="374"/>
      <c r="QZC76" s="374"/>
      <c r="QZD76" s="374"/>
      <c r="QZE76" s="374"/>
      <c r="QZF76" s="374"/>
      <c r="QZG76" s="374"/>
      <c r="QZH76" s="374"/>
      <c r="QZI76" s="374"/>
      <c r="QZJ76" s="374"/>
      <c r="QZK76" s="374"/>
      <c r="QZL76" s="374"/>
      <c r="QZM76" s="374"/>
      <c r="QZN76" s="374"/>
      <c r="QZO76" s="374"/>
      <c r="QZP76" s="374"/>
      <c r="QZQ76" s="374"/>
      <c r="QZR76" s="374"/>
      <c r="QZS76" s="374"/>
      <c r="QZT76" s="374"/>
      <c r="QZU76" s="374"/>
      <c r="QZV76" s="374"/>
      <c r="QZW76" s="374"/>
      <c r="QZX76" s="374"/>
      <c r="QZY76" s="374"/>
      <c r="QZZ76" s="374"/>
      <c r="RAA76" s="374"/>
      <c r="RAB76" s="374"/>
      <c r="RAC76" s="374"/>
      <c r="RAD76" s="374"/>
      <c r="RAE76" s="374"/>
      <c r="RAF76" s="374"/>
      <c r="RAG76" s="374"/>
      <c r="RAH76" s="374"/>
      <c r="RAI76" s="374"/>
      <c r="RAJ76" s="374"/>
      <c r="RAK76" s="374"/>
      <c r="RAL76" s="374"/>
      <c r="RAM76" s="374"/>
      <c r="RAN76" s="374"/>
      <c r="RAO76" s="374"/>
      <c r="RAP76" s="374"/>
      <c r="RAQ76" s="374"/>
      <c r="RAR76" s="374"/>
      <c r="RAS76" s="374"/>
      <c r="RAT76" s="374"/>
      <c r="RAU76" s="374"/>
      <c r="RAV76" s="374"/>
      <c r="RAW76" s="374"/>
      <c r="RAX76" s="374"/>
      <c r="RAY76" s="374"/>
      <c r="RAZ76" s="374"/>
      <c r="RBA76" s="374"/>
      <c r="RBB76" s="374"/>
      <c r="RBC76" s="374"/>
      <c r="RBD76" s="374"/>
      <c r="RBE76" s="374"/>
      <c r="RBF76" s="374"/>
      <c r="RBG76" s="374"/>
      <c r="RBH76" s="374"/>
      <c r="RBI76" s="374"/>
      <c r="RBJ76" s="374"/>
      <c r="RBK76" s="374"/>
      <c r="RBL76" s="374"/>
      <c r="RBM76" s="374"/>
      <c r="RBN76" s="374"/>
      <c r="RBO76" s="374"/>
      <c r="RBP76" s="374"/>
      <c r="RBQ76" s="374"/>
      <c r="RBR76" s="374"/>
      <c r="RBS76" s="374"/>
      <c r="RBT76" s="374"/>
      <c r="RBU76" s="374"/>
      <c r="RBV76" s="374"/>
      <c r="RBW76" s="374"/>
      <c r="RBX76" s="374"/>
      <c r="RBY76" s="374"/>
      <c r="RBZ76" s="374"/>
      <c r="RCA76" s="374"/>
      <c r="RCB76" s="374"/>
      <c r="RCC76" s="374"/>
      <c r="RCD76" s="374"/>
      <c r="RCE76" s="374"/>
      <c r="RCF76" s="374"/>
      <c r="RCG76" s="374"/>
      <c r="RCH76" s="374"/>
      <c r="RCI76" s="374"/>
      <c r="RCJ76" s="374"/>
      <c r="RCK76" s="374"/>
      <c r="RCL76" s="374"/>
      <c r="RCM76" s="374"/>
      <c r="RCN76" s="374"/>
      <c r="RCO76" s="374"/>
      <c r="RCP76" s="374"/>
      <c r="RCQ76" s="374"/>
      <c r="RCR76" s="374"/>
      <c r="RCS76" s="374"/>
      <c r="RCT76" s="374"/>
      <c r="RCU76" s="374"/>
      <c r="RCV76" s="374"/>
      <c r="RCW76" s="374"/>
      <c r="RCX76" s="374"/>
      <c r="RCY76" s="374"/>
      <c r="RCZ76" s="374"/>
      <c r="RDA76" s="374"/>
      <c r="RDB76" s="374"/>
      <c r="RDC76" s="374"/>
      <c r="RDD76" s="374"/>
      <c r="RDE76" s="374"/>
      <c r="RDF76" s="374"/>
      <c r="RDG76" s="374"/>
      <c r="RDH76" s="374"/>
      <c r="RDI76" s="374"/>
      <c r="RDJ76" s="374"/>
      <c r="RDK76" s="374"/>
      <c r="RDL76" s="374"/>
      <c r="RDM76" s="374"/>
      <c r="RDN76" s="374"/>
      <c r="RDO76" s="374"/>
      <c r="RDP76" s="374"/>
      <c r="RDQ76" s="374"/>
      <c r="RDR76" s="374"/>
      <c r="RDS76" s="374"/>
      <c r="RDT76" s="374"/>
      <c r="RDU76" s="374"/>
      <c r="RDV76" s="374"/>
      <c r="RDW76" s="374"/>
      <c r="RDX76" s="374"/>
      <c r="RDY76" s="374"/>
      <c r="RDZ76" s="374"/>
      <c r="REA76" s="374"/>
      <c r="REB76" s="374"/>
      <c r="REC76" s="374"/>
      <c r="RED76" s="374"/>
      <c r="REE76" s="374"/>
      <c r="REF76" s="374"/>
      <c r="REG76" s="374"/>
      <c r="REH76" s="374"/>
      <c r="REI76" s="374"/>
      <c r="REJ76" s="374"/>
      <c r="REK76" s="374"/>
      <c r="REL76" s="374"/>
      <c r="REM76" s="374"/>
      <c r="REN76" s="374"/>
      <c r="REO76" s="374"/>
      <c r="REP76" s="374"/>
      <c r="REQ76" s="374"/>
      <c r="RER76" s="374"/>
      <c r="RES76" s="374"/>
      <c r="RET76" s="374"/>
      <c r="REU76" s="374"/>
      <c r="REV76" s="374"/>
      <c r="REW76" s="374"/>
      <c r="REX76" s="374"/>
      <c r="REY76" s="374"/>
      <c r="REZ76" s="374"/>
      <c r="RFA76" s="374"/>
      <c r="RFB76" s="374"/>
      <c r="RFC76" s="374"/>
      <c r="RFD76" s="374"/>
      <c r="RFE76" s="374"/>
      <c r="RFF76" s="374"/>
      <c r="RFG76" s="374"/>
      <c r="RFH76" s="374"/>
      <c r="RFI76" s="374"/>
      <c r="RFJ76" s="374"/>
      <c r="RFK76" s="374"/>
      <c r="RFL76" s="374"/>
      <c r="RFM76" s="374"/>
      <c r="RFN76" s="374"/>
      <c r="RFO76" s="374"/>
      <c r="RFP76" s="374"/>
      <c r="RFQ76" s="374"/>
      <c r="RFR76" s="374"/>
      <c r="RFS76" s="374"/>
      <c r="RFT76" s="374"/>
      <c r="RFU76" s="374"/>
      <c r="RFV76" s="374"/>
      <c r="RFW76" s="374"/>
      <c r="RFX76" s="374"/>
      <c r="RFY76" s="374"/>
      <c r="RFZ76" s="374"/>
      <c r="RGA76" s="374"/>
      <c r="RGB76" s="374"/>
      <c r="RGC76" s="374"/>
      <c r="RGD76" s="374"/>
      <c r="RGE76" s="374"/>
      <c r="RGF76" s="374"/>
      <c r="RGG76" s="374"/>
      <c r="RGH76" s="374"/>
      <c r="RGI76" s="374"/>
      <c r="RGJ76" s="374"/>
      <c r="RGK76" s="374"/>
      <c r="RGL76" s="374"/>
      <c r="RGM76" s="374"/>
      <c r="RGN76" s="374"/>
      <c r="RGO76" s="374"/>
      <c r="RGP76" s="374"/>
      <c r="RGQ76" s="374"/>
      <c r="RGR76" s="374"/>
      <c r="RGS76" s="374"/>
      <c r="RGT76" s="374"/>
      <c r="RGU76" s="374"/>
      <c r="RGV76" s="374"/>
      <c r="RGW76" s="374"/>
      <c r="RGX76" s="374"/>
      <c r="RGY76" s="374"/>
      <c r="RGZ76" s="374"/>
      <c r="RHA76" s="374"/>
      <c r="RHB76" s="374"/>
      <c r="RHC76" s="374"/>
      <c r="RHD76" s="374"/>
      <c r="RHE76" s="374"/>
      <c r="RHF76" s="374"/>
      <c r="RHG76" s="374"/>
      <c r="RHH76" s="374"/>
      <c r="RHI76" s="374"/>
      <c r="RHJ76" s="374"/>
      <c r="RHK76" s="374"/>
      <c r="RHL76" s="374"/>
      <c r="RHM76" s="374"/>
      <c r="RHN76" s="374"/>
      <c r="RHO76" s="374"/>
      <c r="RHP76" s="374"/>
      <c r="RHQ76" s="374"/>
      <c r="RHR76" s="374"/>
      <c r="RHS76" s="374"/>
      <c r="RHT76" s="374"/>
      <c r="RHU76" s="374"/>
      <c r="RHV76" s="374"/>
      <c r="RHW76" s="374"/>
      <c r="RHX76" s="374"/>
      <c r="RHY76" s="374"/>
      <c r="RHZ76" s="374"/>
      <c r="RIA76" s="374"/>
      <c r="RIB76" s="374"/>
      <c r="RIC76" s="374"/>
      <c r="RID76" s="374"/>
      <c r="RIE76" s="374"/>
      <c r="RIF76" s="374"/>
      <c r="RIG76" s="374"/>
      <c r="RIH76" s="374"/>
      <c r="RII76" s="374"/>
      <c r="RIJ76" s="374"/>
      <c r="RIK76" s="374"/>
      <c r="RIL76" s="374"/>
      <c r="RIM76" s="374"/>
      <c r="RIN76" s="374"/>
      <c r="RIO76" s="374"/>
      <c r="RIP76" s="374"/>
      <c r="RIQ76" s="374"/>
      <c r="RIR76" s="374"/>
      <c r="RIS76" s="374"/>
      <c r="RIT76" s="374"/>
      <c r="RIU76" s="374"/>
      <c r="RIV76" s="374"/>
      <c r="RIW76" s="374"/>
      <c r="RIX76" s="374"/>
      <c r="RIY76" s="374"/>
      <c r="RIZ76" s="374"/>
      <c r="RJA76" s="374"/>
      <c r="RJB76" s="374"/>
      <c r="RJC76" s="374"/>
      <c r="RJD76" s="374"/>
      <c r="RJE76" s="374"/>
      <c r="RJF76" s="374"/>
      <c r="RJG76" s="374"/>
      <c r="RJH76" s="374"/>
      <c r="RJI76" s="374"/>
      <c r="RJJ76" s="374"/>
      <c r="RJK76" s="374"/>
      <c r="RJL76" s="374"/>
      <c r="RJM76" s="374"/>
      <c r="RJN76" s="374"/>
      <c r="RJO76" s="374"/>
      <c r="RJP76" s="374"/>
      <c r="RJQ76" s="374"/>
      <c r="RJR76" s="374"/>
      <c r="RJS76" s="374"/>
      <c r="RJT76" s="374"/>
      <c r="RJU76" s="374"/>
      <c r="RJV76" s="374"/>
      <c r="RJW76" s="374"/>
      <c r="RJX76" s="374"/>
      <c r="RJY76" s="374"/>
      <c r="RJZ76" s="374"/>
      <c r="RKA76" s="374"/>
      <c r="RKB76" s="374"/>
      <c r="RKC76" s="374"/>
      <c r="RKD76" s="374"/>
      <c r="RKE76" s="374"/>
      <c r="RKF76" s="374"/>
      <c r="RKG76" s="374"/>
      <c r="RKH76" s="374"/>
      <c r="RKI76" s="374"/>
      <c r="RKJ76" s="374"/>
      <c r="RKK76" s="374"/>
      <c r="RKL76" s="374"/>
      <c r="RKM76" s="374"/>
      <c r="RKN76" s="374"/>
      <c r="RKO76" s="374"/>
      <c r="RKP76" s="374"/>
      <c r="RKQ76" s="374"/>
      <c r="RKR76" s="374"/>
      <c r="RKS76" s="374"/>
      <c r="RKT76" s="374"/>
      <c r="RKU76" s="374"/>
      <c r="RKV76" s="374"/>
      <c r="RKW76" s="374"/>
      <c r="RKX76" s="374"/>
      <c r="RKY76" s="374"/>
      <c r="RKZ76" s="374"/>
      <c r="RLA76" s="374"/>
      <c r="RLB76" s="374"/>
      <c r="RLC76" s="374"/>
      <c r="RLD76" s="374"/>
      <c r="RLE76" s="374"/>
      <c r="RLF76" s="374"/>
      <c r="RLG76" s="374"/>
      <c r="RLH76" s="374"/>
      <c r="RLI76" s="374"/>
      <c r="RLJ76" s="374"/>
      <c r="RLK76" s="374"/>
      <c r="RLL76" s="374"/>
      <c r="RLM76" s="374"/>
      <c r="RLN76" s="374"/>
      <c r="RLO76" s="374"/>
      <c r="RLP76" s="374"/>
      <c r="RLQ76" s="374"/>
      <c r="RLR76" s="374"/>
      <c r="RLS76" s="374"/>
      <c r="RLT76" s="374"/>
      <c r="RLU76" s="374"/>
      <c r="RLV76" s="374"/>
      <c r="RLW76" s="374"/>
      <c r="RLX76" s="374"/>
      <c r="RLY76" s="374"/>
      <c r="RLZ76" s="374"/>
      <c r="RMA76" s="374"/>
      <c r="RMB76" s="374"/>
      <c r="RMC76" s="374"/>
      <c r="RMD76" s="374"/>
      <c r="RME76" s="374"/>
      <c r="RMF76" s="374"/>
      <c r="RMG76" s="374"/>
      <c r="RMH76" s="374"/>
      <c r="RMI76" s="374"/>
      <c r="RMJ76" s="374"/>
      <c r="RMK76" s="374"/>
      <c r="RML76" s="374"/>
      <c r="RMM76" s="374"/>
      <c r="RMN76" s="374"/>
      <c r="RMO76" s="374"/>
      <c r="RMP76" s="374"/>
      <c r="RMQ76" s="374"/>
      <c r="RMR76" s="374"/>
      <c r="RMS76" s="374"/>
      <c r="RMT76" s="374"/>
      <c r="RMU76" s="374"/>
      <c r="RMV76" s="374"/>
      <c r="RMW76" s="374"/>
      <c r="RMX76" s="374"/>
      <c r="RMY76" s="374"/>
      <c r="RMZ76" s="374"/>
      <c r="RNA76" s="374"/>
      <c r="RNB76" s="374"/>
      <c r="RNC76" s="374"/>
      <c r="RND76" s="374"/>
      <c r="RNE76" s="374"/>
      <c r="RNF76" s="374"/>
      <c r="RNG76" s="374"/>
      <c r="RNH76" s="374"/>
      <c r="RNI76" s="374"/>
      <c r="RNJ76" s="374"/>
      <c r="RNK76" s="374"/>
      <c r="RNL76" s="374"/>
      <c r="RNM76" s="374"/>
      <c r="RNN76" s="374"/>
      <c r="RNO76" s="374"/>
      <c r="RNP76" s="374"/>
      <c r="RNQ76" s="374"/>
      <c r="RNR76" s="374"/>
      <c r="RNS76" s="374"/>
      <c r="RNT76" s="374"/>
      <c r="RNU76" s="374"/>
      <c r="RNV76" s="374"/>
      <c r="RNW76" s="374"/>
      <c r="RNX76" s="374"/>
      <c r="RNY76" s="374"/>
      <c r="RNZ76" s="374"/>
      <c r="ROA76" s="374"/>
      <c r="ROB76" s="374"/>
      <c r="ROC76" s="374"/>
      <c r="ROD76" s="374"/>
      <c r="ROE76" s="374"/>
      <c r="ROF76" s="374"/>
      <c r="ROG76" s="374"/>
      <c r="ROH76" s="374"/>
      <c r="ROI76" s="374"/>
      <c r="ROJ76" s="374"/>
      <c r="ROK76" s="374"/>
      <c r="ROL76" s="374"/>
      <c r="ROM76" s="374"/>
      <c r="RON76" s="374"/>
      <c r="ROO76" s="374"/>
      <c r="ROP76" s="374"/>
      <c r="ROQ76" s="374"/>
      <c r="ROR76" s="374"/>
      <c r="ROS76" s="374"/>
      <c r="ROT76" s="374"/>
      <c r="ROU76" s="374"/>
      <c r="ROV76" s="374"/>
      <c r="ROW76" s="374"/>
      <c r="ROX76" s="374"/>
      <c r="ROY76" s="374"/>
      <c r="ROZ76" s="374"/>
      <c r="RPA76" s="374"/>
      <c r="RPB76" s="374"/>
      <c r="RPC76" s="374"/>
      <c r="RPD76" s="374"/>
      <c r="RPE76" s="374"/>
      <c r="RPF76" s="374"/>
      <c r="RPG76" s="374"/>
      <c r="RPH76" s="374"/>
      <c r="RPI76" s="374"/>
      <c r="RPJ76" s="374"/>
      <c r="RPK76" s="374"/>
      <c r="RPL76" s="374"/>
      <c r="RPM76" s="374"/>
      <c r="RPN76" s="374"/>
      <c r="RPO76" s="374"/>
      <c r="RPP76" s="374"/>
      <c r="RPQ76" s="374"/>
      <c r="RPR76" s="374"/>
      <c r="RPS76" s="374"/>
      <c r="RPT76" s="374"/>
      <c r="RPU76" s="374"/>
      <c r="RPV76" s="374"/>
      <c r="RPW76" s="374"/>
      <c r="RPX76" s="374"/>
      <c r="RPY76" s="374"/>
      <c r="RPZ76" s="374"/>
      <c r="RQA76" s="374"/>
      <c r="RQB76" s="374"/>
      <c r="RQC76" s="374"/>
      <c r="RQD76" s="374"/>
      <c r="RQE76" s="374"/>
      <c r="RQF76" s="374"/>
      <c r="RQG76" s="374"/>
      <c r="RQH76" s="374"/>
      <c r="RQI76" s="374"/>
      <c r="RQJ76" s="374"/>
      <c r="RQK76" s="374"/>
      <c r="RQL76" s="374"/>
      <c r="RQM76" s="374"/>
      <c r="RQN76" s="374"/>
      <c r="RQO76" s="374"/>
      <c r="RQP76" s="374"/>
      <c r="RQQ76" s="374"/>
      <c r="RQR76" s="374"/>
      <c r="RQS76" s="374"/>
      <c r="RQT76" s="374"/>
      <c r="RQU76" s="374"/>
      <c r="RQV76" s="374"/>
      <c r="RQW76" s="374"/>
      <c r="RQX76" s="374"/>
      <c r="RQY76" s="374"/>
      <c r="RQZ76" s="374"/>
      <c r="RRA76" s="374"/>
      <c r="RRB76" s="374"/>
      <c r="RRC76" s="374"/>
      <c r="RRD76" s="374"/>
      <c r="RRE76" s="374"/>
      <c r="RRF76" s="374"/>
      <c r="RRG76" s="374"/>
      <c r="RRH76" s="374"/>
      <c r="RRI76" s="374"/>
      <c r="RRJ76" s="374"/>
      <c r="RRK76" s="374"/>
      <c r="RRL76" s="374"/>
      <c r="RRM76" s="374"/>
      <c r="RRN76" s="374"/>
      <c r="RRO76" s="374"/>
      <c r="RRP76" s="374"/>
      <c r="RRQ76" s="374"/>
      <c r="RRR76" s="374"/>
      <c r="RRS76" s="374"/>
      <c r="RRT76" s="374"/>
      <c r="RRU76" s="374"/>
      <c r="RRV76" s="374"/>
      <c r="RRW76" s="374"/>
      <c r="RRX76" s="374"/>
      <c r="RRY76" s="374"/>
      <c r="RRZ76" s="374"/>
      <c r="RSA76" s="374"/>
      <c r="RSB76" s="374"/>
      <c r="RSC76" s="374"/>
      <c r="RSD76" s="374"/>
      <c r="RSE76" s="374"/>
      <c r="RSF76" s="374"/>
      <c r="RSG76" s="374"/>
      <c r="RSH76" s="374"/>
      <c r="RSI76" s="374"/>
      <c r="RSJ76" s="374"/>
      <c r="RSK76" s="374"/>
      <c r="RSL76" s="374"/>
      <c r="RSM76" s="374"/>
      <c r="RSN76" s="374"/>
      <c r="RSO76" s="374"/>
      <c r="RSP76" s="374"/>
      <c r="RSQ76" s="374"/>
      <c r="RSR76" s="374"/>
      <c r="RSS76" s="374"/>
      <c r="RST76" s="374"/>
      <c r="RSU76" s="374"/>
      <c r="RSV76" s="374"/>
      <c r="RSW76" s="374"/>
      <c r="RSX76" s="374"/>
      <c r="RSY76" s="374"/>
      <c r="RSZ76" s="374"/>
      <c r="RTA76" s="374"/>
      <c r="RTB76" s="374"/>
      <c r="RTC76" s="374"/>
      <c r="RTD76" s="374"/>
      <c r="RTE76" s="374"/>
      <c r="RTF76" s="374"/>
      <c r="RTG76" s="374"/>
      <c r="RTH76" s="374"/>
      <c r="RTI76" s="374"/>
      <c r="RTJ76" s="374"/>
      <c r="RTK76" s="374"/>
      <c r="RTL76" s="374"/>
      <c r="RTM76" s="374"/>
      <c r="RTN76" s="374"/>
      <c r="RTO76" s="374"/>
      <c r="RTP76" s="374"/>
      <c r="RTQ76" s="374"/>
      <c r="RTR76" s="374"/>
      <c r="RTS76" s="374"/>
      <c r="RTT76" s="374"/>
      <c r="RTU76" s="374"/>
      <c r="RTV76" s="374"/>
      <c r="RTW76" s="374"/>
      <c r="RTX76" s="374"/>
      <c r="RTY76" s="374"/>
      <c r="RTZ76" s="374"/>
      <c r="RUA76" s="374"/>
      <c r="RUB76" s="374"/>
      <c r="RUC76" s="374"/>
      <c r="RUD76" s="374"/>
      <c r="RUE76" s="374"/>
      <c r="RUF76" s="374"/>
      <c r="RUG76" s="374"/>
      <c r="RUH76" s="374"/>
      <c r="RUI76" s="374"/>
      <c r="RUJ76" s="374"/>
      <c r="RUK76" s="374"/>
      <c r="RUL76" s="374"/>
      <c r="RUM76" s="374"/>
      <c r="RUN76" s="374"/>
      <c r="RUO76" s="374"/>
      <c r="RUP76" s="374"/>
      <c r="RUQ76" s="374"/>
      <c r="RUR76" s="374"/>
      <c r="RUS76" s="374"/>
      <c r="RUT76" s="374"/>
      <c r="RUU76" s="374"/>
      <c r="RUV76" s="374"/>
      <c r="RUW76" s="374"/>
      <c r="RUX76" s="374"/>
      <c r="RUY76" s="374"/>
      <c r="RUZ76" s="374"/>
      <c r="RVA76" s="374"/>
      <c r="RVB76" s="374"/>
      <c r="RVC76" s="374"/>
      <c r="RVD76" s="374"/>
      <c r="RVE76" s="374"/>
      <c r="RVF76" s="374"/>
      <c r="RVG76" s="374"/>
      <c r="RVH76" s="374"/>
      <c r="RVI76" s="374"/>
      <c r="RVJ76" s="374"/>
      <c r="RVK76" s="374"/>
      <c r="RVL76" s="374"/>
      <c r="RVM76" s="374"/>
      <c r="RVN76" s="374"/>
      <c r="RVO76" s="374"/>
      <c r="RVP76" s="374"/>
      <c r="RVQ76" s="374"/>
      <c r="RVR76" s="374"/>
      <c r="RVS76" s="374"/>
      <c r="RVT76" s="374"/>
      <c r="RVU76" s="374"/>
      <c r="RVV76" s="374"/>
      <c r="RVW76" s="374"/>
      <c r="RVX76" s="374"/>
      <c r="RVY76" s="374"/>
      <c r="RVZ76" s="374"/>
      <c r="RWA76" s="374"/>
      <c r="RWB76" s="374"/>
      <c r="RWC76" s="374"/>
      <c r="RWD76" s="374"/>
      <c r="RWE76" s="374"/>
      <c r="RWF76" s="374"/>
      <c r="RWG76" s="374"/>
      <c r="RWH76" s="374"/>
      <c r="RWI76" s="374"/>
      <c r="RWJ76" s="374"/>
      <c r="RWK76" s="374"/>
      <c r="RWL76" s="374"/>
      <c r="RWM76" s="374"/>
      <c r="RWN76" s="374"/>
      <c r="RWO76" s="374"/>
      <c r="RWP76" s="374"/>
      <c r="RWQ76" s="374"/>
      <c r="RWR76" s="374"/>
      <c r="RWS76" s="374"/>
      <c r="RWT76" s="374"/>
      <c r="RWU76" s="374"/>
      <c r="RWV76" s="374"/>
      <c r="RWW76" s="374"/>
      <c r="RWX76" s="374"/>
      <c r="RWY76" s="374"/>
      <c r="RWZ76" s="374"/>
      <c r="RXA76" s="374"/>
      <c r="RXB76" s="374"/>
      <c r="RXC76" s="374"/>
      <c r="RXD76" s="374"/>
      <c r="RXE76" s="374"/>
      <c r="RXF76" s="374"/>
      <c r="RXG76" s="374"/>
      <c r="RXH76" s="374"/>
      <c r="RXI76" s="374"/>
      <c r="RXJ76" s="374"/>
      <c r="RXK76" s="374"/>
      <c r="RXL76" s="374"/>
      <c r="RXM76" s="374"/>
      <c r="RXN76" s="374"/>
      <c r="RXO76" s="374"/>
      <c r="RXP76" s="374"/>
      <c r="RXQ76" s="374"/>
      <c r="RXR76" s="374"/>
      <c r="RXS76" s="374"/>
      <c r="RXT76" s="374"/>
      <c r="RXU76" s="374"/>
      <c r="RXV76" s="374"/>
      <c r="RXW76" s="374"/>
      <c r="RXX76" s="374"/>
      <c r="RXY76" s="374"/>
      <c r="RXZ76" s="374"/>
      <c r="RYA76" s="374"/>
      <c r="RYB76" s="374"/>
      <c r="RYC76" s="374"/>
      <c r="RYD76" s="374"/>
      <c r="RYE76" s="374"/>
      <c r="RYF76" s="374"/>
      <c r="RYG76" s="374"/>
      <c r="RYH76" s="374"/>
      <c r="RYI76" s="374"/>
      <c r="RYJ76" s="374"/>
      <c r="RYK76" s="374"/>
      <c r="RYL76" s="374"/>
      <c r="RYM76" s="374"/>
      <c r="RYN76" s="374"/>
      <c r="RYO76" s="374"/>
      <c r="RYP76" s="374"/>
      <c r="RYQ76" s="374"/>
      <c r="RYR76" s="374"/>
      <c r="RYS76" s="374"/>
      <c r="RYT76" s="374"/>
      <c r="RYU76" s="374"/>
      <c r="RYV76" s="374"/>
      <c r="RYW76" s="374"/>
      <c r="RYX76" s="374"/>
      <c r="RYY76" s="374"/>
      <c r="RYZ76" s="374"/>
      <c r="RZA76" s="374"/>
      <c r="RZB76" s="374"/>
      <c r="RZC76" s="374"/>
      <c r="RZD76" s="374"/>
      <c r="RZE76" s="374"/>
      <c r="RZF76" s="374"/>
      <c r="RZG76" s="374"/>
      <c r="RZH76" s="374"/>
      <c r="RZI76" s="374"/>
      <c r="RZJ76" s="374"/>
      <c r="RZK76" s="374"/>
      <c r="RZL76" s="374"/>
      <c r="RZM76" s="374"/>
      <c r="RZN76" s="374"/>
      <c r="RZO76" s="374"/>
      <c r="RZP76" s="374"/>
      <c r="RZQ76" s="374"/>
      <c r="RZR76" s="374"/>
      <c r="RZS76" s="374"/>
      <c r="RZT76" s="374"/>
      <c r="RZU76" s="374"/>
      <c r="RZV76" s="374"/>
      <c r="RZW76" s="374"/>
      <c r="RZX76" s="374"/>
      <c r="RZY76" s="374"/>
      <c r="RZZ76" s="374"/>
      <c r="SAA76" s="374"/>
      <c r="SAB76" s="374"/>
      <c r="SAC76" s="374"/>
      <c r="SAD76" s="374"/>
      <c r="SAE76" s="374"/>
      <c r="SAF76" s="374"/>
      <c r="SAG76" s="374"/>
      <c r="SAH76" s="374"/>
      <c r="SAI76" s="374"/>
      <c r="SAJ76" s="374"/>
      <c r="SAK76" s="374"/>
      <c r="SAL76" s="374"/>
      <c r="SAM76" s="374"/>
      <c r="SAN76" s="374"/>
      <c r="SAO76" s="374"/>
      <c r="SAP76" s="374"/>
      <c r="SAQ76" s="374"/>
      <c r="SAR76" s="374"/>
      <c r="SAS76" s="374"/>
      <c r="SAT76" s="374"/>
      <c r="SAU76" s="374"/>
      <c r="SAV76" s="374"/>
      <c r="SAW76" s="374"/>
      <c r="SAX76" s="374"/>
      <c r="SAY76" s="374"/>
      <c r="SAZ76" s="374"/>
      <c r="SBA76" s="374"/>
      <c r="SBB76" s="374"/>
      <c r="SBC76" s="374"/>
      <c r="SBD76" s="374"/>
      <c r="SBE76" s="374"/>
      <c r="SBF76" s="374"/>
      <c r="SBG76" s="374"/>
      <c r="SBH76" s="374"/>
      <c r="SBI76" s="374"/>
      <c r="SBJ76" s="374"/>
      <c r="SBK76" s="374"/>
      <c r="SBL76" s="374"/>
      <c r="SBM76" s="374"/>
      <c r="SBN76" s="374"/>
      <c r="SBO76" s="374"/>
      <c r="SBP76" s="374"/>
      <c r="SBQ76" s="374"/>
      <c r="SBR76" s="374"/>
      <c r="SBS76" s="374"/>
      <c r="SBT76" s="374"/>
      <c r="SBU76" s="374"/>
      <c r="SBV76" s="374"/>
      <c r="SBW76" s="374"/>
      <c r="SBX76" s="374"/>
      <c r="SBY76" s="374"/>
      <c r="SBZ76" s="374"/>
      <c r="SCA76" s="374"/>
      <c r="SCB76" s="374"/>
      <c r="SCC76" s="374"/>
      <c r="SCD76" s="374"/>
      <c r="SCE76" s="374"/>
      <c r="SCF76" s="374"/>
      <c r="SCG76" s="374"/>
      <c r="SCH76" s="374"/>
      <c r="SCI76" s="374"/>
      <c r="SCJ76" s="374"/>
      <c r="SCK76" s="374"/>
      <c r="SCL76" s="374"/>
      <c r="SCM76" s="374"/>
      <c r="SCN76" s="374"/>
      <c r="SCO76" s="374"/>
      <c r="SCP76" s="374"/>
      <c r="SCQ76" s="374"/>
      <c r="SCR76" s="374"/>
      <c r="SCS76" s="374"/>
      <c r="SCT76" s="374"/>
      <c r="SCU76" s="374"/>
      <c r="SCV76" s="374"/>
      <c r="SCW76" s="374"/>
      <c r="SCX76" s="374"/>
      <c r="SCY76" s="374"/>
      <c r="SCZ76" s="374"/>
      <c r="SDA76" s="374"/>
      <c r="SDB76" s="374"/>
      <c r="SDC76" s="374"/>
      <c r="SDD76" s="374"/>
      <c r="SDE76" s="374"/>
      <c r="SDF76" s="374"/>
      <c r="SDG76" s="374"/>
      <c r="SDH76" s="374"/>
      <c r="SDI76" s="374"/>
      <c r="SDJ76" s="374"/>
      <c r="SDK76" s="374"/>
      <c r="SDL76" s="374"/>
      <c r="SDM76" s="374"/>
      <c r="SDN76" s="374"/>
      <c r="SDO76" s="374"/>
      <c r="SDP76" s="374"/>
      <c r="SDQ76" s="374"/>
      <c r="SDR76" s="374"/>
      <c r="SDS76" s="374"/>
      <c r="SDT76" s="374"/>
      <c r="SDU76" s="374"/>
      <c r="SDV76" s="374"/>
      <c r="SDW76" s="374"/>
      <c r="SDX76" s="374"/>
      <c r="SDY76" s="374"/>
      <c r="SDZ76" s="374"/>
      <c r="SEA76" s="374"/>
      <c r="SEB76" s="374"/>
      <c r="SEC76" s="374"/>
      <c r="SED76" s="374"/>
      <c r="SEE76" s="374"/>
      <c r="SEF76" s="374"/>
      <c r="SEG76" s="374"/>
      <c r="SEH76" s="374"/>
      <c r="SEI76" s="374"/>
      <c r="SEJ76" s="374"/>
      <c r="SEK76" s="374"/>
      <c r="SEL76" s="374"/>
      <c r="SEM76" s="374"/>
      <c r="SEN76" s="374"/>
      <c r="SEO76" s="374"/>
      <c r="SEP76" s="374"/>
      <c r="SEQ76" s="374"/>
      <c r="SER76" s="374"/>
      <c r="SES76" s="374"/>
      <c r="SET76" s="374"/>
      <c r="SEU76" s="374"/>
      <c r="SEV76" s="374"/>
      <c r="SEW76" s="374"/>
      <c r="SEX76" s="374"/>
      <c r="SEY76" s="374"/>
      <c r="SEZ76" s="374"/>
      <c r="SFA76" s="374"/>
      <c r="SFB76" s="374"/>
      <c r="SFC76" s="374"/>
      <c r="SFD76" s="374"/>
      <c r="SFE76" s="374"/>
      <c r="SFF76" s="374"/>
      <c r="SFG76" s="374"/>
      <c r="SFH76" s="374"/>
      <c r="SFI76" s="374"/>
      <c r="SFJ76" s="374"/>
      <c r="SFK76" s="374"/>
      <c r="SFL76" s="374"/>
      <c r="SFM76" s="374"/>
      <c r="SFN76" s="374"/>
      <c r="SFO76" s="374"/>
      <c r="SFP76" s="374"/>
      <c r="SFQ76" s="374"/>
      <c r="SFR76" s="374"/>
      <c r="SFS76" s="374"/>
      <c r="SFT76" s="374"/>
      <c r="SFU76" s="374"/>
      <c r="SFV76" s="374"/>
      <c r="SFW76" s="374"/>
      <c r="SFX76" s="374"/>
      <c r="SFY76" s="374"/>
      <c r="SFZ76" s="374"/>
      <c r="SGA76" s="374"/>
      <c r="SGB76" s="374"/>
      <c r="SGC76" s="374"/>
      <c r="SGD76" s="374"/>
      <c r="SGE76" s="374"/>
      <c r="SGF76" s="374"/>
      <c r="SGG76" s="374"/>
      <c r="SGH76" s="374"/>
      <c r="SGI76" s="374"/>
      <c r="SGJ76" s="374"/>
      <c r="SGK76" s="374"/>
      <c r="SGL76" s="374"/>
      <c r="SGM76" s="374"/>
      <c r="SGN76" s="374"/>
      <c r="SGO76" s="374"/>
      <c r="SGP76" s="374"/>
      <c r="SGQ76" s="374"/>
      <c r="SGR76" s="374"/>
      <c r="SGS76" s="374"/>
      <c r="SGT76" s="374"/>
      <c r="SGU76" s="374"/>
      <c r="SGV76" s="374"/>
      <c r="SGW76" s="374"/>
      <c r="SGX76" s="374"/>
      <c r="SGY76" s="374"/>
      <c r="SGZ76" s="374"/>
      <c r="SHA76" s="374"/>
      <c r="SHB76" s="374"/>
      <c r="SHC76" s="374"/>
      <c r="SHD76" s="374"/>
      <c r="SHE76" s="374"/>
      <c r="SHF76" s="374"/>
      <c r="SHG76" s="374"/>
      <c r="SHH76" s="374"/>
      <c r="SHI76" s="374"/>
      <c r="SHJ76" s="374"/>
      <c r="SHK76" s="374"/>
      <c r="SHL76" s="374"/>
      <c r="SHM76" s="374"/>
      <c r="SHN76" s="374"/>
      <c r="SHO76" s="374"/>
      <c r="SHP76" s="374"/>
      <c r="SHQ76" s="374"/>
      <c r="SHR76" s="374"/>
      <c r="SHS76" s="374"/>
      <c r="SHT76" s="374"/>
      <c r="SHU76" s="374"/>
      <c r="SHV76" s="374"/>
      <c r="SHW76" s="374"/>
      <c r="SHX76" s="374"/>
      <c r="SHY76" s="374"/>
      <c r="SHZ76" s="374"/>
      <c r="SIA76" s="374"/>
      <c r="SIB76" s="374"/>
      <c r="SIC76" s="374"/>
      <c r="SID76" s="374"/>
      <c r="SIE76" s="374"/>
      <c r="SIF76" s="374"/>
      <c r="SIG76" s="374"/>
      <c r="SIH76" s="374"/>
      <c r="SII76" s="374"/>
      <c r="SIJ76" s="374"/>
      <c r="SIK76" s="374"/>
      <c r="SIL76" s="374"/>
      <c r="SIM76" s="374"/>
      <c r="SIN76" s="374"/>
      <c r="SIO76" s="374"/>
      <c r="SIP76" s="374"/>
      <c r="SIQ76" s="374"/>
      <c r="SIR76" s="374"/>
      <c r="SIS76" s="374"/>
      <c r="SIT76" s="374"/>
      <c r="SIU76" s="374"/>
      <c r="SIV76" s="374"/>
      <c r="SIW76" s="374"/>
      <c r="SIX76" s="374"/>
      <c r="SIY76" s="374"/>
      <c r="SIZ76" s="374"/>
      <c r="SJA76" s="374"/>
      <c r="SJB76" s="374"/>
      <c r="SJC76" s="374"/>
      <c r="SJD76" s="374"/>
      <c r="SJE76" s="374"/>
      <c r="SJF76" s="374"/>
      <c r="SJG76" s="374"/>
      <c r="SJH76" s="374"/>
      <c r="SJI76" s="374"/>
      <c r="SJJ76" s="374"/>
      <c r="SJK76" s="374"/>
      <c r="SJL76" s="374"/>
      <c r="SJM76" s="374"/>
      <c r="SJN76" s="374"/>
      <c r="SJO76" s="374"/>
      <c r="SJP76" s="374"/>
      <c r="SJQ76" s="374"/>
      <c r="SJR76" s="374"/>
      <c r="SJS76" s="374"/>
      <c r="SJT76" s="374"/>
      <c r="SJU76" s="374"/>
      <c r="SJV76" s="374"/>
      <c r="SJW76" s="374"/>
      <c r="SJX76" s="374"/>
      <c r="SJY76" s="374"/>
      <c r="SJZ76" s="374"/>
      <c r="SKA76" s="374"/>
      <c r="SKB76" s="374"/>
      <c r="SKC76" s="374"/>
      <c r="SKD76" s="374"/>
      <c r="SKE76" s="374"/>
      <c r="SKF76" s="374"/>
      <c r="SKG76" s="374"/>
      <c r="SKH76" s="374"/>
      <c r="SKI76" s="374"/>
      <c r="SKJ76" s="374"/>
      <c r="SKK76" s="374"/>
      <c r="SKL76" s="374"/>
      <c r="SKM76" s="374"/>
      <c r="SKN76" s="374"/>
      <c r="SKO76" s="374"/>
      <c r="SKP76" s="374"/>
      <c r="SKQ76" s="374"/>
      <c r="SKR76" s="374"/>
      <c r="SKS76" s="374"/>
      <c r="SKT76" s="374"/>
      <c r="SKU76" s="374"/>
      <c r="SKV76" s="374"/>
      <c r="SKW76" s="374"/>
      <c r="SKX76" s="374"/>
      <c r="SKY76" s="374"/>
      <c r="SKZ76" s="374"/>
      <c r="SLA76" s="374"/>
      <c r="SLB76" s="374"/>
      <c r="SLC76" s="374"/>
      <c r="SLD76" s="374"/>
      <c r="SLE76" s="374"/>
      <c r="SLF76" s="374"/>
      <c r="SLG76" s="374"/>
      <c r="SLH76" s="374"/>
      <c r="SLI76" s="374"/>
      <c r="SLJ76" s="374"/>
      <c r="SLK76" s="374"/>
      <c r="SLL76" s="374"/>
      <c r="SLM76" s="374"/>
      <c r="SLN76" s="374"/>
      <c r="SLO76" s="374"/>
      <c r="SLP76" s="374"/>
      <c r="SLQ76" s="374"/>
      <c r="SLR76" s="374"/>
      <c r="SLS76" s="374"/>
      <c r="SLT76" s="374"/>
      <c r="SLU76" s="374"/>
      <c r="SLV76" s="374"/>
      <c r="SLW76" s="374"/>
      <c r="SLX76" s="374"/>
      <c r="SLY76" s="374"/>
      <c r="SLZ76" s="374"/>
      <c r="SMA76" s="374"/>
      <c r="SMB76" s="374"/>
      <c r="SMC76" s="374"/>
      <c r="SMD76" s="374"/>
      <c r="SME76" s="374"/>
      <c r="SMF76" s="374"/>
      <c r="SMG76" s="374"/>
      <c r="SMH76" s="374"/>
      <c r="SMI76" s="374"/>
      <c r="SMJ76" s="374"/>
      <c r="SMK76" s="374"/>
      <c r="SML76" s="374"/>
      <c r="SMM76" s="374"/>
      <c r="SMN76" s="374"/>
      <c r="SMO76" s="374"/>
      <c r="SMP76" s="374"/>
      <c r="SMQ76" s="374"/>
      <c r="SMR76" s="374"/>
      <c r="SMS76" s="374"/>
      <c r="SMT76" s="374"/>
      <c r="SMU76" s="374"/>
      <c r="SMV76" s="374"/>
      <c r="SMW76" s="374"/>
      <c r="SMX76" s="374"/>
      <c r="SMY76" s="374"/>
      <c r="SMZ76" s="374"/>
      <c r="SNA76" s="374"/>
      <c r="SNB76" s="374"/>
      <c r="SNC76" s="374"/>
      <c r="SND76" s="374"/>
      <c r="SNE76" s="374"/>
      <c r="SNF76" s="374"/>
      <c r="SNG76" s="374"/>
      <c r="SNH76" s="374"/>
      <c r="SNI76" s="374"/>
      <c r="SNJ76" s="374"/>
      <c r="SNK76" s="374"/>
      <c r="SNL76" s="374"/>
      <c r="SNM76" s="374"/>
      <c r="SNN76" s="374"/>
      <c r="SNO76" s="374"/>
      <c r="SNP76" s="374"/>
      <c r="SNQ76" s="374"/>
      <c r="SNR76" s="374"/>
      <c r="SNS76" s="374"/>
      <c r="SNT76" s="374"/>
      <c r="SNU76" s="374"/>
      <c r="SNV76" s="374"/>
      <c r="SNW76" s="374"/>
      <c r="SNX76" s="374"/>
      <c r="SNY76" s="374"/>
      <c r="SNZ76" s="374"/>
      <c r="SOA76" s="374"/>
      <c r="SOB76" s="374"/>
      <c r="SOC76" s="374"/>
      <c r="SOD76" s="374"/>
      <c r="SOE76" s="374"/>
      <c r="SOF76" s="374"/>
      <c r="SOG76" s="374"/>
      <c r="SOH76" s="374"/>
      <c r="SOI76" s="374"/>
      <c r="SOJ76" s="374"/>
      <c r="SOK76" s="374"/>
      <c r="SOL76" s="374"/>
      <c r="SOM76" s="374"/>
      <c r="SON76" s="374"/>
      <c r="SOO76" s="374"/>
      <c r="SOP76" s="374"/>
      <c r="SOQ76" s="374"/>
      <c r="SOR76" s="374"/>
      <c r="SOS76" s="374"/>
      <c r="SOT76" s="374"/>
      <c r="SOU76" s="374"/>
      <c r="SOV76" s="374"/>
      <c r="SOW76" s="374"/>
      <c r="SOX76" s="374"/>
      <c r="SOY76" s="374"/>
      <c r="SOZ76" s="374"/>
      <c r="SPA76" s="374"/>
      <c r="SPB76" s="374"/>
      <c r="SPC76" s="374"/>
      <c r="SPD76" s="374"/>
      <c r="SPE76" s="374"/>
      <c r="SPF76" s="374"/>
      <c r="SPG76" s="374"/>
      <c r="SPH76" s="374"/>
      <c r="SPI76" s="374"/>
      <c r="SPJ76" s="374"/>
      <c r="SPK76" s="374"/>
      <c r="SPL76" s="374"/>
      <c r="SPM76" s="374"/>
      <c r="SPN76" s="374"/>
      <c r="SPO76" s="374"/>
      <c r="SPP76" s="374"/>
      <c r="SPQ76" s="374"/>
      <c r="SPR76" s="374"/>
      <c r="SPS76" s="374"/>
      <c r="SPT76" s="374"/>
      <c r="SPU76" s="374"/>
      <c r="SPV76" s="374"/>
      <c r="SPW76" s="374"/>
      <c r="SPX76" s="374"/>
      <c r="SPY76" s="374"/>
      <c r="SPZ76" s="374"/>
      <c r="SQA76" s="374"/>
      <c r="SQB76" s="374"/>
      <c r="SQC76" s="374"/>
      <c r="SQD76" s="374"/>
      <c r="SQE76" s="374"/>
      <c r="SQF76" s="374"/>
      <c r="SQG76" s="374"/>
      <c r="SQH76" s="374"/>
      <c r="SQI76" s="374"/>
      <c r="SQJ76" s="374"/>
      <c r="SQK76" s="374"/>
      <c r="SQL76" s="374"/>
      <c r="SQM76" s="374"/>
      <c r="SQN76" s="374"/>
      <c r="SQO76" s="374"/>
      <c r="SQP76" s="374"/>
      <c r="SQQ76" s="374"/>
      <c r="SQR76" s="374"/>
      <c r="SQS76" s="374"/>
      <c r="SQT76" s="374"/>
      <c r="SQU76" s="374"/>
      <c r="SQV76" s="374"/>
      <c r="SQW76" s="374"/>
      <c r="SQX76" s="374"/>
      <c r="SQY76" s="374"/>
      <c r="SQZ76" s="374"/>
      <c r="SRA76" s="374"/>
      <c r="SRB76" s="374"/>
      <c r="SRC76" s="374"/>
      <c r="SRD76" s="374"/>
      <c r="SRE76" s="374"/>
      <c r="SRF76" s="374"/>
      <c r="SRG76" s="374"/>
      <c r="SRH76" s="374"/>
      <c r="SRI76" s="374"/>
      <c r="SRJ76" s="374"/>
      <c r="SRK76" s="374"/>
      <c r="SRL76" s="374"/>
      <c r="SRM76" s="374"/>
      <c r="SRN76" s="374"/>
      <c r="SRO76" s="374"/>
      <c r="SRP76" s="374"/>
      <c r="SRQ76" s="374"/>
      <c r="SRR76" s="374"/>
      <c r="SRS76" s="374"/>
      <c r="SRT76" s="374"/>
      <c r="SRU76" s="374"/>
      <c r="SRV76" s="374"/>
      <c r="SRW76" s="374"/>
      <c r="SRX76" s="374"/>
      <c r="SRY76" s="374"/>
      <c r="SRZ76" s="374"/>
      <c r="SSA76" s="374"/>
      <c r="SSB76" s="374"/>
      <c r="SSC76" s="374"/>
      <c r="SSD76" s="374"/>
      <c r="SSE76" s="374"/>
      <c r="SSF76" s="374"/>
      <c r="SSG76" s="374"/>
      <c r="SSH76" s="374"/>
      <c r="SSI76" s="374"/>
      <c r="SSJ76" s="374"/>
      <c r="SSK76" s="374"/>
      <c r="SSL76" s="374"/>
      <c r="SSM76" s="374"/>
      <c r="SSN76" s="374"/>
      <c r="SSO76" s="374"/>
      <c r="SSP76" s="374"/>
      <c r="SSQ76" s="374"/>
      <c r="SSR76" s="374"/>
      <c r="SSS76" s="374"/>
      <c r="SST76" s="374"/>
      <c r="SSU76" s="374"/>
      <c r="SSV76" s="374"/>
      <c r="SSW76" s="374"/>
      <c r="SSX76" s="374"/>
      <c r="SSY76" s="374"/>
      <c r="SSZ76" s="374"/>
      <c r="STA76" s="374"/>
      <c r="STB76" s="374"/>
      <c r="STC76" s="374"/>
      <c r="STD76" s="374"/>
      <c r="STE76" s="374"/>
      <c r="STF76" s="374"/>
      <c r="STG76" s="374"/>
      <c r="STH76" s="374"/>
      <c r="STI76" s="374"/>
      <c r="STJ76" s="374"/>
      <c r="STK76" s="374"/>
      <c r="STL76" s="374"/>
      <c r="STM76" s="374"/>
      <c r="STN76" s="374"/>
      <c r="STO76" s="374"/>
      <c r="STP76" s="374"/>
      <c r="STQ76" s="374"/>
      <c r="STR76" s="374"/>
      <c r="STS76" s="374"/>
      <c r="STT76" s="374"/>
      <c r="STU76" s="374"/>
      <c r="STV76" s="374"/>
      <c r="STW76" s="374"/>
      <c r="STX76" s="374"/>
      <c r="STY76" s="374"/>
      <c r="STZ76" s="374"/>
      <c r="SUA76" s="374"/>
      <c r="SUB76" s="374"/>
      <c r="SUC76" s="374"/>
      <c r="SUD76" s="374"/>
      <c r="SUE76" s="374"/>
      <c r="SUF76" s="374"/>
      <c r="SUG76" s="374"/>
      <c r="SUH76" s="374"/>
      <c r="SUI76" s="374"/>
      <c r="SUJ76" s="374"/>
      <c r="SUK76" s="374"/>
      <c r="SUL76" s="374"/>
      <c r="SUM76" s="374"/>
      <c r="SUN76" s="374"/>
      <c r="SUO76" s="374"/>
      <c r="SUP76" s="374"/>
      <c r="SUQ76" s="374"/>
      <c r="SUR76" s="374"/>
      <c r="SUS76" s="374"/>
      <c r="SUT76" s="374"/>
      <c r="SUU76" s="374"/>
      <c r="SUV76" s="374"/>
      <c r="SUW76" s="374"/>
      <c r="SUX76" s="374"/>
      <c r="SUY76" s="374"/>
      <c r="SUZ76" s="374"/>
      <c r="SVA76" s="374"/>
      <c r="SVB76" s="374"/>
      <c r="SVC76" s="374"/>
      <c r="SVD76" s="374"/>
      <c r="SVE76" s="374"/>
      <c r="SVF76" s="374"/>
      <c r="SVG76" s="374"/>
      <c r="SVH76" s="374"/>
      <c r="SVI76" s="374"/>
      <c r="SVJ76" s="374"/>
      <c r="SVK76" s="374"/>
      <c r="SVL76" s="374"/>
      <c r="SVM76" s="374"/>
      <c r="SVN76" s="374"/>
      <c r="SVO76" s="374"/>
      <c r="SVP76" s="374"/>
      <c r="SVQ76" s="374"/>
      <c r="SVR76" s="374"/>
      <c r="SVS76" s="374"/>
      <c r="SVT76" s="374"/>
      <c r="SVU76" s="374"/>
      <c r="SVV76" s="374"/>
      <c r="SVW76" s="374"/>
      <c r="SVX76" s="374"/>
      <c r="SVY76" s="374"/>
      <c r="SVZ76" s="374"/>
      <c r="SWA76" s="374"/>
      <c r="SWB76" s="374"/>
      <c r="SWC76" s="374"/>
      <c r="SWD76" s="374"/>
      <c r="SWE76" s="374"/>
      <c r="SWF76" s="374"/>
      <c r="SWG76" s="374"/>
      <c r="SWH76" s="374"/>
      <c r="SWI76" s="374"/>
      <c r="SWJ76" s="374"/>
      <c r="SWK76" s="374"/>
      <c r="SWL76" s="374"/>
      <c r="SWM76" s="374"/>
      <c r="SWN76" s="374"/>
      <c r="SWO76" s="374"/>
      <c r="SWP76" s="374"/>
      <c r="SWQ76" s="374"/>
      <c r="SWR76" s="374"/>
      <c r="SWS76" s="374"/>
      <c r="SWT76" s="374"/>
      <c r="SWU76" s="374"/>
      <c r="SWV76" s="374"/>
      <c r="SWW76" s="374"/>
      <c r="SWX76" s="374"/>
      <c r="SWY76" s="374"/>
      <c r="SWZ76" s="374"/>
      <c r="SXA76" s="374"/>
      <c r="SXB76" s="374"/>
      <c r="SXC76" s="374"/>
      <c r="SXD76" s="374"/>
      <c r="SXE76" s="374"/>
      <c r="SXF76" s="374"/>
      <c r="SXG76" s="374"/>
      <c r="SXH76" s="374"/>
      <c r="SXI76" s="374"/>
      <c r="SXJ76" s="374"/>
      <c r="SXK76" s="374"/>
      <c r="SXL76" s="374"/>
      <c r="SXM76" s="374"/>
      <c r="SXN76" s="374"/>
      <c r="SXO76" s="374"/>
      <c r="SXP76" s="374"/>
      <c r="SXQ76" s="374"/>
      <c r="SXR76" s="374"/>
      <c r="SXS76" s="374"/>
      <c r="SXT76" s="374"/>
      <c r="SXU76" s="374"/>
      <c r="SXV76" s="374"/>
      <c r="SXW76" s="374"/>
      <c r="SXX76" s="374"/>
      <c r="SXY76" s="374"/>
      <c r="SXZ76" s="374"/>
      <c r="SYA76" s="374"/>
      <c r="SYB76" s="374"/>
      <c r="SYC76" s="374"/>
      <c r="SYD76" s="374"/>
      <c r="SYE76" s="374"/>
      <c r="SYF76" s="374"/>
      <c r="SYG76" s="374"/>
      <c r="SYH76" s="374"/>
      <c r="SYI76" s="374"/>
      <c r="SYJ76" s="374"/>
      <c r="SYK76" s="374"/>
      <c r="SYL76" s="374"/>
      <c r="SYM76" s="374"/>
      <c r="SYN76" s="374"/>
      <c r="SYO76" s="374"/>
      <c r="SYP76" s="374"/>
      <c r="SYQ76" s="374"/>
      <c r="SYR76" s="374"/>
      <c r="SYS76" s="374"/>
      <c r="SYT76" s="374"/>
      <c r="SYU76" s="374"/>
      <c r="SYV76" s="374"/>
      <c r="SYW76" s="374"/>
      <c r="SYX76" s="374"/>
      <c r="SYY76" s="374"/>
      <c r="SYZ76" s="374"/>
      <c r="SZA76" s="374"/>
      <c r="SZB76" s="374"/>
      <c r="SZC76" s="374"/>
      <c r="SZD76" s="374"/>
      <c r="SZE76" s="374"/>
      <c r="SZF76" s="374"/>
      <c r="SZG76" s="374"/>
      <c r="SZH76" s="374"/>
      <c r="SZI76" s="374"/>
      <c r="SZJ76" s="374"/>
      <c r="SZK76" s="374"/>
      <c r="SZL76" s="374"/>
      <c r="SZM76" s="374"/>
      <c r="SZN76" s="374"/>
      <c r="SZO76" s="374"/>
      <c r="SZP76" s="374"/>
      <c r="SZQ76" s="374"/>
      <c r="SZR76" s="374"/>
      <c r="SZS76" s="374"/>
      <c r="SZT76" s="374"/>
      <c r="SZU76" s="374"/>
      <c r="SZV76" s="374"/>
      <c r="SZW76" s="374"/>
      <c r="SZX76" s="374"/>
      <c r="SZY76" s="374"/>
      <c r="SZZ76" s="374"/>
      <c r="TAA76" s="374"/>
      <c r="TAB76" s="374"/>
      <c r="TAC76" s="374"/>
      <c r="TAD76" s="374"/>
      <c r="TAE76" s="374"/>
      <c r="TAF76" s="374"/>
      <c r="TAG76" s="374"/>
      <c r="TAH76" s="374"/>
      <c r="TAI76" s="374"/>
      <c r="TAJ76" s="374"/>
      <c r="TAK76" s="374"/>
      <c r="TAL76" s="374"/>
      <c r="TAM76" s="374"/>
      <c r="TAN76" s="374"/>
      <c r="TAO76" s="374"/>
      <c r="TAP76" s="374"/>
      <c r="TAQ76" s="374"/>
      <c r="TAR76" s="374"/>
      <c r="TAS76" s="374"/>
      <c r="TAT76" s="374"/>
      <c r="TAU76" s="374"/>
      <c r="TAV76" s="374"/>
      <c r="TAW76" s="374"/>
      <c r="TAX76" s="374"/>
      <c r="TAY76" s="374"/>
      <c r="TAZ76" s="374"/>
      <c r="TBA76" s="374"/>
      <c r="TBB76" s="374"/>
      <c r="TBC76" s="374"/>
      <c r="TBD76" s="374"/>
      <c r="TBE76" s="374"/>
      <c r="TBF76" s="374"/>
      <c r="TBG76" s="374"/>
      <c r="TBH76" s="374"/>
      <c r="TBI76" s="374"/>
      <c r="TBJ76" s="374"/>
      <c r="TBK76" s="374"/>
      <c r="TBL76" s="374"/>
      <c r="TBM76" s="374"/>
      <c r="TBN76" s="374"/>
      <c r="TBO76" s="374"/>
      <c r="TBP76" s="374"/>
      <c r="TBQ76" s="374"/>
      <c r="TBR76" s="374"/>
      <c r="TBS76" s="374"/>
      <c r="TBT76" s="374"/>
      <c r="TBU76" s="374"/>
      <c r="TBV76" s="374"/>
      <c r="TBW76" s="374"/>
      <c r="TBX76" s="374"/>
      <c r="TBY76" s="374"/>
      <c r="TBZ76" s="374"/>
      <c r="TCA76" s="374"/>
      <c r="TCB76" s="374"/>
      <c r="TCC76" s="374"/>
      <c r="TCD76" s="374"/>
      <c r="TCE76" s="374"/>
      <c r="TCF76" s="374"/>
      <c r="TCG76" s="374"/>
      <c r="TCH76" s="374"/>
      <c r="TCI76" s="374"/>
      <c r="TCJ76" s="374"/>
      <c r="TCK76" s="374"/>
      <c r="TCL76" s="374"/>
      <c r="TCM76" s="374"/>
      <c r="TCN76" s="374"/>
      <c r="TCO76" s="374"/>
      <c r="TCP76" s="374"/>
      <c r="TCQ76" s="374"/>
      <c r="TCR76" s="374"/>
      <c r="TCS76" s="374"/>
      <c r="TCT76" s="374"/>
      <c r="TCU76" s="374"/>
      <c r="TCV76" s="374"/>
      <c r="TCW76" s="374"/>
      <c r="TCX76" s="374"/>
      <c r="TCY76" s="374"/>
      <c r="TCZ76" s="374"/>
      <c r="TDA76" s="374"/>
      <c r="TDB76" s="374"/>
      <c r="TDC76" s="374"/>
      <c r="TDD76" s="374"/>
      <c r="TDE76" s="374"/>
      <c r="TDF76" s="374"/>
      <c r="TDG76" s="374"/>
      <c r="TDH76" s="374"/>
      <c r="TDI76" s="374"/>
      <c r="TDJ76" s="374"/>
      <c r="TDK76" s="374"/>
      <c r="TDL76" s="374"/>
      <c r="TDM76" s="374"/>
      <c r="TDN76" s="374"/>
      <c r="TDO76" s="374"/>
      <c r="TDP76" s="374"/>
      <c r="TDQ76" s="374"/>
      <c r="TDR76" s="374"/>
      <c r="TDS76" s="374"/>
      <c r="TDT76" s="374"/>
      <c r="TDU76" s="374"/>
      <c r="TDV76" s="374"/>
      <c r="TDW76" s="374"/>
      <c r="TDX76" s="374"/>
      <c r="TDY76" s="374"/>
      <c r="TDZ76" s="374"/>
      <c r="TEA76" s="374"/>
      <c r="TEB76" s="374"/>
      <c r="TEC76" s="374"/>
      <c r="TED76" s="374"/>
      <c r="TEE76" s="374"/>
      <c r="TEF76" s="374"/>
      <c r="TEG76" s="374"/>
      <c r="TEH76" s="374"/>
      <c r="TEI76" s="374"/>
      <c r="TEJ76" s="374"/>
      <c r="TEK76" s="374"/>
      <c r="TEL76" s="374"/>
      <c r="TEM76" s="374"/>
      <c r="TEN76" s="374"/>
      <c r="TEO76" s="374"/>
      <c r="TEP76" s="374"/>
      <c r="TEQ76" s="374"/>
      <c r="TER76" s="374"/>
      <c r="TES76" s="374"/>
      <c r="TET76" s="374"/>
      <c r="TEU76" s="374"/>
      <c r="TEV76" s="374"/>
      <c r="TEW76" s="374"/>
      <c r="TEX76" s="374"/>
      <c r="TEY76" s="374"/>
      <c r="TEZ76" s="374"/>
      <c r="TFA76" s="374"/>
      <c r="TFB76" s="374"/>
      <c r="TFC76" s="374"/>
      <c r="TFD76" s="374"/>
      <c r="TFE76" s="374"/>
      <c r="TFF76" s="374"/>
      <c r="TFG76" s="374"/>
      <c r="TFH76" s="374"/>
      <c r="TFI76" s="374"/>
      <c r="TFJ76" s="374"/>
      <c r="TFK76" s="374"/>
      <c r="TFL76" s="374"/>
      <c r="TFM76" s="374"/>
      <c r="TFN76" s="374"/>
      <c r="TFO76" s="374"/>
      <c r="TFP76" s="374"/>
      <c r="TFQ76" s="374"/>
      <c r="TFR76" s="374"/>
      <c r="TFS76" s="374"/>
      <c r="TFT76" s="374"/>
      <c r="TFU76" s="374"/>
      <c r="TFV76" s="374"/>
      <c r="TFW76" s="374"/>
      <c r="TFX76" s="374"/>
      <c r="TFY76" s="374"/>
      <c r="TFZ76" s="374"/>
      <c r="TGA76" s="374"/>
      <c r="TGB76" s="374"/>
      <c r="TGC76" s="374"/>
      <c r="TGD76" s="374"/>
      <c r="TGE76" s="374"/>
      <c r="TGF76" s="374"/>
      <c r="TGG76" s="374"/>
      <c r="TGH76" s="374"/>
      <c r="TGI76" s="374"/>
      <c r="TGJ76" s="374"/>
      <c r="TGK76" s="374"/>
      <c r="TGL76" s="374"/>
      <c r="TGM76" s="374"/>
      <c r="TGN76" s="374"/>
      <c r="TGO76" s="374"/>
      <c r="TGP76" s="374"/>
      <c r="TGQ76" s="374"/>
      <c r="TGR76" s="374"/>
      <c r="TGS76" s="374"/>
      <c r="TGT76" s="374"/>
      <c r="TGU76" s="374"/>
      <c r="TGV76" s="374"/>
      <c r="TGW76" s="374"/>
      <c r="TGX76" s="374"/>
      <c r="TGY76" s="374"/>
      <c r="TGZ76" s="374"/>
      <c r="THA76" s="374"/>
      <c r="THB76" s="374"/>
      <c r="THC76" s="374"/>
      <c r="THD76" s="374"/>
      <c r="THE76" s="374"/>
      <c r="THF76" s="374"/>
      <c r="THG76" s="374"/>
      <c r="THH76" s="374"/>
      <c r="THI76" s="374"/>
      <c r="THJ76" s="374"/>
      <c r="THK76" s="374"/>
      <c r="THL76" s="374"/>
      <c r="THM76" s="374"/>
      <c r="THN76" s="374"/>
      <c r="THO76" s="374"/>
      <c r="THP76" s="374"/>
      <c r="THQ76" s="374"/>
      <c r="THR76" s="374"/>
      <c r="THS76" s="374"/>
      <c r="THT76" s="374"/>
      <c r="THU76" s="374"/>
      <c r="THV76" s="374"/>
      <c r="THW76" s="374"/>
      <c r="THX76" s="374"/>
      <c r="THY76" s="374"/>
      <c r="THZ76" s="374"/>
      <c r="TIA76" s="374"/>
      <c r="TIB76" s="374"/>
      <c r="TIC76" s="374"/>
      <c r="TID76" s="374"/>
      <c r="TIE76" s="374"/>
      <c r="TIF76" s="374"/>
      <c r="TIG76" s="374"/>
      <c r="TIH76" s="374"/>
      <c r="TII76" s="374"/>
      <c r="TIJ76" s="374"/>
      <c r="TIK76" s="374"/>
      <c r="TIL76" s="374"/>
      <c r="TIM76" s="374"/>
      <c r="TIN76" s="374"/>
      <c r="TIO76" s="374"/>
      <c r="TIP76" s="374"/>
      <c r="TIQ76" s="374"/>
      <c r="TIR76" s="374"/>
      <c r="TIS76" s="374"/>
      <c r="TIT76" s="374"/>
      <c r="TIU76" s="374"/>
      <c r="TIV76" s="374"/>
      <c r="TIW76" s="374"/>
      <c r="TIX76" s="374"/>
      <c r="TIY76" s="374"/>
      <c r="TIZ76" s="374"/>
      <c r="TJA76" s="374"/>
      <c r="TJB76" s="374"/>
      <c r="TJC76" s="374"/>
      <c r="TJD76" s="374"/>
      <c r="TJE76" s="374"/>
      <c r="TJF76" s="374"/>
      <c r="TJG76" s="374"/>
      <c r="TJH76" s="374"/>
      <c r="TJI76" s="374"/>
      <c r="TJJ76" s="374"/>
      <c r="TJK76" s="374"/>
      <c r="TJL76" s="374"/>
      <c r="TJM76" s="374"/>
      <c r="TJN76" s="374"/>
      <c r="TJO76" s="374"/>
      <c r="TJP76" s="374"/>
      <c r="TJQ76" s="374"/>
      <c r="TJR76" s="374"/>
      <c r="TJS76" s="374"/>
      <c r="TJT76" s="374"/>
      <c r="TJU76" s="374"/>
      <c r="TJV76" s="374"/>
      <c r="TJW76" s="374"/>
      <c r="TJX76" s="374"/>
      <c r="TJY76" s="374"/>
      <c r="TJZ76" s="374"/>
      <c r="TKA76" s="374"/>
      <c r="TKB76" s="374"/>
      <c r="TKC76" s="374"/>
      <c r="TKD76" s="374"/>
      <c r="TKE76" s="374"/>
      <c r="TKF76" s="374"/>
      <c r="TKG76" s="374"/>
      <c r="TKH76" s="374"/>
      <c r="TKI76" s="374"/>
      <c r="TKJ76" s="374"/>
      <c r="TKK76" s="374"/>
      <c r="TKL76" s="374"/>
      <c r="TKM76" s="374"/>
      <c r="TKN76" s="374"/>
      <c r="TKO76" s="374"/>
      <c r="TKP76" s="374"/>
      <c r="TKQ76" s="374"/>
      <c r="TKR76" s="374"/>
      <c r="TKS76" s="374"/>
      <c r="TKT76" s="374"/>
      <c r="TKU76" s="374"/>
      <c r="TKV76" s="374"/>
      <c r="TKW76" s="374"/>
      <c r="TKX76" s="374"/>
      <c r="TKY76" s="374"/>
      <c r="TKZ76" s="374"/>
      <c r="TLA76" s="374"/>
      <c r="TLB76" s="374"/>
      <c r="TLC76" s="374"/>
      <c r="TLD76" s="374"/>
      <c r="TLE76" s="374"/>
      <c r="TLF76" s="374"/>
      <c r="TLG76" s="374"/>
      <c r="TLH76" s="374"/>
      <c r="TLI76" s="374"/>
      <c r="TLJ76" s="374"/>
      <c r="TLK76" s="374"/>
      <c r="TLL76" s="374"/>
      <c r="TLM76" s="374"/>
      <c r="TLN76" s="374"/>
      <c r="TLO76" s="374"/>
      <c r="TLP76" s="374"/>
      <c r="TLQ76" s="374"/>
      <c r="TLR76" s="374"/>
      <c r="TLS76" s="374"/>
      <c r="TLT76" s="374"/>
      <c r="TLU76" s="374"/>
      <c r="TLV76" s="374"/>
      <c r="TLW76" s="374"/>
      <c r="TLX76" s="374"/>
      <c r="TLY76" s="374"/>
      <c r="TLZ76" s="374"/>
      <c r="TMA76" s="374"/>
      <c r="TMB76" s="374"/>
      <c r="TMC76" s="374"/>
      <c r="TMD76" s="374"/>
      <c r="TME76" s="374"/>
      <c r="TMF76" s="374"/>
      <c r="TMG76" s="374"/>
      <c r="TMH76" s="374"/>
      <c r="TMI76" s="374"/>
      <c r="TMJ76" s="374"/>
      <c r="TMK76" s="374"/>
      <c r="TML76" s="374"/>
      <c r="TMM76" s="374"/>
      <c r="TMN76" s="374"/>
      <c r="TMO76" s="374"/>
      <c r="TMP76" s="374"/>
      <c r="TMQ76" s="374"/>
      <c r="TMR76" s="374"/>
      <c r="TMS76" s="374"/>
      <c r="TMT76" s="374"/>
      <c r="TMU76" s="374"/>
      <c r="TMV76" s="374"/>
      <c r="TMW76" s="374"/>
      <c r="TMX76" s="374"/>
      <c r="TMY76" s="374"/>
      <c r="TMZ76" s="374"/>
      <c r="TNA76" s="374"/>
      <c r="TNB76" s="374"/>
      <c r="TNC76" s="374"/>
      <c r="TND76" s="374"/>
      <c r="TNE76" s="374"/>
      <c r="TNF76" s="374"/>
      <c r="TNG76" s="374"/>
      <c r="TNH76" s="374"/>
      <c r="TNI76" s="374"/>
      <c r="TNJ76" s="374"/>
      <c r="TNK76" s="374"/>
      <c r="TNL76" s="374"/>
      <c r="TNM76" s="374"/>
      <c r="TNN76" s="374"/>
      <c r="TNO76" s="374"/>
      <c r="TNP76" s="374"/>
      <c r="TNQ76" s="374"/>
      <c r="TNR76" s="374"/>
      <c r="TNS76" s="374"/>
      <c r="TNT76" s="374"/>
      <c r="TNU76" s="374"/>
      <c r="TNV76" s="374"/>
      <c r="TNW76" s="374"/>
      <c r="TNX76" s="374"/>
      <c r="TNY76" s="374"/>
      <c r="TNZ76" s="374"/>
      <c r="TOA76" s="374"/>
      <c r="TOB76" s="374"/>
      <c r="TOC76" s="374"/>
      <c r="TOD76" s="374"/>
      <c r="TOE76" s="374"/>
      <c r="TOF76" s="374"/>
      <c r="TOG76" s="374"/>
      <c r="TOH76" s="374"/>
      <c r="TOI76" s="374"/>
      <c r="TOJ76" s="374"/>
      <c r="TOK76" s="374"/>
      <c r="TOL76" s="374"/>
      <c r="TOM76" s="374"/>
      <c r="TON76" s="374"/>
      <c r="TOO76" s="374"/>
      <c r="TOP76" s="374"/>
      <c r="TOQ76" s="374"/>
      <c r="TOR76" s="374"/>
      <c r="TOS76" s="374"/>
      <c r="TOT76" s="374"/>
      <c r="TOU76" s="374"/>
      <c r="TOV76" s="374"/>
      <c r="TOW76" s="374"/>
      <c r="TOX76" s="374"/>
      <c r="TOY76" s="374"/>
      <c r="TOZ76" s="374"/>
      <c r="TPA76" s="374"/>
      <c r="TPB76" s="374"/>
      <c r="TPC76" s="374"/>
      <c r="TPD76" s="374"/>
      <c r="TPE76" s="374"/>
      <c r="TPF76" s="374"/>
      <c r="TPG76" s="374"/>
      <c r="TPH76" s="374"/>
      <c r="TPI76" s="374"/>
      <c r="TPJ76" s="374"/>
      <c r="TPK76" s="374"/>
      <c r="TPL76" s="374"/>
      <c r="TPM76" s="374"/>
      <c r="TPN76" s="374"/>
      <c r="TPO76" s="374"/>
      <c r="TPP76" s="374"/>
      <c r="TPQ76" s="374"/>
      <c r="TPR76" s="374"/>
      <c r="TPS76" s="374"/>
      <c r="TPT76" s="374"/>
      <c r="TPU76" s="374"/>
      <c r="TPV76" s="374"/>
      <c r="TPW76" s="374"/>
      <c r="TPX76" s="374"/>
      <c r="TPY76" s="374"/>
      <c r="TPZ76" s="374"/>
      <c r="TQA76" s="374"/>
      <c r="TQB76" s="374"/>
      <c r="TQC76" s="374"/>
      <c r="TQD76" s="374"/>
      <c r="TQE76" s="374"/>
      <c r="TQF76" s="374"/>
      <c r="TQG76" s="374"/>
      <c r="TQH76" s="374"/>
      <c r="TQI76" s="374"/>
      <c r="TQJ76" s="374"/>
      <c r="TQK76" s="374"/>
      <c r="TQL76" s="374"/>
      <c r="TQM76" s="374"/>
      <c r="TQN76" s="374"/>
      <c r="TQO76" s="374"/>
      <c r="TQP76" s="374"/>
      <c r="TQQ76" s="374"/>
      <c r="TQR76" s="374"/>
      <c r="TQS76" s="374"/>
      <c r="TQT76" s="374"/>
      <c r="TQU76" s="374"/>
      <c r="TQV76" s="374"/>
      <c r="TQW76" s="374"/>
      <c r="TQX76" s="374"/>
      <c r="TQY76" s="374"/>
      <c r="TQZ76" s="374"/>
      <c r="TRA76" s="374"/>
      <c r="TRB76" s="374"/>
      <c r="TRC76" s="374"/>
      <c r="TRD76" s="374"/>
      <c r="TRE76" s="374"/>
      <c r="TRF76" s="374"/>
      <c r="TRG76" s="374"/>
      <c r="TRH76" s="374"/>
      <c r="TRI76" s="374"/>
      <c r="TRJ76" s="374"/>
      <c r="TRK76" s="374"/>
      <c r="TRL76" s="374"/>
      <c r="TRM76" s="374"/>
      <c r="TRN76" s="374"/>
      <c r="TRO76" s="374"/>
      <c r="TRP76" s="374"/>
      <c r="TRQ76" s="374"/>
      <c r="TRR76" s="374"/>
      <c r="TRS76" s="374"/>
      <c r="TRT76" s="374"/>
      <c r="TRU76" s="374"/>
      <c r="TRV76" s="374"/>
      <c r="TRW76" s="374"/>
      <c r="TRX76" s="374"/>
      <c r="TRY76" s="374"/>
      <c r="TRZ76" s="374"/>
      <c r="TSA76" s="374"/>
      <c r="TSB76" s="374"/>
      <c r="TSC76" s="374"/>
      <c r="TSD76" s="374"/>
      <c r="TSE76" s="374"/>
      <c r="TSF76" s="374"/>
      <c r="TSG76" s="374"/>
      <c r="TSH76" s="374"/>
      <c r="TSI76" s="374"/>
      <c r="TSJ76" s="374"/>
      <c r="TSK76" s="374"/>
      <c r="TSL76" s="374"/>
      <c r="TSM76" s="374"/>
      <c r="TSN76" s="374"/>
      <c r="TSO76" s="374"/>
      <c r="TSP76" s="374"/>
      <c r="TSQ76" s="374"/>
      <c r="TSR76" s="374"/>
      <c r="TSS76" s="374"/>
      <c r="TST76" s="374"/>
      <c r="TSU76" s="374"/>
      <c r="TSV76" s="374"/>
      <c r="TSW76" s="374"/>
      <c r="TSX76" s="374"/>
      <c r="TSY76" s="374"/>
      <c r="TSZ76" s="374"/>
      <c r="TTA76" s="374"/>
      <c r="TTB76" s="374"/>
      <c r="TTC76" s="374"/>
      <c r="TTD76" s="374"/>
      <c r="TTE76" s="374"/>
      <c r="TTF76" s="374"/>
      <c r="TTG76" s="374"/>
      <c r="TTH76" s="374"/>
      <c r="TTI76" s="374"/>
      <c r="TTJ76" s="374"/>
      <c r="TTK76" s="374"/>
      <c r="TTL76" s="374"/>
      <c r="TTM76" s="374"/>
      <c r="TTN76" s="374"/>
      <c r="TTO76" s="374"/>
      <c r="TTP76" s="374"/>
      <c r="TTQ76" s="374"/>
      <c r="TTR76" s="374"/>
      <c r="TTS76" s="374"/>
      <c r="TTT76" s="374"/>
      <c r="TTU76" s="374"/>
      <c r="TTV76" s="374"/>
      <c r="TTW76" s="374"/>
      <c r="TTX76" s="374"/>
      <c r="TTY76" s="374"/>
      <c r="TTZ76" s="374"/>
      <c r="TUA76" s="374"/>
      <c r="TUB76" s="374"/>
      <c r="TUC76" s="374"/>
      <c r="TUD76" s="374"/>
      <c r="TUE76" s="374"/>
      <c r="TUF76" s="374"/>
      <c r="TUG76" s="374"/>
      <c r="TUH76" s="374"/>
      <c r="TUI76" s="374"/>
      <c r="TUJ76" s="374"/>
      <c r="TUK76" s="374"/>
      <c r="TUL76" s="374"/>
      <c r="TUM76" s="374"/>
      <c r="TUN76" s="374"/>
      <c r="TUO76" s="374"/>
      <c r="TUP76" s="374"/>
      <c r="TUQ76" s="374"/>
      <c r="TUR76" s="374"/>
      <c r="TUS76" s="374"/>
      <c r="TUT76" s="374"/>
      <c r="TUU76" s="374"/>
      <c r="TUV76" s="374"/>
      <c r="TUW76" s="374"/>
      <c r="TUX76" s="374"/>
      <c r="TUY76" s="374"/>
      <c r="TUZ76" s="374"/>
      <c r="TVA76" s="374"/>
      <c r="TVB76" s="374"/>
      <c r="TVC76" s="374"/>
      <c r="TVD76" s="374"/>
      <c r="TVE76" s="374"/>
      <c r="TVF76" s="374"/>
      <c r="TVG76" s="374"/>
      <c r="TVH76" s="374"/>
      <c r="TVI76" s="374"/>
      <c r="TVJ76" s="374"/>
      <c r="TVK76" s="374"/>
      <c r="TVL76" s="374"/>
      <c r="TVM76" s="374"/>
      <c r="TVN76" s="374"/>
      <c r="TVO76" s="374"/>
      <c r="TVP76" s="374"/>
      <c r="TVQ76" s="374"/>
      <c r="TVR76" s="374"/>
      <c r="TVS76" s="374"/>
      <c r="TVT76" s="374"/>
      <c r="TVU76" s="374"/>
      <c r="TVV76" s="374"/>
      <c r="TVW76" s="374"/>
      <c r="TVX76" s="374"/>
      <c r="TVY76" s="374"/>
      <c r="TVZ76" s="374"/>
      <c r="TWA76" s="374"/>
      <c r="TWB76" s="374"/>
      <c r="TWC76" s="374"/>
      <c r="TWD76" s="374"/>
      <c r="TWE76" s="374"/>
      <c r="TWF76" s="374"/>
      <c r="TWG76" s="374"/>
      <c r="TWH76" s="374"/>
      <c r="TWI76" s="374"/>
      <c r="TWJ76" s="374"/>
      <c r="TWK76" s="374"/>
      <c r="TWL76" s="374"/>
      <c r="TWM76" s="374"/>
      <c r="TWN76" s="374"/>
      <c r="TWO76" s="374"/>
      <c r="TWP76" s="374"/>
      <c r="TWQ76" s="374"/>
      <c r="TWR76" s="374"/>
      <c r="TWS76" s="374"/>
      <c r="TWT76" s="374"/>
      <c r="TWU76" s="374"/>
      <c r="TWV76" s="374"/>
      <c r="TWW76" s="374"/>
      <c r="TWX76" s="374"/>
      <c r="TWY76" s="374"/>
      <c r="TWZ76" s="374"/>
      <c r="TXA76" s="374"/>
      <c r="TXB76" s="374"/>
      <c r="TXC76" s="374"/>
      <c r="TXD76" s="374"/>
      <c r="TXE76" s="374"/>
      <c r="TXF76" s="374"/>
      <c r="TXG76" s="374"/>
      <c r="TXH76" s="374"/>
      <c r="TXI76" s="374"/>
      <c r="TXJ76" s="374"/>
      <c r="TXK76" s="374"/>
      <c r="TXL76" s="374"/>
      <c r="TXM76" s="374"/>
      <c r="TXN76" s="374"/>
      <c r="TXO76" s="374"/>
      <c r="TXP76" s="374"/>
      <c r="TXQ76" s="374"/>
      <c r="TXR76" s="374"/>
      <c r="TXS76" s="374"/>
      <c r="TXT76" s="374"/>
      <c r="TXU76" s="374"/>
      <c r="TXV76" s="374"/>
      <c r="TXW76" s="374"/>
      <c r="TXX76" s="374"/>
      <c r="TXY76" s="374"/>
      <c r="TXZ76" s="374"/>
      <c r="TYA76" s="374"/>
      <c r="TYB76" s="374"/>
      <c r="TYC76" s="374"/>
      <c r="TYD76" s="374"/>
      <c r="TYE76" s="374"/>
      <c r="TYF76" s="374"/>
      <c r="TYG76" s="374"/>
      <c r="TYH76" s="374"/>
      <c r="TYI76" s="374"/>
      <c r="TYJ76" s="374"/>
      <c r="TYK76" s="374"/>
      <c r="TYL76" s="374"/>
      <c r="TYM76" s="374"/>
      <c r="TYN76" s="374"/>
      <c r="TYO76" s="374"/>
      <c r="TYP76" s="374"/>
      <c r="TYQ76" s="374"/>
      <c r="TYR76" s="374"/>
      <c r="TYS76" s="374"/>
      <c r="TYT76" s="374"/>
      <c r="TYU76" s="374"/>
      <c r="TYV76" s="374"/>
      <c r="TYW76" s="374"/>
      <c r="TYX76" s="374"/>
      <c r="TYY76" s="374"/>
      <c r="TYZ76" s="374"/>
      <c r="TZA76" s="374"/>
      <c r="TZB76" s="374"/>
      <c r="TZC76" s="374"/>
      <c r="TZD76" s="374"/>
      <c r="TZE76" s="374"/>
      <c r="TZF76" s="374"/>
      <c r="TZG76" s="374"/>
      <c r="TZH76" s="374"/>
      <c r="TZI76" s="374"/>
      <c r="TZJ76" s="374"/>
      <c r="TZK76" s="374"/>
      <c r="TZL76" s="374"/>
      <c r="TZM76" s="374"/>
      <c r="TZN76" s="374"/>
      <c r="TZO76" s="374"/>
      <c r="TZP76" s="374"/>
      <c r="TZQ76" s="374"/>
      <c r="TZR76" s="374"/>
      <c r="TZS76" s="374"/>
      <c r="TZT76" s="374"/>
      <c r="TZU76" s="374"/>
      <c r="TZV76" s="374"/>
      <c r="TZW76" s="374"/>
      <c r="TZX76" s="374"/>
      <c r="TZY76" s="374"/>
      <c r="TZZ76" s="374"/>
      <c r="UAA76" s="374"/>
      <c r="UAB76" s="374"/>
      <c r="UAC76" s="374"/>
      <c r="UAD76" s="374"/>
      <c r="UAE76" s="374"/>
      <c r="UAF76" s="374"/>
      <c r="UAG76" s="374"/>
      <c r="UAH76" s="374"/>
      <c r="UAI76" s="374"/>
      <c r="UAJ76" s="374"/>
      <c r="UAK76" s="374"/>
      <c r="UAL76" s="374"/>
      <c r="UAM76" s="374"/>
      <c r="UAN76" s="374"/>
      <c r="UAO76" s="374"/>
      <c r="UAP76" s="374"/>
      <c r="UAQ76" s="374"/>
      <c r="UAR76" s="374"/>
      <c r="UAS76" s="374"/>
      <c r="UAT76" s="374"/>
      <c r="UAU76" s="374"/>
      <c r="UAV76" s="374"/>
      <c r="UAW76" s="374"/>
      <c r="UAX76" s="374"/>
      <c r="UAY76" s="374"/>
      <c r="UAZ76" s="374"/>
      <c r="UBA76" s="374"/>
      <c r="UBB76" s="374"/>
      <c r="UBC76" s="374"/>
      <c r="UBD76" s="374"/>
      <c r="UBE76" s="374"/>
      <c r="UBF76" s="374"/>
      <c r="UBG76" s="374"/>
      <c r="UBH76" s="374"/>
      <c r="UBI76" s="374"/>
      <c r="UBJ76" s="374"/>
      <c r="UBK76" s="374"/>
      <c r="UBL76" s="374"/>
      <c r="UBM76" s="374"/>
      <c r="UBN76" s="374"/>
      <c r="UBO76" s="374"/>
      <c r="UBP76" s="374"/>
      <c r="UBQ76" s="374"/>
      <c r="UBR76" s="374"/>
      <c r="UBS76" s="374"/>
      <c r="UBT76" s="374"/>
      <c r="UBU76" s="374"/>
      <c r="UBV76" s="374"/>
      <c r="UBW76" s="374"/>
      <c r="UBX76" s="374"/>
      <c r="UBY76" s="374"/>
      <c r="UBZ76" s="374"/>
      <c r="UCA76" s="374"/>
      <c r="UCB76" s="374"/>
      <c r="UCC76" s="374"/>
      <c r="UCD76" s="374"/>
      <c r="UCE76" s="374"/>
      <c r="UCF76" s="374"/>
      <c r="UCG76" s="374"/>
      <c r="UCH76" s="374"/>
      <c r="UCI76" s="374"/>
      <c r="UCJ76" s="374"/>
      <c r="UCK76" s="374"/>
      <c r="UCL76" s="374"/>
      <c r="UCM76" s="374"/>
      <c r="UCN76" s="374"/>
      <c r="UCO76" s="374"/>
      <c r="UCP76" s="374"/>
      <c r="UCQ76" s="374"/>
      <c r="UCR76" s="374"/>
      <c r="UCS76" s="374"/>
      <c r="UCT76" s="374"/>
      <c r="UCU76" s="374"/>
      <c r="UCV76" s="374"/>
      <c r="UCW76" s="374"/>
      <c r="UCX76" s="374"/>
      <c r="UCY76" s="374"/>
      <c r="UCZ76" s="374"/>
      <c r="UDA76" s="374"/>
      <c r="UDB76" s="374"/>
      <c r="UDC76" s="374"/>
      <c r="UDD76" s="374"/>
      <c r="UDE76" s="374"/>
      <c r="UDF76" s="374"/>
      <c r="UDG76" s="374"/>
      <c r="UDH76" s="374"/>
      <c r="UDI76" s="374"/>
      <c r="UDJ76" s="374"/>
      <c r="UDK76" s="374"/>
      <c r="UDL76" s="374"/>
      <c r="UDM76" s="374"/>
      <c r="UDN76" s="374"/>
      <c r="UDO76" s="374"/>
      <c r="UDP76" s="374"/>
      <c r="UDQ76" s="374"/>
      <c r="UDR76" s="374"/>
      <c r="UDS76" s="374"/>
      <c r="UDT76" s="374"/>
      <c r="UDU76" s="374"/>
      <c r="UDV76" s="374"/>
      <c r="UDW76" s="374"/>
      <c r="UDX76" s="374"/>
      <c r="UDY76" s="374"/>
      <c r="UDZ76" s="374"/>
      <c r="UEA76" s="374"/>
      <c r="UEB76" s="374"/>
      <c r="UEC76" s="374"/>
      <c r="UED76" s="374"/>
      <c r="UEE76" s="374"/>
      <c r="UEF76" s="374"/>
      <c r="UEG76" s="374"/>
      <c r="UEH76" s="374"/>
      <c r="UEI76" s="374"/>
      <c r="UEJ76" s="374"/>
      <c r="UEK76" s="374"/>
      <c r="UEL76" s="374"/>
      <c r="UEM76" s="374"/>
      <c r="UEN76" s="374"/>
      <c r="UEO76" s="374"/>
      <c r="UEP76" s="374"/>
      <c r="UEQ76" s="374"/>
      <c r="UER76" s="374"/>
      <c r="UES76" s="374"/>
      <c r="UET76" s="374"/>
      <c r="UEU76" s="374"/>
      <c r="UEV76" s="374"/>
      <c r="UEW76" s="374"/>
      <c r="UEX76" s="374"/>
      <c r="UEY76" s="374"/>
      <c r="UEZ76" s="374"/>
      <c r="UFA76" s="374"/>
      <c r="UFB76" s="374"/>
      <c r="UFC76" s="374"/>
      <c r="UFD76" s="374"/>
      <c r="UFE76" s="374"/>
      <c r="UFF76" s="374"/>
      <c r="UFG76" s="374"/>
      <c r="UFH76" s="374"/>
      <c r="UFI76" s="374"/>
      <c r="UFJ76" s="374"/>
      <c r="UFK76" s="374"/>
      <c r="UFL76" s="374"/>
      <c r="UFM76" s="374"/>
      <c r="UFN76" s="374"/>
      <c r="UFO76" s="374"/>
      <c r="UFP76" s="374"/>
      <c r="UFQ76" s="374"/>
      <c r="UFR76" s="374"/>
      <c r="UFS76" s="374"/>
      <c r="UFT76" s="374"/>
      <c r="UFU76" s="374"/>
      <c r="UFV76" s="374"/>
      <c r="UFW76" s="374"/>
      <c r="UFX76" s="374"/>
      <c r="UFY76" s="374"/>
      <c r="UFZ76" s="374"/>
      <c r="UGA76" s="374"/>
      <c r="UGB76" s="374"/>
      <c r="UGC76" s="374"/>
      <c r="UGD76" s="374"/>
      <c r="UGE76" s="374"/>
      <c r="UGF76" s="374"/>
      <c r="UGG76" s="374"/>
      <c r="UGH76" s="374"/>
      <c r="UGI76" s="374"/>
      <c r="UGJ76" s="374"/>
      <c r="UGK76" s="374"/>
      <c r="UGL76" s="374"/>
      <c r="UGM76" s="374"/>
      <c r="UGN76" s="374"/>
      <c r="UGO76" s="374"/>
      <c r="UGP76" s="374"/>
      <c r="UGQ76" s="374"/>
      <c r="UGR76" s="374"/>
      <c r="UGS76" s="374"/>
      <c r="UGT76" s="374"/>
      <c r="UGU76" s="374"/>
      <c r="UGV76" s="374"/>
      <c r="UGW76" s="374"/>
      <c r="UGX76" s="374"/>
      <c r="UGY76" s="374"/>
      <c r="UGZ76" s="374"/>
      <c r="UHA76" s="374"/>
      <c r="UHB76" s="374"/>
      <c r="UHC76" s="374"/>
      <c r="UHD76" s="374"/>
      <c r="UHE76" s="374"/>
      <c r="UHF76" s="374"/>
      <c r="UHG76" s="374"/>
      <c r="UHH76" s="374"/>
      <c r="UHI76" s="374"/>
      <c r="UHJ76" s="374"/>
      <c r="UHK76" s="374"/>
      <c r="UHL76" s="374"/>
      <c r="UHM76" s="374"/>
      <c r="UHN76" s="374"/>
      <c r="UHO76" s="374"/>
      <c r="UHP76" s="374"/>
      <c r="UHQ76" s="374"/>
      <c r="UHR76" s="374"/>
      <c r="UHS76" s="374"/>
      <c r="UHT76" s="374"/>
      <c r="UHU76" s="374"/>
      <c r="UHV76" s="374"/>
      <c r="UHW76" s="374"/>
      <c r="UHX76" s="374"/>
      <c r="UHY76" s="374"/>
      <c r="UHZ76" s="374"/>
      <c r="UIA76" s="374"/>
      <c r="UIB76" s="374"/>
      <c r="UIC76" s="374"/>
      <c r="UID76" s="374"/>
      <c r="UIE76" s="374"/>
      <c r="UIF76" s="374"/>
      <c r="UIG76" s="374"/>
      <c r="UIH76" s="374"/>
      <c r="UII76" s="374"/>
      <c r="UIJ76" s="374"/>
      <c r="UIK76" s="374"/>
      <c r="UIL76" s="374"/>
      <c r="UIM76" s="374"/>
      <c r="UIN76" s="374"/>
      <c r="UIO76" s="374"/>
      <c r="UIP76" s="374"/>
      <c r="UIQ76" s="374"/>
      <c r="UIR76" s="374"/>
      <c r="UIS76" s="374"/>
      <c r="UIT76" s="374"/>
      <c r="UIU76" s="374"/>
      <c r="UIV76" s="374"/>
      <c r="UIW76" s="374"/>
      <c r="UIX76" s="374"/>
      <c r="UIY76" s="374"/>
      <c r="UIZ76" s="374"/>
      <c r="UJA76" s="374"/>
      <c r="UJB76" s="374"/>
      <c r="UJC76" s="374"/>
      <c r="UJD76" s="374"/>
      <c r="UJE76" s="374"/>
      <c r="UJF76" s="374"/>
      <c r="UJG76" s="374"/>
      <c r="UJH76" s="374"/>
      <c r="UJI76" s="374"/>
      <c r="UJJ76" s="374"/>
      <c r="UJK76" s="374"/>
      <c r="UJL76" s="374"/>
      <c r="UJM76" s="374"/>
      <c r="UJN76" s="374"/>
      <c r="UJO76" s="374"/>
      <c r="UJP76" s="374"/>
      <c r="UJQ76" s="374"/>
      <c r="UJR76" s="374"/>
      <c r="UJS76" s="374"/>
      <c r="UJT76" s="374"/>
      <c r="UJU76" s="374"/>
      <c r="UJV76" s="374"/>
      <c r="UJW76" s="374"/>
      <c r="UJX76" s="374"/>
      <c r="UJY76" s="374"/>
      <c r="UJZ76" s="374"/>
      <c r="UKA76" s="374"/>
      <c r="UKB76" s="374"/>
      <c r="UKC76" s="374"/>
      <c r="UKD76" s="374"/>
      <c r="UKE76" s="374"/>
      <c r="UKF76" s="374"/>
      <c r="UKG76" s="374"/>
      <c r="UKH76" s="374"/>
      <c r="UKI76" s="374"/>
      <c r="UKJ76" s="374"/>
      <c r="UKK76" s="374"/>
      <c r="UKL76" s="374"/>
      <c r="UKM76" s="374"/>
      <c r="UKN76" s="374"/>
      <c r="UKO76" s="374"/>
      <c r="UKP76" s="374"/>
      <c r="UKQ76" s="374"/>
      <c r="UKR76" s="374"/>
      <c r="UKS76" s="374"/>
      <c r="UKT76" s="374"/>
      <c r="UKU76" s="374"/>
      <c r="UKV76" s="374"/>
      <c r="UKW76" s="374"/>
      <c r="UKX76" s="374"/>
      <c r="UKY76" s="374"/>
      <c r="UKZ76" s="374"/>
      <c r="ULA76" s="374"/>
      <c r="ULB76" s="374"/>
      <c r="ULC76" s="374"/>
      <c r="ULD76" s="374"/>
      <c r="ULE76" s="374"/>
      <c r="ULF76" s="374"/>
      <c r="ULG76" s="374"/>
      <c r="ULH76" s="374"/>
      <c r="ULI76" s="374"/>
      <c r="ULJ76" s="374"/>
      <c r="ULK76" s="374"/>
      <c r="ULL76" s="374"/>
      <c r="ULM76" s="374"/>
      <c r="ULN76" s="374"/>
      <c r="ULO76" s="374"/>
      <c r="ULP76" s="374"/>
      <c r="ULQ76" s="374"/>
      <c r="ULR76" s="374"/>
      <c r="ULS76" s="374"/>
      <c r="ULT76" s="374"/>
      <c r="ULU76" s="374"/>
      <c r="ULV76" s="374"/>
      <c r="ULW76" s="374"/>
      <c r="ULX76" s="374"/>
      <c r="ULY76" s="374"/>
      <c r="ULZ76" s="374"/>
      <c r="UMA76" s="374"/>
      <c r="UMB76" s="374"/>
      <c r="UMC76" s="374"/>
      <c r="UMD76" s="374"/>
      <c r="UME76" s="374"/>
      <c r="UMF76" s="374"/>
      <c r="UMG76" s="374"/>
      <c r="UMH76" s="374"/>
      <c r="UMI76" s="374"/>
      <c r="UMJ76" s="374"/>
      <c r="UMK76" s="374"/>
      <c r="UML76" s="374"/>
      <c r="UMM76" s="374"/>
      <c r="UMN76" s="374"/>
      <c r="UMO76" s="374"/>
      <c r="UMP76" s="374"/>
      <c r="UMQ76" s="374"/>
      <c r="UMR76" s="374"/>
      <c r="UMS76" s="374"/>
      <c r="UMT76" s="374"/>
      <c r="UMU76" s="374"/>
      <c r="UMV76" s="374"/>
      <c r="UMW76" s="374"/>
      <c r="UMX76" s="374"/>
      <c r="UMY76" s="374"/>
      <c r="UMZ76" s="374"/>
      <c r="UNA76" s="374"/>
      <c r="UNB76" s="374"/>
      <c r="UNC76" s="374"/>
      <c r="UND76" s="374"/>
      <c r="UNE76" s="374"/>
      <c r="UNF76" s="374"/>
      <c r="UNG76" s="374"/>
      <c r="UNH76" s="374"/>
      <c r="UNI76" s="374"/>
      <c r="UNJ76" s="374"/>
      <c r="UNK76" s="374"/>
      <c r="UNL76" s="374"/>
      <c r="UNM76" s="374"/>
      <c r="UNN76" s="374"/>
      <c r="UNO76" s="374"/>
      <c r="UNP76" s="374"/>
      <c r="UNQ76" s="374"/>
      <c r="UNR76" s="374"/>
      <c r="UNS76" s="374"/>
      <c r="UNT76" s="374"/>
      <c r="UNU76" s="374"/>
      <c r="UNV76" s="374"/>
      <c r="UNW76" s="374"/>
      <c r="UNX76" s="374"/>
      <c r="UNY76" s="374"/>
      <c r="UNZ76" s="374"/>
      <c r="UOA76" s="374"/>
      <c r="UOB76" s="374"/>
      <c r="UOC76" s="374"/>
      <c r="UOD76" s="374"/>
      <c r="UOE76" s="374"/>
      <c r="UOF76" s="374"/>
      <c r="UOG76" s="374"/>
      <c r="UOH76" s="374"/>
      <c r="UOI76" s="374"/>
      <c r="UOJ76" s="374"/>
      <c r="UOK76" s="374"/>
      <c r="UOL76" s="374"/>
      <c r="UOM76" s="374"/>
      <c r="UON76" s="374"/>
      <c r="UOO76" s="374"/>
      <c r="UOP76" s="374"/>
      <c r="UOQ76" s="374"/>
      <c r="UOR76" s="374"/>
      <c r="UOS76" s="374"/>
      <c r="UOT76" s="374"/>
      <c r="UOU76" s="374"/>
      <c r="UOV76" s="374"/>
      <c r="UOW76" s="374"/>
      <c r="UOX76" s="374"/>
      <c r="UOY76" s="374"/>
      <c r="UOZ76" s="374"/>
      <c r="UPA76" s="374"/>
      <c r="UPB76" s="374"/>
      <c r="UPC76" s="374"/>
      <c r="UPD76" s="374"/>
      <c r="UPE76" s="374"/>
      <c r="UPF76" s="374"/>
      <c r="UPG76" s="374"/>
      <c r="UPH76" s="374"/>
      <c r="UPI76" s="374"/>
      <c r="UPJ76" s="374"/>
      <c r="UPK76" s="374"/>
      <c r="UPL76" s="374"/>
      <c r="UPM76" s="374"/>
      <c r="UPN76" s="374"/>
      <c r="UPO76" s="374"/>
      <c r="UPP76" s="374"/>
      <c r="UPQ76" s="374"/>
      <c r="UPR76" s="374"/>
      <c r="UPS76" s="374"/>
      <c r="UPT76" s="374"/>
      <c r="UPU76" s="374"/>
      <c r="UPV76" s="374"/>
      <c r="UPW76" s="374"/>
      <c r="UPX76" s="374"/>
      <c r="UPY76" s="374"/>
      <c r="UPZ76" s="374"/>
      <c r="UQA76" s="374"/>
      <c r="UQB76" s="374"/>
      <c r="UQC76" s="374"/>
      <c r="UQD76" s="374"/>
      <c r="UQE76" s="374"/>
      <c r="UQF76" s="374"/>
      <c r="UQG76" s="374"/>
      <c r="UQH76" s="374"/>
      <c r="UQI76" s="374"/>
      <c r="UQJ76" s="374"/>
      <c r="UQK76" s="374"/>
      <c r="UQL76" s="374"/>
      <c r="UQM76" s="374"/>
      <c r="UQN76" s="374"/>
      <c r="UQO76" s="374"/>
      <c r="UQP76" s="374"/>
      <c r="UQQ76" s="374"/>
      <c r="UQR76" s="374"/>
      <c r="UQS76" s="374"/>
      <c r="UQT76" s="374"/>
      <c r="UQU76" s="374"/>
      <c r="UQV76" s="374"/>
      <c r="UQW76" s="374"/>
      <c r="UQX76" s="374"/>
      <c r="UQY76" s="374"/>
      <c r="UQZ76" s="374"/>
      <c r="URA76" s="374"/>
      <c r="URB76" s="374"/>
      <c r="URC76" s="374"/>
      <c r="URD76" s="374"/>
      <c r="URE76" s="374"/>
      <c r="URF76" s="374"/>
      <c r="URG76" s="374"/>
      <c r="URH76" s="374"/>
      <c r="URI76" s="374"/>
      <c r="URJ76" s="374"/>
      <c r="URK76" s="374"/>
      <c r="URL76" s="374"/>
      <c r="URM76" s="374"/>
      <c r="URN76" s="374"/>
      <c r="URO76" s="374"/>
      <c r="URP76" s="374"/>
      <c r="URQ76" s="374"/>
      <c r="URR76" s="374"/>
      <c r="URS76" s="374"/>
      <c r="URT76" s="374"/>
      <c r="URU76" s="374"/>
      <c r="URV76" s="374"/>
      <c r="URW76" s="374"/>
      <c r="URX76" s="374"/>
      <c r="URY76" s="374"/>
      <c r="URZ76" s="374"/>
      <c r="USA76" s="374"/>
      <c r="USB76" s="374"/>
      <c r="USC76" s="374"/>
      <c r="USD76" s="374"/>
      <c r="USE76" s="374"/>
      <c r="USF76" s="374"/>
      <c r="USG76" s="374"/>
      <c r="USH76" s="374"/>
      <c r="USI76" s="374"/>
      <c r="USJ76" s="374"/>
      <c r="USK76" s="374"/>
      <c r="USL76" s="374"/>
      <c r="USM76" s="374"/>
      <c r="USN76" s="374"/>
      <c r="USO76" s="374"/>
      <c r="USP76" s="374"/>
      <c r="USQ76" s="374"/>
      <c r="USR76" s="374"/>
      <c r="USS76" s="374"/>
      <c r="UST76" s="374"/>
      <c r="USU76" s="374"/>
      <c r="USV76" s="374"/>
      <c r="USW76" s="374"/>
      <c r="USX76" s="374"/>
      <c r="USY76" s="374"/>
      <c r="USZ76" s="374"/>
      <c r="UTA76" s="374"/>
      <c r="UTB76" s="374"/>
      <c r="UTC76" s="374"/>
      <c r="UTD76" s="374"/>
      <c r="UTE76" s="374"/>
      <c r="UTF76" s="374"/>
      <c r="UTG76" s="374"/>
      <c r="UTH76" s="374"/>
      <c r="UTI76" s="374"/>
      <c r="UTJ76" s="374"/>
      <c r="UTK76" s="374"/>
      <c r="UTL76" s="374"/>
      <c r="UTM76" s="374"/>
      <c r="UTN76" s="374"/>
      <c r="UTO76" s="374"/>
      <c r="UTP76" s="374"/>
      <c r="UTQ76" s="374"/>
      <c r="UTR76" s="374"/>
      <c r="UTS76" s="374"/>
      <c r="UTT76" s="374"/>
      <c r="UTU76" s="374"/>
      <c r="UTV76" s="374"/>
      <c r="UTW76" s="374"/>
      <c r="UTX76" s="374"/>
      <c r="UTY76" s="374"/>
      <c r="UTZ76" s="374"/>
      <c r="UUA76" s="374"/>
      <c r="UUB76" s="374"/>
      <c r="UUC76" s="374"/>
      <c r="UUD76" s="374"/>
      <c r="UUE76" s="374"/>
      <c r="UUF76" s="374"/>
      <c r="UUG76" s="374"/>
      <c r="UUH76" s="374"/>
      <c r="UUI76" s="374"/>
      <c r="UUJ76" s="374"/>
      <c r="UUK76" s="374"/>
      <c r="UUL76" s="374"/>
      <c r="UUM76" s="374"/>
      <c r="UUN76" s="374"/>
      <c r="UUO76" s="374"/>
      <c r="UUP76" s="374"/>
      <c r="UUQ76" s="374"/>
      <c r="UUR76" s="374"/>
      <c r="UUS76" s="374"/>
      <c r="UUT76" s="374"/>
      <c r="UUU76" s="374"/>
      <c r="UUV76" s="374"/>
      <c r="UUW76" s="374"/>
      <c r="UUX76" s="374"/>
      <c r="UUY76" s="374"/>
      <c r="UUZ76" s="374"/>
      <c r="UVA76" s="374"/>
      <c r="UVB76" s="374"/>
      <c r="UVC76" s="374"/>
      <c r="UVD76" s="374"/>
      <c r="UVE76" s="374"/>
      <c r="UVF76" s="374"/>
      <c r="UVG76" s="374"/>
      <c r="UVH76" s="374"/>
      <c r="UVI76" s="374"/>
      <c r="UVJ76" s="374"/>
      <c r="UVK76" s="374"/>
      <c r="UVL76" s="374"/>
      <c r="UVM76" s="374"/>
      <c r="UVN76" s="374"/>
      <c r="UVO76" s="374"/>
      <c r="UVP76" s="374"/>
      <c r="UVQ76" s="374"/>
      <c r="UVR76" s="374"/>
      <c r="UVS76" s="374"/>
      <c r="UVT76" s="374"/>
      <c r="UVU76" s="374"/>
      <c r="UVV76" s="374"/>
      <c r="UVW76" s="374"/>
      <c r="UVX76" s="374"/>
      <c r="UVY76" s="374"/>
      <c r="UVZ76" s="374"/>
      <c r="UWA76" s="374"/>
      <c r="UWB76" s="374"/>
      <c r="UWC76" s="374"/>
      <c r="UWD76" s="374"/>
      <c r="UWE76" s="374"/>
      <c r="UWF76" s="374"/>
      <c r="UWG76" s="374"/>
      <c r="UWH76" s="374"/>
      <c r="UWI76" s="374"/>
      <c r="UWJ76" s="374"/>
      <c r="UWK76" s="374"/>
      <c r="UWL76" s="374"/>
      <c r="UWM76" s="374"/>
      <c r="UWN76" s="374"/>
      <c r="UWO76" s="374"/>
      <c r="UWP76" s="374"/>
      <c r="UWQ76" s="374"/>
      <c r="UWR76" s="374"/>
      <c r="UWS76" s="374"/>
      <c r="UWT76" s="374"/>
      <c r="UWU76" s="374"/>
      <c r="UWV76" s="374"/>
      <c r="UWW76" s="374"/>
      <c r="UWX76" s="374"/>
      <c r="UWY76" s="374"/>
      <c r="UWZ76" s="374"/>
      <c r="UXA76" s="374"/>
      <c r="UXB76" s="374"/>
      <c r="UXC76" s="374"/>
      <c r="UXD76" s="374"/>
      <c r="UXE76" s="374"/>
      <c r="UXF76" s="374"/>
      <c r="UXG76" s="374"/>
      <c r="UXH76" s="374"/>
      <c r="UXI76" s="374"/>
      <c r="UXJ76" s="374"/>
      <c r="UXK76" s="374"/>
      <c r="UXL76" s="374"/>
      <c r="UXM76" s="374"/>
      <c r="UXN76" s="374"/>
      <c r="UXO76" s="374"/>
      <c r="UXP76" s="374"/>
      <c r="UXQ76" s="374"/>
      <c r="UXR76" s="374"/>
      <c r="UXS76" s="374"/>
      <c r="UXT76" s="374"/>
      <c r="UXU76" s="374"/>
      <c r="UXV76" s="374"/>
      <c r="UXW76" s="374"/>
      <c r="UXX76" s="374"/>
      <c r="UXY76" s="374"/>
      <c r="UXZ76" s="374"/>
      <c r="UYA76" s="374"/>
      <c r="UYB76" s="374"/>
      <c r="UYC76" s="374"/>
      <c r="UYD76" s="374"/>
      <c r="UYE76" s="374"/>
      <c r="UYF76" s="374"/>
      <c r="UYG76" s="374"/>
      <c r="UYH76" s="374"/>
      <c r="UYI76" s="374"/>
      <c r="UYJ76" s="374"/>
      <c r="UYK76" s="374"/>
      <c r="UYL76" s="374"/>
      <c r="UYM76" s="374"/>
      <c r="UYN76" s="374"/>
      <c r="UYO76" s="374"/>
      <c r="UYP76" s="374"/>
      <c r="UYQ76" s="374"/>
      <c r="UYR76" s="374"/>
      <c r="UYS76" s="374"/>
      <c r="UYT76" s="374"/>
      <c r="UYU76" s="374"/>
      <c r="UYV76" s="374"/>
      <c r="UYW76" s="374"/>
      <c r="UYX76" s="374"/>
      <c r="UYY76" s="374"/>
      <c r="UYZ76" s="374"/>
      <c r="UZA76" s="374"/>
      <c r="UZB76" s="374"/>
      <c r="UZC76" s="374"/>
      <c r="UZD76" s="374"/>
      <c r="UZE76" s="374"/>
      <c r="UZF76" s="374"/>
      <c r="UZG76" s="374"/>
      <c r="UZH76" s="374"/>
      <c r="UZI76" s="374"/>
      <c r="UZJ76" s="374"/>
      <c r="UZK76" s="374"/>
      <c r="UZL76" s="374"/>
      <c r="UZM76" s="374"/>
      <c r="UZN76" s="374"/>
      <c r="UZO76" s="374"/>
      <c r="UZP76" s="374"/>
      <c r="UZQ76" s="374"/>
      <c r="UZR76" s="374"/>
      <c r="UZS76" s="374"/>
      <c r="UZT76" s="374"/>
      <c r="UZU76" s="374"/>
      <c r="UZV76" s="374"/>
      <c r="UZW76" s="374"/>
      <c r="UZX76" s="374"/>
      <c r="UZY76" s="374"/>
      <c r="UZZ76" s="374"/>
      <c r="VAA76" s="374"/>
      <c r="VAB76" s="374"/>
      <c r="VAC76" s="374"/>
      <c r="VAD76" s="374"/>
      <c r="VAE76" s="374"/>
      <c r="VAF76" s="374"/>
      <c r="VAG76" s="374"/>
      <c r="VAH76" s="374"/>
      <c r="VAI76" s="374"/>
      <c r="VAJ76" s="374"/>
      <c r="VAK76" s="374"/>
      <c r="VAL76" s="374"/>
      <c r="VAM76" s="374"/>
      <c r="VAN76" s="374"/>
      <c r="VAO76" s="374"/>
      <c r="VAP76" s="374"/>
      <c r="VAQ76" s="374"/>
      <c r="VAR76" s="374"/>
      <c r="VAS76" s="374"/>
      <c r="VAT76" s="374"/>
      <c r="VAU76" s="374"/>
      <c r="VAV76" s="374"/>
      <c r="VAW76" s="374"/>
      <c r="VAX76" s="374"/>
      <c r="VAY76" s="374"/>
      <c r="VAZ76" s="374"/>
      <c r="VBA76" s="374"/>
      <c r="VBB76" s="374"/>
      <c r="VBC76" s="374"/>
      <c r="VBD76" s="374"/>
      <c r="VBE76" s="374"/>
      <c r="VBF76" s="374"/>
      <c r="VBG76" s="374"/>
      <c r="VBH76" s="374"/>
      <c r="VBI76" s="374"/>
      <c r="VBJ76" s="374"/>
      <c r="VBK76" s="374"/>
      <c r="VBL76" s="374"/>
      <c r="VBM76" s="374"/>
      <c r="VBN76" s="374"/>
      <c r="VBO76" s="374"/>
      <c r="VBP76" s="374"/>
      <c r="VBQ76" s="374"/>
      <c r="VBR76" s="374"/>
      <c r="VBS76" s="374"/>
      <c r="VBT76" s="374"/>
      <c r="VBU76" s="374"/>
      <c r="VBV76" s="374"/>
      <c r="VBW76" s="374"/>
      <c r="VBX76" s="374"/>
      <c r="VBY76" s="374"/>
      <c r="VBZ76" s="374"/>
      <c r="VCA76" s="374"/>
      <c r="VCB76" s="374"/>
      <c r="VCC76" s="374"/>
      <c r="VCD76" s="374"/>
      <c r="VCE76" s="374"/>
      <c r="VCF76" s="374"/>
      <c r="VCG76" s="374"/>
      <c r="VCH76" s="374"/>
      <c r="VCI76" s="374"/>
      <c r="VCJ76" s="374"/>
      <c r="VCK76" s="374"/>
      <c r="VCL76" s="374"/>
      <c r="VCM76" s="374"/>
      <c r="VCN76" s="374"/>
      <c r="VCO76" s="374"/>
      <c r="VCP76" s="374"/>
      <c r="VCQ76" s="374"/>
      <c r="VCR76" s="374"/>
      <c r="VCS76" s="374"/>
      <c r="VCT76" s="374"/>
      <c r="VCU76" s="374"/>
      <c r="VCV76" s="374"/>
      <c r="VCW76" s="374"/>
      <c r="VCX76" s="374"/>
      <c r="VCY76" s="374"/>
      <c r="VCZ76" s="374"/>
      <c r="VDA76" s="374"/>
      <c r="VDB76" s="374"/>
      <c r="VDC76" s="374"/>
      <c r="VDD76" s="374"/>
      <c r="VDE76" s="374"/>
      <c r="VDF76" s="374"/>
      <c r="VDG76" s="374"/>
      <c r="VDH76" s="374"/>
      <c r="VDI76" s="374"/>
      <c r="VDJ76" s="374"/>
      <c r="VDK76" s="374"/>
      <c r="VDL76" s="374"/>
      <c r="VDM76" s="374"/>
      <c r="VDN76" s="374"/>
      <c r="VDO76" s="374"/>
      <c r="VDP76" s="374"/>
      <c r="VDQ76" s="374"/>
      <c r="VDR76" s="374"/>
      <c r="VDS76" s="374"/>
      <c r="VDT76" s="374"/>
      <c r="VDU76" s="374"/>
      <c r="VDV76" s="374"/>
      <c r="VDW76" s="374"/>
      <c r="VDX76" s="374"/>
      <c r="VDY76" s="374"/>
      <c r="VDZ76" s="374"/>
      <c r="VEA76" s="374"/>
      <c r="VEB76" s="374"/>
      <c r="VEC76" s="374"/>
      <c r="VED76" s="374"/>
      <c r="VEE76" s="374"/>
      <c r="VEF76" s="374"/>
      <c r="VEG76" s="374"/>
      <c r="VEH76" s="374"/>
      <c r="VEI76" s="374"/>
      <c r="VEJ76" s="374"/>
      <c r="VEK76" s="374"/>
      <c r="VEL76" s="374"/>
      <c r="VEM76" s="374"/>
      <c r="VEN76" s="374"/>
      <c r="VEO76" s="374"/>
      <c r="VEP76" s="374"/>
      <c r="VEQ76" s="374"/>
      <c r="VER76" s="374"/>
      <c r="VES76" s="374"/>
      <c r="VET76" s="374"/>
      <c r="VEU76" s="374"/>
      <c r="VEV76" s="374"/>
      <c r="VEW76" s="374"/>
      <c r="VEX76" s="374"/>
      <c r="VEY76" s="374"/>
      <c r="VEZ76" s="374"/>
      <c r="VFA76" s="374"/>
      <c r="VFB76" s="374"/>
      <c r="VFC76" s="374"/>
      <c r="VFD76" s="374"/>
      <c r="VFE76" s="374"/>
      <c r="VFF76" s="374"/>
      <c r="VFG76" s="374"/>
      <c r="VFH76" s="374"/>
      <c r="VFI76" s="374"/>
      <c r="VFJ76" s="374"/>
      <c r="VFK76" s="374"/>
      <c r="VFL76" s="374"/>
      <c r="VFM76" s="374"/>
      <c r="VFN76" s="374"/>
      <c r="VFO76" s="374"/>
      <c r="VFP76" s="374"/>
      <c r="VFQ76" s="374"/>
      <c r="VFR76" s="374"/>
      <c r="VFS76" s="374"/>
      <c r="VFT76" s="374"/>
      <c r="VFU76" s="374"/>
      <c r="VFV76" s="374"/>
      <c r="VFW76" s="374"/>
      <c r="VFX76" s="374"/>
      <c r="VFY76" s="374"/>
      <c r="VFZ76" s="374"/>
      <c r="VGA76" s="374"/>
      <c r="VGB76" s="374"/>
      <c r="VGC76" s="374"/>
      <c r="VGD76" s="374"/>
      <c r="VGE76" s="374"/>
      <c r="VGF76" s="374"/>
      <c r="VGG76" s="374"/>
      <c r="VGH76" s="374"/>
      <c r="VGI76" s="374"/>
      <c r="VGJ76" s="374"/>
      <c r="VGK76" s="374"/>
      <c r="VGL76" s="374"/>
      <c r="VGM76" s="374"/>
      <c r="VGN76" s="374"/>
      <c r="VGO76" s="374"/>
      <c r="VGP76" s="374"/>
      <c r="VGQ76" s="374"/>
      <c r="VGR76" s="374"/>
      <c r="VGS76" s="374"/>
      <c r="VGT76" s="374"/>
      <c r="VGU76" s="374"/>
      <c r="VGV76" s="374"/>
      <c r="VGW76" s="374"/>
      <c r="VGX76" s="374"/>
      <c r="VGY76" s="374"/>
      <c r="VGZ76" s="374"/>
      <c r="VHA76" s="374"/>
      <c r="VHB76" s="374"/>
      <c r="VHC76" s="374"/>
      <c r="VHD76" s="374"/>
      <c r="VHE76" s="374"/>
      <c r="VHF76" s="374"/>
      <c r="VHG76" s="374"/>
      <c r="VHH76" s="374"/>
      <c r="VHI76" s="374"/>
      <c r="VHJ76" s="374"/>
      <c r="VHK76" s="374"/>
      <c r="VHL76" s="374"/>
      <c r="VHM76" s="374"/>
      <c r="VHN76" s="374"/>
      <c r="VHO76" s="374"/>
      <c r="VHP76" s="374"/>
      <c r="VHQ76" s="374"/>
      <c r="VHR76" s="374"/>
      <c r="VHS76" s="374"/>
      <c r="VHT76" s="374"/>
      <c r="VHU76" s="374"/>
      <c r="VHV76" s="374"/>
      <c r="VHW76" s="374"/>
      <c r="VHX76" s="374"/>
      <c r="VHY76" s="374"/>
      <c r="VHZ76" s="374"/>
      <c r="VIA76" s="374"/>
      <c r="VIB76" s="374"/>
      <c r="VIC76" s="374"/>
      <c r="VID76" s="374"/>
      <c r="VIE76" s="374"/>
      <c r="VIF76" s="374"/>
      <c r="VIG76" s="374"/>
      <c r="VIH76" s="374"/>
      <c r="VII76" s="374"/>
      <c r="VIJ76" s="374"/>
      <c r="VIK76" s="374"/>
      <c r="VIL76" s="374"/>
      <c r="VIM76" s="374"/>
      <c r="VIN76" s="374"/>
      <c r="VIO76" s="374"/>
      <c r="VIP76" s="374"/>
      <c r="VIQ76" s="374"/>
      <c r="VIR76" s="374"/>
      <c r="VIS76" s="374"/>
      <c r="VIT76" s="374"/>
      <c r="VIU76" s="374"/>
      <c r="VIV76" s="374"/>
      <c r="VIW76" s="374"/>
      <c r="VIX76" s="374"/>
      <c r="VIY76" s="374"/>
      <c r="VIZ76" s="374"/>
      <c r="VJA76" s="374"/>
      <c r="VJB76" s="374"/>
      <c r="VJC76" s="374"/>
      <c r="VJD76" s="374"/>
      <c r="VJE76" s="374"/>
      <c r="VJF76" s="374"/>
      <c r="VJG76" s="374"/>
      <c r="VJH76" s="374"/>
      <c r="VJI76" s="374"/>
      <c r="VJJ76" s="374"/>
      <c r="VJK76" s="374"/>
      <c r="VJL76" s="374"/>
      <c r="VJM76" s="374"/>
      <c r="VJN76" s="374"/>
      <c r="VJO76" s="374"/>
      <c r="VJP76" s="374"/>
      <c r="VJQ76" s="374"/>
      <c r="VJR76" s="374"/>
      <c r="VJS76" s="374"/>
      <c r="VJT76" s="374"/>
      <c r="VJU76" s="374"/>
      <c r="VJV76" s="374"/>
      <c r="VJW76" s="374"/>
      <c r="VJX76" s="374"/>
      <c r="VJY76" s="374"/>
      <c r="VJZ76" s="374"/>
      <c r="VKA76" s="374"/>
      <c r="VKB76" s="374"/>
      <c r="VKC76" s="374"/>
      <c r="VKD76" s="374"/>
      <c r="VKE76" s="374"/>
      <c r="VKF76" s="374"/>
      <c r="VKG76" s="374"/>
      <c r="VKH76" s="374"/>
      <c r="VKI76" s="374"/>
      <c r="VKJ76" s="374"/>
      <c r="VKK76" s="374"/>
      <c r="VKL76" s="374"/>
      <c r="VKM76" s="374"/>
      <c r="VKN76" s="374"/>
      <c r="VKO76" s="374"/>
      <c r="VKP76" s="374"/>
      <c r="VKQ76" s="374"/>
      <c r="VKR76" s="374"/>
      <c r="VKS76" s="374"/>
      <c r="VKT76" s="374"/>
      <c r="VKU76" s="374"/>
      <c r="VKV76" s="374"/>
      <c r="VKW76" s="374"/>
      <c r="VKX76" s="374"/>
      <c r="VKY76" s="374"/>
      <c r="VKZ76" s="374"/>
      <c r="VLA76" s="374"/>
      <c r="VLB76" s="374"/>
      <c r="VLC76" s="374"/>
      <c r="VLD76" s="374"/>
      <c r="VLE76" s="374"/>
      <c r="VLF76" s="374"/>
      <c r="VLG76" s="374"/>
      <c r="VLH76" s="374"/>
      <c r="VLI76" s="374"/>
      <c r="VLJ76" s="374"/>
      <c r="VLK76" s="374"/>
      <c r="VLL76" s="374"/>
      <c r="VLM76" s="374"/>
      <c r="VLN76" s="374"/>
      <c r="VLO76" s="374"/>
      <c r="VLP76" s="374"/>
      <c r="VLQ76" s="374"/>
      <c r="VLR76" s="374"/>
      <c r="VLS76" s="374"/>
      <c r="VLT76" s="374"/>
      <c r="VLU76" s="374"/>
      <c r="VLV76" s="374"/>
      <c r="VLW76" s="374"/>
      <c r="VLX76" s="374"/>
      <c r="VLY76" s="374"/>
      <c r="VLZ76" s="374"/>
      <c r="VMA76" s="374"/>
      <c r="VMB76" s="374"/>
      <c r="VMC76" s="374"/>
      <c r="VMD76" s="374"/>
      <c r="VME76" s="374"/>
      <c r="VMF76" s="374"/>
      <c r="VMG76" s="374"/>
      <c r="VMH76" s="374"/>
      <c r="VMI76" s="374"/>
      <c r="VMJ76" s="374"/>
      <c r="VMK76" s="374"/>
      <c r="VML76" s="374"/>
      <c r="VMM76" s="374"/>
      <c r="VMN76" s="374"/>
      <c r="VMO76" s="374"/>
      <c r="VMP76" s="374"/>
      <c r="VMQ76" s="374"/>
      <c r="VMR76" s="374"/>
      <c r="VMS76" s="374"/>
      <c r="VMT76" s="374"/>
      <c r="VMU76" s="374"/>
      <c r="VMV76" s="374"/>
      <c r="VMW76" s="374"/>
      <c r="VMX76" s="374"/>
      <c r="VMY76" s="374"/>
      <c r="VMZ76" s="374"/>
      <c r="VNA76" s="374"/>
      <c r="VNB76" s="374"/>
      <c r="VNC76" s="374"/>
      <c r="VND76" s="374"/>
      <c r="VNE76" s="374"/>
      <c r="VNF76" s="374"/>
      <c r="VNG76" s="374"/>
      <c r="VNH76" s="374"/>
      <c r="VNI76" s="374"/>
      <c r="VNJ76" s="374"/>
      <c r="VNK76" s="374"/>
      <c r="VNL76" s="374"/>
      <c r="VNM76" s="374"/>
      <c r="VNN76" s="374"/>
      <c r="VNO76" s="374"/>
      <c r="VNP76" s="374"/>
      <c r="VNQ76" s="374"/>
      <c r="VNR76" s="374"/>
      <c r="VNS76" s="374"/>
      <c r="VNT76" s="374"/>
      <c r="VNU76" s="374"/>
      <c r="VNV76" s="374"/>
      <c r="VNW76" s="374"/>
      <c r="VNX76" s="374"/>
      <c r="VNY76" s="374"/>
      <c r="VNZ76" s="374"/>
      <c r="VOA76" s="374"/>
      <c r="VOB76" s="374"/>
      <c r="VOC76" s="374"/>
      <c r="VOD76" s="374"/>
      <c r="VOE76" s="374"/>
      <c r="VOF76" s="374"/>
      <c r="VOG76" s="374"/>
      <c r="VOH76" s="374"/>
      <c r="VOI76" s="374"/>
      <c r="VOJ76" s="374"/>
      <c r="VOK76" s="374"/>
      <c r="VOL76" s="374"/>
      <c r="VOM76" s="374"/>
      <c r="VON76" s="374"/>
      <c r="VOO76" s="374"/>
      <c r="VOP76" s="374"/>
      <c r="VOQ76" s="374"/>
      <c r="VOR76" s="374"/>
      <c r="VOS76" s="374"/>
      <c r="VOT76" s="374"/>
      <c r="VOU76" s="374"/>
      <c r="VOV76" s="374"/>
      <c r="VOW76" s="374"/>
      <c r="VOX76" s="374"/>
      <c r="VOY76" s="374"/>
      <c r="VOZ76" s="374"/>
      <c r="VPA76" s="374"/>
      <c r="VPB76" s="374"/>
      <c r="VPC76" s="374"/>
      <c r="VPD76" s="374"/>
      <c r="VPE76" s="374"/>
      <c r="VPF76" s="374"/>
      <c r="VPG76" s="374"/>
      <c r="VPH76" s="374"/>
      <c r="VPI76" s="374"/>
      <c r="VPJ76" s="374"/>
      <c r="VPK76" s="374"/>
      <c r="VPL76" s="374"/>
      <c r="VPM76" s="374"/>
      <c r="VPN76" s="374"/>
      <c r="VPO76" s="374"/>
      <c r="VPP76" s="374"/>
      <c r="VPQ76" s="374"/>
      <c r="VPR76" s="374"/>
      <c r="VPS76" s="374"/>
      <c r="VPT76" s="374"/>
      <c r="VPU76" s="374"/>
      <c r="VPV76" s="374"/>
      <c r="VPW76" s="374"/>
      <c r="VPX76" s="374"/>
      <c r="VPY76" s="374"/>
      <c r="VPZ76" s="374"/>
      <c r="VQA76" s="374"/>
      <c r="VQB76" s="374"/>
      <c r="VQC76" s="374"/>
      <c r="VQD76" s="374"/>
      <c r="VQE76" s="374"/>
      <c r="VQF76" s="374"/>
      <c r="VQG76" s="374"/>
      <c r="VQH76" s="374"/>
      <c r="VQI76" s="374"/>
      <c r="VQJ76" s="374"/>
      <c r="VQK76" s="374"/>
      <c r="VQL76" s="374"/>
      <c r="VQM76" s="374"/>
      <c r="VQN76" s="374"/>
      <c r="VQO76" s="374"/>
      <c r="VQP76" s="374"/>
      <c r="VQQ76" s="374"/>
      <c r="VQR76" s="374"/>
      <c r="VQS76" s="374"/>
      <c r="VQT76" s="374"/>
      <c r="VQU76" s="374"/>
      <c r="VQV76" s="374"/>
      <c r="VQW76" s="374"/>
      <c r="VQX76" s="374"/>
      <c r="VQY76" s="374"/>
      <c r="VQZ76" s="374"/>
      <c r="VRA76" s="374"/>
      <c r="VRB76" s="374"/>
      <c r="VRC76" s="374"/>
      <c r="VRD76" s="374"/>
      <c r="VRE76" s="374"/>
      <c r="VRF76" s="374"/>
      <c r="VRG76" s="374"/>
      <c r="VRH76" s="374"/>
      <c r="VRI76" s="374"/>
      <c r="VRJ76" s="374"/>
      <c r="VRK76" s="374"/>
      <c r="VRL76" s="374"/>
      <c r="VRM76" s="374"/>
      <c r="VRN76" s="374"/>
      <c r="VRO76" s="374"/>
      <c r="VRP76" s="374"/>
      <c r="VRQ76" s="374"/>
      <c r="VRR76" s="374"/>
      <c r="VRS76" s="374"/>
      <c r="VRT76" s="374"/>
      <c r="VRU76" s="374"/>
      <c r="VRV76" s="374"/>
      <c r="VRW76" s="374"/>
      <c r="VRX76" s="374"/>
      <c r="VRY76" s="374"/>
      <c r="VRZ76" s="374"/>
      <c r="VSA76" s="374"/>
      <c r="VSB76" s="374"/>
      <c r="VSC76" s="374"/>
      <c r="VSD76" s="374"/>
      <c r="VSE76" s="374"/>
      <c r="VSF76" s="374"/>
      <c r="VSG76" s="374"/>
      <c r="VSH76" s="374"/>
      <c r="VSI76" s="374"/>
      <c r="VSJ76" s="374"/>
      <c r="VSK76" s="374"/>
      <c r="VSL76" s="374"/>
      <c r="VSM76" s="374"/>
      <c r="VSN76" s="374"/>
      <c r="VSO76" s="374"/>
      <c r="VSP76" s="374"/>
      <c r="VSQ76" s="374"/>
      <c r="VSR76" s="374"/>
      <c r="VSS76" s="374"/>
      <c r="VST76" s="374"/>
      <c r="VSU76" s="374"/>
      <c r="VSV76" s="374"/>
      <c r="VSW76" s="374"/>
      <c r="VSX76" s="374"/>
      <c r="VSY76" s="374"/>
      <c r="VSZ76" s="374"/>
      <c r="VTA76" s="374"/>
      <c r="VTB76" s="374"/>
      <c r="VTC76" s="374"/>
      <c r="VTD76" s="374"/>
      <c r="VTE76" s="374"/>
      <c r="VTF76" s="374"/>
      <c r="VTG76" s="374"/>
      <c r="VTH76" s="374"/>
      <c r="VTI76" s="374"/>
      <c r="VTJ76" s="374"/>
      <c r="VTK76" s="374"/>
      <c r="VTL76" s="374"/>
      <c r="VTM76" s="374"/>
      <c r="VTN76" s="374"/>
      <c r="VTO76" s="374"/>
      <c r="VTP76" s="374"/>
      <c r="VTQ76" s="374"/>
      <c r="VTR76" s="374"/>
      <c r="VTS76" s="374"/>
      <c r="VTT76" s="374"/>
      <c r="VTU76" s="374"/>
      <c r="VTV76" s="374"/>
      <c r="VTW76" s="374"/>
      <c r="VTX76" s="374"/>
      <c r="VTY76" s="374"/>
      <c r="VTZ76" s="374"/>
      <c r="VUA76" s="374"/>
      <c r="VUB76" s="374"/>
      <c r="VUC76" s="374"/>
      <c r="VUD76" s="374"/>
      <c r="VUE76" s="374"/>
      <c r="VUF76" s="374"/>
      <c r="VUG76" s="374"/>
      <c r="VUH76" s="374"/>
      <c r="VUI76" s="374"/>
      <c r="VUJ76" s="374"/>
      <c r="VUK76" s="374"/>
      <c r="VUL76" s="374"/>
      <c r="VUM76" s="374"/>
      <c r="VUN76" s="374"/>
      <c r="VUO76" s="374"/>
      <c r="VUP76" s="374"/>
      <c r="VUQ76" s="374"/>
      <c r="VUR76" s="374"/>
      <c r="VUS76" s="374"/>
      <c r="VUT76" s="374"/>
      <c r="VUU76" s="374"/>
      <c r="VUV76" s="374"/>
      <c r="VUW76" s="374"/>
      <c r="VUX76" s="374"/>
      <c r="VUY76" s="374"/>
      <c r="VUZ76" s="374"/>
      <c r="VVA76" s="374"/>
      <c r="VVB76" s="374"/>
      <c r="VVC76" s="374"/>
      <c r="VVD76" s="374"/>
      <c r="VVE76" s="374"/>
      <c r="VVF76" s="374"/>
      <c r="VVG76" s="374"/>
      <c r="VVH76" s="374"/>
      <c r="VVI76" s="374"/>
      <c r="VVJ76" s="374"/>
      <c r="VVK76" s="374"/>
      <c r="VVL76" s="374"/>
      <c r="VVM76" s="374"/>
      <c r="VVN76" s="374"/>
      <c r="VVO76" s="374"/>
      <c r="VVP76" s="374"/>
      <c r="VVQ76" s="374"/>
      <c r="VVR76" s="374"/>
      <c r="VVS76" s="374"/>
      <c r="VVT76" s="374"/>
      <c r="VVU76" s="374"/>
      <c r="VVV76" s="374"/>
      <c r="VVW76" s="374"/>
      <c r="VVX76" s="374"/>
      <c r="VVY76" s="374"/>
      <c r="VVZ76" s="374"/>
      <c r="VWA76" s="374"/>
      <c r="VWB76" s="374"/>
      <c r="VWC76" s="374"/>
      <c r="VWD76" s="374"/>
      <c r="VWE76" s="374"/>
      <c r="VWF76" s="374"/>
      <c r="VWG76" s="374"/>
      <c r="VWH76" s="374"/>
      <c r="VWI76" s="374"/>
      <c r="VWJ76" s="374"/>
      <c r="VWK76" s="374"/>
      <c r="VWL76" s="374"/>
      <c r="VWM76" s="374"/>
      <c r="VWN76" s="374"/>
      <c r="VWO76" s="374"/>
      <c r="VWP76" s="374"/>
      <c r="VWQ76" s="374"/>
      <c r="VWR76" s="374"/>
      <c r="VWS76" s="374"/>
      <c r="VWT76" s="374"/>
      <c r="VWU76" s="374"/>
      <c r="VWV76" s="374"/>
      <c r="VWW76" s="374"/>
      <c r="VWX76" s="374"/>
      <c r="VWY76" s="374"/>
      <c r="VWZ76" s="374"/>
      <c r="VXA76" s="374"/>
      <c r="VXB76" s="374"/>
      <c r="VXC76" s="374"/>
      <c r="VXD76" s="374"/>
      <c r="VXE76" s="374"/>
      <c r="VXF76" s="374"/>
      <c r="VXG76" s="374"/>
      <c r="VXH76" s="374"/>
      <c r="VXI76" s="374"/>
      <c r="VXJ76" s="374"/>
      <c r="VXK76" s="374"/>
      <c r="VXL76" s="374"/>
      <c r="VXM76" s="374"/>
      <c r="VXN76" s="374"/>
      <c r="VXO76" s="374"/>
      <c r="VXP76" s="374"/>
      <c r="VXQ76" s="374"/>
      <c r="VXR76" s="374"/>
      <c r="VXS76" s="374"/>
      <c r="VXT76" s="374"/>
      <c r="VXU76" s="374"/>
      <c r="VXV76" s="374"/>
      <c r="VXW76" s="374"/>
      <c r="VXX76" s="374"/>
      <c r="VXY76" s="374"/>
      <c r="VXZ76" s="374"/>
      <c r="VYA76" s="374"/>
      <c r="VYB76" s="374"/>
      <c r="VYC76" s="374"/>
      <c r="VYD76" s="374"/>
      <c r="VYE76" s="374"/>
      <c r="VYF76" s="374"/>
      <c r="VYG76" s="374"/>
      <c r="VYH76" s="374"/>
      <c r="VYI76" s="374"/>
      <c r="VYJ76" s="374"/>
      <c r="VYK76" s="374"/>
      <c r="VYL76" s="374"/>
      <c r="VYM76" s="374"/>
      <c r="VYN76" s="374"/>
      <c r="VYO76" s="374"/>
      <c r="VYP76" s="374"/>
      <c r="VYQ76" s="374"/>
      <c r="VYR76" s="374"/>
      <c r="VYS76" s="374"/>
      <c r="VYT76" s="374"/>
      <c r="VYU76" s="374"/>
      <c r="VYV76" s="374"/>
      <c r="VYW76" s="374"/>
      <c r="VYX76" s="374"/>
      <c r="VYY76" s="374"/>
      <c r="VYZ76" s="374"/>
      <c r="VZA76" s="374"/>
      <c r="VZB76" s="374"/>
      <c r="VZC76" s="374"/>
      <c r="VZD76" s="374"/>
      <c r="VZE76" s="374"/>
      <c r="VZF76" s="374"/>
      <c r="VZG76" s="374"/>
      <c r="VZH76" s="374"/>
      <c r="VZI76" s="374"/>
      <c r="VZJ76" s="374"/>
      <c r="VZK76" s="374"/>
      <c r="VZL76" s="374"/>
      <c r="VZM76" s="374"/>
      <c r="VZN76" s="374"/>
      <c r="VZO76" s="374"/>
      <c r="VZP76" s="374"/>
      <c r="VZQ76" s="374"/>
      <c r="VZR76" s="374"/>
      <c r="VZS76" s="374"/>
      <c r="VZT76" s="374"/>
      <c r="VZU76" s="374"/>
      <c r="VZV76" s="374"/>
      <c r="VZW76" s="374"/>
      <c r="VZX76" s="374"/>
      <c r="VZY76" s="374"/>
      <c r="VZZ76" s="374"/>
      <c r="WAA76" s="374"/>
      <c r="WAB76" s="374"/>
      <c r="WAC76" s="374"/>
      <c r="WAD76" s="374"/>
      <c r="WAE76" s="374"/>
      <c r="WAF76" s="374"/>
      <c r="WAG76" s="374"/>
      <c r="WAH76" s="374"/>
      <c r="WAI76" s="374"/>
      <c r="WAJ76" s="374"/>
      <c r="WAK76" s="374"/>
      <c r="WAL76" s="374"/>
      <c r="WAM76" s="374"/>
      <c r="WAN76" s="374"/>
      <c r="WAO76" s="374"/>
      <c r="WAP76" s="374"/>
      <c r="WAQ76" s="374"/>
      <c r="WAR76" s="374"/>
      <c r="WAS76" s="374"/>
      <c r="WAT76" s="374"/>
      <c r="WAU76" s="374"/>
      <c r="WAV76" s="374"/>
      <c r="WAW76" s="374"/>
      <c r="WAX76" s="374"/>
      <c r="WAY76" s="374"/>
      <c r="WAZ76" s="374"/>
      <c r="WBA76" s="374"/>
      <c r="WBB76" s="374"/>
      <c r="WBC76" s="374"/>
      <c r="WBD76" s="374"/>
      <c r="WBE76" s="374"/>
      <c r="WBF76" s="374"/>
      <c r="WBG76" s="374"/>
      <c r="WBH76" s="374"/>
      <c r="WBI76" s="374"/>
      <c r="WBJ76" s="374"/>
      <c r="WBK76" s="374"/>
      <c r="WBL76" s="374"/>
      <c r="WBM76" s="374"/>
      <c r="WBN76" s="374"/>
      <c r="WBO76" s="374"/>
      <c r="WBP76" s="374"/>
      <c r="WBQ76" s="374"/>
      <c r="WBR76" s="374"/>
      <c r="WBS76" s="374"/>
      <c r="WBT76" s="374"/>
      <c r="WBU76" s="374"/>
      <c r="WBV76" s="374"/>
      <c r="WBW76" s="374"/>
      <c r="WBX76" s="374"/>
      <c r="WBY76" s="374"/>
      <c r="WBZ76" s="374"/>
      <c r="WCA76" s="374"/>
      <c r="WCB76" s="374"/>
      <c r="WCC76" s="374"/>
      <c r="WCD76" s="374"/>
      <c r="WCE76" s="374"/>
      <c r="WCF76" s="374"/>
      <c r="WCG76" s="374"/>
      <c r="WCH76" s="374"/>
      <c r="WCI76" s="374"/>
      <c r="WCJ76" s="374"/>
      <c r="WCK76" s="374"/>
      <c r="WCL76" s="374"/>
      <c r="WCM76" s="374"/>
      <c r="WCN76" s="374"/>
      <c r="WCO76" s="374"/>
      <c r="WCP76" s="374"/>
      <c r="WCQ76" s="374"/>
      <c r="WCR76" s="374"/>
      <c r="WCS76" s="374"/>
      <c r="WCT76" s="374"/>
      <c r="WCU76" s="374"/>
      <c r="WCV76" s="374"/>
      <c r="WCW76" s="374"/>
      <c r="WCX76" s="374"/>
      <c r="WCY76" s="374"/>
      <c r="WCZ76" s="374"/>
      <c r="WDA76" s="374"/>
      <c r="WDB76" s="374"/>
      <c r="WDC76" s="374"/>
      <c r="WDD76" s="374"/>
      <c r="WDE76" s="374"/>
      <c r="WDF76" s="374"/>
      <c r="WDG76" s="374"/>
      <c r="WDH76" s="374"/>
      <c r="WDI76" s="374"/>
      <c r="WDJ76" s="374"/>
      <c r="WDK76" s="374"/>
      <c r="WDL76" s="374"/>
      <c r="WDM76" s="374"/>
      <c r="WDN76" s="374"/>
      <c r="WDO76" s="374"/>
      <c r="WDP76" s="374"/>
      <c r="WDQ76" s="374"/>
      <c r="WDR76" s="374"/>
      <c r="WDS76" s="374"/>
      <c r="WDT76" s="374"/>
      <c r="WDU76" s="374"/>
      <c r="WDV76" s="374"/>
      <c r="WDW76" s="374"/>
      <c r="WDX76" s="374"/>
      <c r="WDY76" s="374"/>
      <c r="WDZ76" s="374"/>
      <c r="WEA76" s="374"/>
      <c r="WEB76" s="374"/>
      <c r="WEC76" s="374"/>
      <c r="WED76" s="374"/>
      <c r="WEE76" s="374"/>
      <c r="WEF76" s="374"/>
      <c r="WEG76" s="374"/>
      <c r="WEH76" s="374"/>
      <c r="WEI76" s="374"/>
      <c r="WEJ76" s="374"/>
      <c r="WEK76" s="374"/>
      <c r="WEL76" s="374"/>
      <c r="WEM76" s="374"/>
      <c r="WEN76" s="374"/>
      <c r="WEO76" s="374"/>
      <c r="WEP76" s="374"/>
      <c r="WEQ76" s="374"/>
      <c r="WER76" s="374"/>
      <c r="WES76" s="374"/>
      <c r="WET76" s="374"/>
      <c r="WEU76" s="374"/>
      <c r="WEV76" s="374"/>
      <c r="WEW76" s="374"/>
      <c r="WEX76" s="374"/>
      <c r="WEY76" s="374"/>
      <c r="WEZ76" s="374"/>
      <c r="WFA76" s="374"/>
      <c r="WFB76" s="374"/>
      <c r="WFC76" s="374"/>
      <c r="WFD76" s="374"/>
      <c r="WFE76" s="374"/>
      <c r="WFF76" s="374"/>
      <c r="WFG76" s="374"/>
      <c r="WFH76" s="374"/>
      <c r="WFI76" s="374"/>
      <c r="WFJ76" s="374"/>
      <c r="WFK76" s="374"/>
      <c r="WFL76" s="374"/>
      <c r="WFM76" s="374"/>
      <c r="WFN76" s="374"/>
      <c r="WFO76" s="374"/>
      <c r="WFP76" s="374"/>
      <c r="WFQ76" s="374"/>
      <c r="WFR76" s="374"/>
      <c r="WFS76" s="374"/>
      <c r="WFT76" s="374"/>
      <c r="WFU76" s="374"/>
      <c r="WFV76" s="374"/>
      <c r="WFW76" s="374"/>
      <c r="WFX76" s="374"/>
      <c r="WFY76" s="374"/>
      <c r="WFZ76" s="374"/>
      <c r="WGA76" s="374"/>
      <c r="WGB76" s="374"/>
      <c r="WGC76" s="374"/>
      <c r="WGD76" s="374"/>
      <c r="WGE76" s="374"/>
      <c r="WGF76" s="374"/>
      <c r="WGG76" s="374"/>
      <c r="WGH76" s="374"/>
      <c r="WGI76" s="374"/>
      <c r="WGJ76" s="374"/>
      <c r="WGK76" s="374"/>
      <c r="WGL76" s="374"/>
      <c r="WGM76" s="374"/>
      <c r="WGN76" s="374"/>
      <c r="WGO76" s="374"/>
      <c r="WGP76" s="374"/>
      <c r="WGQ76" s="374"/>
      <c r="WGR76" s="374"/>
      <c r="WGS76" s="374"/>
      <c r="WGT76" s="374"/>
      <c r="WGU76" s="374"/>
      <c r="WGV76" s="374"/>
      <c r="WGW76" s="374"/>
      <c r="WGX76" s="374"/>
      <c r="WGY76" s="374"/>
      <c r="WGZ76" s="374"/>
      <c r="WHA76" s="374"/>
      <c r="WHB76" s="374"/>
      <c r="WHC76" s="374"/>
      <c r="WHD76" s="374"/>
      <c r="WHE76" s="374"/>
      <c r="WHF76" s="374"/>
      <c r="WHG76" s="374"/>
      <c r="WHH76" s="374"/>
      <c r="WHI76" s="374"/>
      <c r="WHJ76" s="374"/>
      <c r="WHK76" s="374"/>
      <c r="WHL76" s="374"/>
      <c r="WHM76" s="374"/>
      <c r="WHN76" s="374"/>
      <c r="WHO76" s="374"/>
      <c r="WHP76" s="374"/>
      <c r="WHQ76" s="374"/>
      <c r="WHR76" s="374"/>
      <c r="WHS76" s="374"/>
      <c r="WHT76" s="374"/>
      <c r="WHU76" s="374"/>
      <c r="WHV76" s="374"/>
      <c r="WHW76" s="374"/>
      <c r="WHX76" s="374"/>
      <c r="WHY76" s="374"/>
      <c r="WHZ76" s="374"/>
      <c r="WIA76" s="374"/>
      <c r="WIB76" s="374"/>
      <c r="WIC76" s="374"/>
      <c r="WID76" s="374"/>
      <c r="WIE76" s="374"/>
      <c r="WIF76" s="374"/>
      <c r="WIG76" s="374"/>
      <c r="WIH76" s="374"/>
      <c r="WII76" s="374"/>
      <c r="WIJ76" s="374"/>
      <c r="WIK76" s="374"/>
      <c r="WIL76" s="374"/>
      <c r="WIM76" s="374"/>
      <c r="WIN76" s="374"/>
      <c r="WIO76" s="374"/>
      <c r="WIP76" s="374"/>
      <c r="WIQ76" s="374"/>
      <c r="WIR76" s="374"/>
      <c r="WIS76" s="374"/>
      <c r="WIT76" s="374"/>
      <c r="WIU76" s="374"/>
      <c r="WIV76" s="374"/>
      <c r="WIW76" s="374"/>
      <c r="WIX76" s="374"/>
      <c r="WIY76" s="374"/>
      <c r="WIZ76" s="374"/>
      <c r="WJA76" s="374"/>
      <c r="WJB76" s="374"/>
      <c r="WJC76" s="374"/>
      <c r="WJD76" s="374"/>
      <c r="WJE76" s="374"/>
      <c r="WJF76" s="374"/>
      <c r="WJG76" s="374"/>
      <c r="WJH76" s="374"/>
      <c r="WJI76" s="374"/>
      <c r="WJJ76" s="374"/>
      <c r="WJK76" s="374"/>
      <c r="WJL76" s="374"/>
      <c r="WJM76" s="374"/>
      <c r="WJN76" s="374"/>
      <c r="WJO76" s="374"/>
      <c r="WJP76" s="374"/>
      <c r="WJQ76" s="374"/>
      <c r="WJR76" s="374"/>
      <c r="WJS76" s="374"/>
      <c r="WJT76" s="374"/>
      <c r="WJU76" s="374"/>
      <c r="WJV76" s="374"/>
      <c r="WJW76" s="374"/>
      <c r="WJX76" s="374"/>
      <c r="WJY76" s="374"/>
      <c r="WJZ76" s="374"/>
      <c r="WKA76" s="374"/>
      <c r="WKB76" s="374"/>
      <c r="WKC76" s="374"/>
      <c r="WKD76" s="374"/>
      <c r="WKE76" s="374"/>
      <c r="WKF76" s="374"/>
      <c r="WKG76" s="374"/>
      <c r="WKH76" s="374"/>
      <c r="WKI76" s="374"/>
      <c r="WKJ76" s="374"/>
      <c r="WKK76" s="374"/>
      <c r="WKL76" s="374"/>
      <c r="WKM76" s="374"/>
      <c r="WKN76" s="374"/>
      <c r="WKO76" s="374"/>
      <c r="WKP76" s="374"/>
      <c r="WKQ76" s="374"/>
      <c r="WKR76" s="374"/>
      <c r="WKS76" s="374"/>
      <c r="WKT76" s="374"/>
      <c r="WKU76" s="374"/>
      <c r="WKV76" s="374"/>
      <c r="WKW76" s="374"/>
      <c r="WKX76" s="374"/>
      <c r="WKY76" s="374"/>
      <c r="WKZ76" s="374"/>
      <c r="WLA76" s="374"/>
      <c r="WLB76" s="374"/>
      <c r="WLC76" s="374"/>
      <c r="WLD76" s="374"/>
      <c r="WLE76" s="374"/>
      <c r="WLF76" s="374"/>
      <c r="WLG76" s="374"/>
      <c r="WLH76" s="374"/>
      <c r="WLI76" s="374"/>
      <c r="WLJ76" s="374"/>
      <c r="WLK76" s="374"/>
      <c r="WLL76" s="374"/>
      <c r="WLM76" s="374"/>
      <c r="WLN76" s="374"/>
      <c r="WLO76" s="374"/>
      <c r="WLP76" s="374"/>
      <c r="WLQ76" s="374"/>
      <c r="WLR76" s="374"/>
      <c r="WLS76" s="374"/>
      <c r="WLT76" s="374"/>
      <c r="WLU76" s="374"/>
      <c r="WLV76" s="374"/>
      <c r="WLW76" s="374"/>
      <c r="WLX76" s="374"/>
      <c r="WLY76" s="374"/>
      <c r="WLZ76" s="374"/>
      <c r="WMA76" s="374"/>
      <c r="WMB76" s="374"/>
      <c r="WMC76" s="374"/>
      <c r="WMD76" s="374"/>
      <c r="WME76" s="374"/>
      <c r="WMF76" s="374"/>
      <c r="WMG76" s="374"/>
      <c r="WMH76" s="374"/>
      <c r="WMI76" s="374"/>
      <c r="WMJ76" s="374"/>
      <c r="WMK76" s="374"/>
      <c r="WML76" s="374"/>
      <c r="WMM76" s="374"/>
      <c r="WMN76" s="374"/>
      <c r="WMO76" s="374"/>
      <c r="WMP76" s="374"/>
      <c r="WMQ76" s="374"/>
      <c r="WMR76" s="374"/>
      <c r="WMS76" s="374"/>
      <c r="WMT76" s="374"/>
      <c r="WMU76" s="374"/>
      <c r="WMV76" s="374"/>
      <c r="WMW76" s="374"/>
      <c r="WMX76" s="374"/>
      <c r="WMY76" s="374"/>
      <c r="WMZ76" s="374"/>
      <c r="WNA76" s="374"/>
      <c r="WNB76" s="374"/>
      <c r="WNC76" s="374"/>
      <c r="WND76" s="374"/>
      <c r="WNE76" s="374"/>
      <c r="WNF76" s="374"/>
      <c r="WNG76" s="374"/>
      <c r="WNH76" s="374"/>
      <c r="WNI76" s="374"/>
      <c r="WNJ76" s="374"/>
      <c r="WNK76" s="374"/>
      <c r="WNL76" s="374"/>
      <c r="WNM76" s="374"/>
      <c r="WNN76" s="374"/>
      <c r="WNO76" s="374"/>
      <c r="WNP76" s="374"/>
      <c r="WNQ76" s="374"/>
      <c r="WNR76" s="374"/>
      <c r="WNS76" s="374"/>
      <c r="WNT76" s="374"/>
      <c r="WNU76" s="374"/>
      <c r="WNV76" s="374"/>
      <c r="WNW76" s="374"/>
      <c r="WNX76" s="374"/>
      <c r="WNY76" s="374"/>
      <c r="WNZ76" s="374"/>
      <c r="WOA76" s="374"/>
      <c r="WOB76" s="374"/>
      <c r="WOC76" s="374"/>
      <c r="WOD76" s="374"/>
      <c r="WOE76" s="374"/>
      <c r="WOF76" s="374"/>
      <c r="WOG76" s="374"/>
      <c r="WOH76" s="374"/>
      <c r="WOI76" s="374"/>
      <c r="WOJ76" s="374"/>
      <c r="WOK76" s="374"/>
      <c r="WOL76" s="374"/>
      <c r="WOM76" s="374"/>
      <c r="WON76" s="374"/>
      <c r="WOO76" s="374"/>
      <c r="WOP76" s="374"/>
      <c r="WOQ76" s="374"/>
      <c r="WOR76" s="374"/>
      <c r="WOS76" s="374"/>
      <c r="WOT76" s="374"/>
      <c r="WOU76" s="374"/>
      <c r="WOV76" s="374"/>
      <c r="WOW76" s="374"/>
      <c r="WOX76" s="374"/>
      <c r="WOY76" s="374"/>
      <c r="WOZ76" s="374"/>
      <c r="WPA76" s="374"/>
      <c r="WPB76" s="374"/>
      <c r="WPC76" s="374"/>
      <c r="WPD76" s="374"/>
      <c r="WPE76" s="374"/>
      <c r="WPF76" s="374"/>
      <c r="WPG76" s="374"/>
      <c r="WPH76" s="374"/>
      <c r="WPI76" s="374"/>
      <c r="WPJ76" s="374"/>
      <c r="WPK76" s="374"/>
      <c r="WPL76" s="374"/>
      <c r="WPM76" s="374"/>
      <c r="WPN76" s="374"/>
      <c r="WPO76" s="374"/>
      <c r="WPP76" s="374"/>
      <c r="WPQ76" s="374"/>
      <c r="WPR76" s="374"/>
      <c r="WPS76" s="374"/>
      <c r="WPT76" s="374"/>
      <c r="WPU76" s="374"/>
      <c r="WPV76" s="374"/>
      <c r="WPW76" s="374"/>
      <c r="WPX76" s="374"/>
      <c r="WPY76" s="374"/>
      <c r="WPZ76" s="374"/>
      <c r="WQA76" s="374"/>
      <c r="WQB76" s="374"/>
      <c r="WQC76" s="374"/>
      <c r="WQD76" s="374"/>
      <c r="WQE76" s="374"/>
      <c r="WQF76" s="374"/>
      <c r="WQG76" s="374"/>
      <c r="WQH76" s="374"/>
      <c r="WQI76" s="374"/>
      <c r="WQJ76" s="374"/>
      <c r="WQK76" s="374"/>
      <c r="WQL76" s="374"/>
      <c r="WQM76" s="374"/>
      <c r="WQN76" s="374"/>
      <c r="WQO76" s="374"/>
      <c r="WQP76" s="374"/>
      <c r="WQQ76" s="374"/>
      <c r="WQR76" s="374"/>
      <c r="WQS76" s="374"/>
      <c r="WQT76" s="374"/>
      <c r="WQU76" s="374"/>
      <c r="WQV76" s="374"/>
      <c r="WQW76" s="374"/>
      <c r="WQX76" s="374"/>
      <c r="WQY76" s="374"/>
      <c r="WQZ76" s="374"/>
      <c r="WRA76" s="374"/>
      <c r="WRB76" s="374"/>
      <c r="WRC76" s="374"/>
      <c r="WRD76" s="374"/>
      <c r="WRE76" s="374"/>
      <c r="WRF76" s="374"/>
      <c r="WRG76" s="374"/>
      <c r="WRH76" s="374"/>
      <c r="WRI76" s="374"/>
      <c r="WRJ76" s="374"/>
      <c r="WRK76" s="374"/>
      <c r="WRL76" s="374"/>
      <c r="WRM76" s="374"/>
      <c r="WRN76" s="374"/>
      <c r="WRO76" s="374"/>
      <c r="WRP76" s="374"/>
      <c r="WRQ76" s="374"/>
      <c r="WRR76" s="374"/>
      <c r="WRS76" s="374"/>
      <c r="WRT76" s="374"/>
      <c r="WRU76" s="374"/>
      <c r="WRV76" s="374"/>
      <c r="WRW76" s="374"/>
      <c r="WRX76" s="374"/>
      <c r="WRY76" s="374"/>
      <c r="WRZ76" s="374"/>
      <c r="WSA76" s="374"/>
      <c r="WSB76" s="374"/>
      <c r="WSC76" s="374"/>
      <c r="WSD76" s="374"/>
      <c r="WSE76" s="374"/>
      <c r="WSF76" s="374"/>
      <c r="WSG76" s="374"/>
      <c r="WSH76" s="374"/>
      <c r="WSI76" s="374"/>
      <c r="WSJ76" s="374"/>
      <c r="WSK76" s="374"/>
      <c r="WSL76" s="374"/>
      <c r="WSM76" s="374"/>
      <c r="WSN76" s="374"/>
      <c r="WSO76" s="374"/>
      <c r="WSP76" s="374"/>
      <c r="WSQ76" s="374"/>
      <c r="WSR76" s="374"/>
      <c r="WSS76" s="374"/>
      <c r="WST76" s="374"/>
      <c r="WSU76" s="374"/>
      <c r="WSV76" s="374"/>
      <c r="WSW76" s="374"/>
      <c r="WSX76" s="374"/>
      <c r="WSY76" s="374"/>
      <c r="WSZ76" s="374"/>
      <c r="WTA76" s="374"/>
      <c r="WTB76" s="374"/>
      <c r="WTC76" s="374"/>
      <c r="WTD76" s="374"/>
      <c r="WTE76" s="374"/>
      <c r="WTF76" s="374"/>
      <c r="WTG76" s="374"/>
      <c r="WTH76" s="374"/>
      <c r="WTI76" s="374"/>
      <c r="WTJ76" s="374"/>
      <c r="WTK76" s="374"/>
      <c r="WTL76" s="374"/>
      <c r="WTM76" s="374"/>
      <c r="WTN76" s="374"/>
      <c r="WTO76" s="374"/>
      <c r="WTP76" s="374"/>
      <c r="WTQ76" s="374"/>
      <c r="WTR76" s="374"/>
      <c r="WTS76" s="374"/>
      <c r="WTT76" s="374"/>
      <c r="WTU76" s="374"/>
      <c r="WTV76" s="374"/>
      <c r="WTW76" s="374"/>
      <c r="WTX76" s="374"/>
      <c r="WTY76" s="374"/>
      <c r="WTZ76" s="374"/>
      <c r="WUA76" s="374"/>
      <c r="WUB76" s="374"/>
      <c r="WUC76" s="374"/>
      <c r="WUD76" s="374"/>
      <c r="WUE76" s="374"/>
      <c r="WUF76" s="374"/>
      <c r="WUG76" s="374"/>
      <c r="WUH76" s="374"/>
      <c r="WUI76" s="374"/>
      <c r="WUJ76" s="374"/>
      <c r="WUK76" s="374"/>
      <c r="WUL76" s="374"/>
      <c r="WUM76" s="374"/>
      <c r="WUN76" s="374"/>
      <c r="WUO76" s="374"/>
      <c r="WUP76" s="374"/>
      <c r="WUQ76" s="374"/>
      <c r="WUR76" s="374"/>
      <c r="WUS76" s="374"/>
      <c r="WUT76" s="374"/>
      <c r="WUU76" s="374"/>
      <c r="WUV76" s="374"/>
      <c r="WUW76" s="374"/>
      <c r="WUX76" s="374"/>
      <c r="WUY76" s="374"/>
      <c r="WUZ76" s="374"/>
      <c r="WVA76" s="374"/>
      <c r="WVB76" s="374"/>
      <c r="WVC76" s="374"/>
      <c r="WVD76" s="374"/>
      <c r="WVE76" s="374"/>
      <c r="WVF76" s="374"/>
      <c r="WVG76" s="374"/>
      <c r="WVH76" s="374"/>
      <c r="WVI76" s="374"/>
      <c r="WVJ76" s="374"/>
      <c r="WVK76" s="374"/>
      <c r="WVL76" s="374"/>
      <c r="WVM76" s="374"/>
      <c r="WVN76" s="374"/>
      <c r="WVO76" s="374"/>
      <c r="WVP76" s="374"/>
      <c r="WVQ76" s="374"/>
      <c r="WVR76" s="374"/>
      <c r="WVS76" s="374"/>
      <c r="WVT76" s="374"/>
      <c r="WVU76" s="374"/>
      <c r="WVV76" s="374"/>
      <c r="WVW76" s="374"/>
      <c r="WVX76" s="374"/>
      <c r="WVY76" s="374"/>
      <c r="WVZ76" s="374"/>
      <c r="WWA76" s="374"/>
      <c r="WWB76" s="374"/>
      <c r="WWC76" s="374"/>
      <c r="WWD76" s="374"/>
      <c r="WWE76" s="374"/>
      <c r="WWF76" s="374"/>
      <c r="WWG76" s="374"/>
      <c r="WWH76" s="374"/>
      <c r="WWI76" s="374"/>
      <c r="WWJ76" s="374"/>
      <c r="WWK76" s="374"/>
      <c r="WWL76" s="374"/>
      <c r="WWM76" s="374"/>
      <c r="WWN76" s="374"/>
      <c r="WWO76" s="374"/>
      <c r="WWP76" s="374"/>
      <c r="WWQ76" s="374"/>
      <c r="WWR76" s="374"/>
      <c r="WWS76" s="374"/>
      <c r="WWT76" s="374"/>
      <c r="WWU76" s="374"/>
      <c r="WWV76" s="374"/>
      <c r="WWW76" s="374"/>
      <c r="WWX76" s="374"/>
      <c r="WWY76" s="374"/>
      <c r="WWZ76" s="374"/>
      <c r="WXA76" s="374"/>
      <c r="WXB76" s="374"/>
      <c r="WXC76" s="374"/>
      <c r="WXD76" s="374"/>
      <c r="WXE76" s="374"/>
      <c r="WXF76" s="374"/>
      <c r="WXG76" s="374"/>
      <c r="WXH76" s="374"/>
      <c r="WXI76" s="374"/>
      <c r="WXJ76" s="374"/>
      <c r="WXK76" s="374"/>
      <c r="WXL76" s="374"/>
      <c r="WXM76" s="374"/>
      <c r="WXN76" s="374"/>
      <c r="WXO76" s="374"/>
      <c r="WXP76" s="374"/>
      <c r="WXQ76" s="374"/>
      <c r="WXR76" s="374"/>
      <c r="WXS76" s="374"/>
      <c r="WXT76" s="374"/>
      <c r="WXU76" s="374"/>
      <c r="WXV76" s="374"/>
      <c r="WXW76" s="374"/>
      <c r="WXX76" s="374"/>
      <c r="WXY76" s="374"/>
      <c r="WXZ76" s="374"/>
      <c r="WYA76" s="374"/>
      <c r="WYB76" s="374"/>
      <c r="WYC76" s="374"/>
      <c r="WYD76" s="374"/>
      <c r="WYE76" s="374"/>
      <c r="WYF76" s="374"/>
      <c r="WYG76" s="374"/>
      <c r="WYH76" s="374"/>
      <c r="WYI76" s="374"/>
      <c r="WYJ76" s="374"/>
      <c r="WYK76" s="374"/>
      <c r="WYL76" s="374"/>
      <c r="WYM76" s="374"/>
      <c r="WYN76" s="374"/>
      <c r="WYO76" s="374"/>
      <c r="WYP76" s="374"/>
      <c r="WYQ76" s="374"/>
      <c r="WYR76" s="374"/>
      <c r="WYS76" s="374"/>
      <c r="WYT76" s="374"/>
      <c r="WYU76" s="374"/>
      <c r="WYV76" s="374"/>
      <c r="WYW76" s="374"/>
      <c r="WYX76" s="374"/>
      <c r="WYY76" s="374"/>
      <c r="WYZ76" s="374"/>
      <c r="WZA76" s="374"/>
      <c r="WZB76" s="374"/>
      <c r="WZC76" s="374"/>
      <c r="WZD76" s="374"/>
      <c r="WZE76" s="374"/>
      <c r="WZF76" s="374"/>
      <c r="WZG76" s="374"/>
      <c r="WZH76" s="374"/>
      <c r="WZI76" s="374"/>
      <c r="WZJ76" s="374"/>
      <c r="WZK76" s="374"/>
      <c r="WZL76" s="374"/>
      <c r="WZM76" s="374"/>
      <c r="WZN76" s="374"/>
      <c r="WZO76" s="374"/>
      <c r="WZP76" s="374"/>
      <c r="WZQ76" s="374"/>
      <c r="WZR76" s="374"/>
      <c r="WZS76" s="374"/>
      <c r="WZT76" s="374"/>
      <c r="WZU76" s="374"/>
      <c r="WZV76" s="374"/>
      <c r="WZW76" s="374"/>
      <c r="WZX76" s="374"/>
      <c r="WZY76" s="374"/>
      <c r="WZZ76" s="374"/>
      <c r="XAA76" s="374"/>
      <c r="XAB76" s="374"/>
      <c r="XAC76" s="374"/>
      <c r="XAD76" s="374"/>
      <c r="XAE76" s="374"/>
      <c r="XAF76" s="374"/>
      <c r="XAG76" s="374"/>
      <c r="XAH76" s="374"/>
      <c r="XAI76" s="374"/>
      <c r="XAJ76" s="374"/>
      <c r="XAK76" s="374"/>
      <c r="XAL76" s="374"/>
      <c r="XAM76" s="374"/>
      <c r="XAN76" s="374"/>
      <c r="XAO76" s="374"/>
      <c r="XAP76" s="374"/>
      <c r="XAQ76" s="374"/>
      <c r="XAR76" s="374"/>
      <c r="XAS76" s="374"/>
      <c r="XAT76" s="374"/>
      <c r="XAU76" s="374"/>
      <c r="XAV76" s="374"/>
      <c r="XAW76" s="374"/>
      <c r="XAX76" s="374"/>
      <c r="XAY76" s="374"/>
      <c r="XAZ76" s="374"/>
      <c r="XBA76" s="374"/>
      <c r="XBB76" s="374"/>
      <c r="XBC76" s="374"/>
      <c r="XBD76" s="374"/>
      <c r="XBE76" s="374"/>
      <c r="XBF76" s="374"/>
      <c r="XBG76" s="374"/>
      <c r="XBH76" s="374"/>
      <c r="XBI76" s="374"/>
      <c r="XBJ76" s="374"/>
      <c r="XBK76" s="374"/>
      <c r="XBL76" s="374"/>
      <c r="XBM76" s="374"/>
      <c r="XBN76" s="374"/>
      <c r="XBO76" s="374"/>
      <c r="XBP76" s="374"/>
      <c r="XBQ76" s="374"/>
      <c r="XBR76" s="374"/>
      <c r="XBS76" s="374"/>
      <c r="XBT76" s="374"/>
      <c r="XBU76" s="374"/>
      <c r="XBV76" s="374"/>
      <c r="XBW76" s="374"/>
      <c r="XBX76" s="374"/>
      <c r="XBY76" s="374"/>
      <c r="XBZ76" s="374"/>
      <c r="XCA76" s="374"/>
      <c r="XCB76" s="374"/>
      <c r="XCC76" s="374"/>
      <c r="XCD76" s="374"/>
      <c r="XCE76" s="374"/>
      <c r="XCF76" s="374"/>
      <c r="XCG76" s="374"/>
      <c r="XCH76" s="374"/>
      <c r="XCI76" s="374"/>
      <c r="XCJ76" s="374"/>
      <c r="XCK76" s="374"/>
      <c r="XCL76" s="374"/>
      <c r="XCM76" s="374"/>
      <c r="XCN76" s="374"/>
      <c r="XCO76" s="374"/>
      <c r="XCP76" s="374"/>
      <c r="XCQ76" s="374"/>
      <c r="XCR76" s="374"/>
      <c r="XCS76" s="374"/>
      <c r="XCT76" s="374"/>
      <c r="XCU76" s="374"/>
      <c r="XCV76" s="374"/>
      <c r="XCW76" s="374"/>
      <c r="XCX76" s="374"/>
      <c r="XCY76" s="374"/>
      <c r="XCZ76" s="374"/>
      <c r="XDA76" s="374"/>
      <c r="XDB76" s="374"/>
      <c r="XDC76" s="374"/>
      <c r="XDD76" s="374"/>
      <c r="XDE76" s="374"/>
      <c r="XDF76" s="374"/>
      <c r="XDG76" s="374"/>
      <c r="XDH76" s="374"/>
      <c r="XDI76" s="374"/>
      <c r="XDJ76" s="374"/>
      <c r="XDK76" s="374"/>
      <c r="XDL76" s="374"/>
      <c r="XDM76" s="374"/>
      <c r="XDN76" s="374"/>
      <c r="XDO76" s="374"/>
      <c r="XDP76" s="374"/>
      <c r="XDQ76" s="374"/>
      <c r="XDR76" s="374"/>
      <c r="XDS76" s="374"/>
      <c r="XDT76" s="374"/>
      <c r="XDU76" s="374"/>
      <c r="XDV76" s="374"/>
      <c r="XDW76" s="374"/>
      <c r="XDX76" s="374"/>
      <c r="XDY76" s="374"/>
      <c r="XDZ76" s="374"/>
      <c r="XEA76" s="374"/>
      <c r="XEB76" s="374"/>
      <c r="XEC76" s="374"/>
      <c r="XED76" s="374"/>
      <c r="XEE76" s="374"/>
      <c r="XEF76" s="374"/>
      <c r="XEG76" s="374"/>
      <c r="XEH76" s="374"/>
      <c r="XEI76" s="374"/>
      <c r="XEJ76" s="374"/>
      <c r="XEK76" s="374"/>
      <c r="XEL76" s="374"/>
      <c r="XEM76" s="374"/>
      <c r="XEN76" s="374"/>
      <c r="XEO76" s="374"/>
      <c r="XEP76" s="374"/>
      <c r="XEQ76" s="374"/>
      <c r="XER76" s="374"/>
      <c r="XES76" s="374"/>
      <c r="XET76" s="374"/>
      <c r="XEU76" s="374"/>
      <c r="XEV76" s="374"/>
      <c r="XEW76" s="374"/>
      <c r="XEX76" s="374"/>
      <c r="XEY76" s="374"/>
      <c r="XEZ76" s="374"/>
      <c r="XFA76" s="374"/>
      <c r="XFB76" s="374"/>
      <c r="XFC76" s="374"/>
      <c r="XFD76" s="374"/>
    </row>
    <row r="77" spans="1:16384">
      <c r="B77" s="48" t="s">
        <v>530</v>
      </c>
      <c r="C77" s="48" t="s">
        <v>531</v>
      </c>
      <c r="D77" s="49" t="s">
        <v>236</v>
      </c>
      <c r="E77" s="49" t="s">
        <v>103</v>
      </c>
      <c r="F77" s="49" t="s">
        <v>72</v>
      </c>
      <c r="G77" s="49" t="s">
        <v>79</v>
      </c>
      <c r="H77" s="49" t="s">
        <v>74</v>
      </c>
      <c r="I77" s="49" t="s">
        <v>83</v>
      </c>
      <c r="J77" s="49" t="s">
        <v>69</v>
      </c>
      <c r="K77" s="49" t="s">
        <v>80</v>
      </c>
      <c r="L77" s="335">
        <v>485</v>
      </c>
      <c r="M77" s="51">
        <v>28</v>
      </c>
      <c r="N77" s="18"/>
      <c r="O77" s="18"/>
      <c r="P77" s="18"/>
      <c r="Q77" s="18">
        <v>4</v>
      </c>
      <c r="R77" s="19"/>
      <c r="S77" s="17">
        <f t="shared" ref="S77" si="87">M77*300</f>
        <v>8400</v>
      </c>
      <c r="T77" s="18"/>
      <c r="U77" s="18"/>
      <c r="V77" s="18"/>
      <c r="W77" s="18">
        <f>Q77*100</f>
        <v>400</v>
      </c>
      <c r="X77" s="19">
        <f>R77*1000</f>
        <v>0</v>
      </c>
      <c r="Y77" s="19">
        <f t="shared" ref="Y77" si="88">SUM(M77:R77)</f>
        <v>32</v>
      </c>
      <c r="Z77" s="19">
        <f t="shared" ref="Z77" si="89">SUM(S77:X77)</f>
        <v>8800</v>
      </c>
      <c r="AA77" s="23">
        <v>1344</v>
      </c>
      <c r="AB77" s="24"/>
      <c r="AC77" s="24"/>
      <c r="AD77" s="24"/>
      <c r="AE77" s="24">
        <v>192</v>
      </c>
      <c r="AF77" s="25"/>
      <c r="AG77" s="24">
        <f t="shared" ref="AG77" si="90">AA77*300</f>
        <v>403200</v>
      </c>
      <c r="AH77" s="24"/>
      <c r="AI77" s="24"/>
      <c r="AJ77" s="24"/>
      <c r="AK77" s="24">
        <f>AE77*100</f>
        <v>19200</v>
      </c>
      <c r="AL77" s="25">
        <f>AF77*1000</f>
        <v>0</v>
      </c>
      <c r="AM77" s="25">
        <f t="shared" ref="AM77" si="91">SUM(AA77:AF77)</f>
        <v>1536</v>
      </c>
      <c r="AN77" s="25">
        <f t="shared" ref="AN77" si="92">SUM(AG77:AL77)</f>
        <v>422400</v>
      </c>
      <c r="AO77" s="34">
        <v>1372</v>
      </c>
      <c r="AP77" s="35"/>
      <c r="AQ77" s="35"/>
      <c r="AR77" s="35"/>
      <c r="AS77" s="35">
        <v>196</v>
      </c>
      <c r="AT77" s="36"/>
      <c r="AU77" s="34">
        <f t="shared" ref="AU77" si="93">AO77*300</f>
        <v>411600</v>
      </c>
      <c r="AV77" s="35"/>
      <c r="AW77" s="35"/>
      <c r="AX77" s="35"/>
      <c r="AY77" s="35">
        <f>AS77*100</f>
        <v>19600</v>
      </c>
      <c r="AZ77" s="36"/>
      <c r="BA77" s="36">
        <f t="shared" ref="BA77" si="94">SUM(AO77:AT77)</f>
        <v>1568</v>
      </c>
      <c r="BB77" s="36">
        <f t="shared" ref="BB77" si="95">SUM(AU77:AZ77)</f>
        <v>431200</v>
      </c>
      <c r="BC77" s="17">
        <v>28</v>
      </c>
      <c r="BD77" s="18"/>
      <c r="BE77" s="18"/>
      <c r="BF77" s="18"/>
      <c r="BG77" s="18">
        <v>4</v>
      </c>
      <c r="BH77" s="19"/>
      <c r="BI77" s="17">
        <f>BC77*BI5</f>
        <v>7632.734375</v>
      </c>
      <c r="BJ77" s="18"/>
      <c r="BK77" s="18"/>
      <c r="BL77" s="18"/>
      <c r="BM77" s="18">
        <f>BG77*BM5</f>
        <v>372.640625</v>
      </c>
      <c r="BN77" s="19"/>
      <c r="BO77" s="19">
        <f t="shared" ref="BO77" si="96">SUM(BC77:BH77)</f>
        <v>32</v>
      </c>
      <c r="BP77" s="19">
        <f t="shared" ref="BP77" si="97">SUM(BI77:BN77)</f>
        <v>8005.375</v>
      </c>
      <c r="BQ77" s="23">
        <v>1344</v>
      </c>
      <c r="BR77" s="24"/>
      <c r="BS77" s="24"/>
      <c r="BT77" s="24"/>
      <c r="BU77" s="24">
        <v>192</v>
      </c>
      <c r="BV77" s="25"/>
      <c r="BW77" s="23">
        <f>BQ77*BW5</f>
        <v>366371.25</v>
      </c>
      <c r="BX77" s="24"/>
      <c r="BY77" s="24"/>
      <c r="BZ77" s="24"/>
      <c r="CA77" s="24">
        <f>BU77*CA5</f>
        <v>17886.75</v>
      </c>
      <c r="CB77" s="25"/>
      <c r="CC77" s="25">
        <f t="shared" ref="CC77" si="98">SUM(BQ77:BV77)</f>
        <v>1536</v>
      </c>
      <c r="CD77" s="25">
        <f t="shared" ref="CD77" si="99">SUM(BW77:CB77)</f>
        <v>384258</v>
      </c>
      <c r="CE77" s="34">
        <v>1372</v>
      </c>
      <c r="CF77" s="35"/>
      <c r="CG77" s="35"/>
      <c r="CH77" s="35"/>
      <c r="CI77" s="35">
        <v>196</v>
      </c>
      <c r="CJ77" s="36"/>
      <c r="CK77" s="34">
        <f>CE77*CK5</f>
        <v>374003.984375</v>
      </c>
      <c r="CL77" s="35"/>
      <c r="CM77" s="35"/>
      <c r="CN77" s="35"/>
      <c r="CO77" s="35">
        <f>CI77*CO5</f>
        <v>18259.390625</v>
      </c>
      <c r="CP77" s="36"/>
      <c r="CQ77" s="36">
        <f t="shared" ref="CQ77" si="100">SUM(CE77:CJ77)</f>
        <v>1568</v>
      </c>
      <c r="CR77" s="36">
        <f t="shared" ref="CR77" si="101">SUM(CK77:CP77)</f>
        <v>392263.375</v>
      </c>
      <c r="CS77" s="334">
        <f t="shared" si="78"/>
        <v>38936.625</v>
      </c>
      <c r="CT77" s="334" t="s">
        <v>36</v>
      </c>
      <c r="CU77" s="334"/>
      <c r="CV77" s="334" t="s">
        <v>59</v>
      </c>
      <c r="CW77" s="334"/>
      <c r="CX77" s="334">
        <f t="shared" ref="CX77" si="102">DH77*2</f>
        <v>355323.4</v>
      </c>
      <c r="CY77" s="334">
        <f>DI77*8/6</f>
        <v>0</v>
      </c>
      <c r="CZ77" s="334">
        <f>DJ77*4/3</f>
        <v>17609.466666666667</v>
      </c>
      <c r="DA77" s="334"/>
      <c r="DB77" s="239">
        <f t="shared" si="79"/>
        <v>372932.8666666667</v>
      </c>
      <c r="DC77" s="334">
        <f t="shared" si="80"/>
        <v>182064.06666666668</v>
      </c>
      <c r="DD77" s="334" t="s">
        <v>532</v>
      </c>
      <c r="DE77" s="334"/>
      <c r="DF77" s="334" t="s">
        <v>533</v>
      </c>
      <c r="DG77" s="334"/>
      <c r="DH77" s="242">
        <f>VLOOKUP(Source!DD:DD,Pool!C:H,2,FALSE)</f>
        <v>177661.7</v>
      </c>
      <c r="DI77" s="239"/>
      <c r="DJ77" s="239">
        <f>VLOOKUP(DF:DF,Pool!C:H,2,FALSE)</f>
        <v>13207.1</v>
      </c>
      <c r="DK77" s="334"/>
      <c r="DL77" s="239">
        <f t="shared" si="81"/>
        <v>190868.80000000002</v>
      </c>
      <c r="DM77" s="157">
        <f>VLOOKUP(DD:DD,Pool!C:H,3,FALSE)</f>
        <v>30192</v>
      </c>
      <c r="DN77" s="239"/>
      <c r="DO77" s="239">
        <f>VLOOKUP(DF:DF,Pool!C:H,3,FALSE)</f>
        <v>9665</v>
      </c>
      <c r="DP77" s="334"/>
      <c r="DQ77" s="239">
        <f t="shared" si="82"/>
        <v>39857</v>
      </c>
      <c r="DR77" s="334">
        <f t="shared" si="83"/>
        <v>147469.70000000001</v>
      </c>
      <c r="DS77" s="334">
        <f t="shared" ref="DS77" si="103">DI77-DN77</f>
        <v>0</v>
      </c>
      <c r="DT77" s="239">
        <f t="shared" ref="DT77" si="104">DJ77-DO77</f>
        <v>3542.1000000000004</v>
      </c>
      <c r="DU77" s="239">
        <f t="shared" ref="DU77" si="105">DK77-DP77</f>
        <v>0</v>
      </c>
      <c r="DV77" s="53">
        <f t="shared" si="84"/>
        <v>151011.80000000002</v>
      </c>
      <c r="DW77" s="223">
        <f t="shared" si="85"/>
        <v>0.20881883262219911</v>
      </c>
      <c r="DX77" s="180">
        <f>VLOOKUP(ED:ED,Pool!K:Q,7,FALSE)</f>
        <v>141793</v>
      </c>
      <c r="DY77" s="375"/>
      <c r="DZ77" s="143">
        <f t="shared" ref="DZ77" si="106">SUM(DX77:DY77)</f>
        <v>141793</v>
      </c>
      <c r="EA77" s="223">
        <f t="shared" si="86"/>
        <v>0.74288202157712513</v>
      </c>
      <c r="EB77" s="143"/>
      <c r="EC77" s="145"/>
      <c r="ED77" s="277">
        <v>295700485</v>
      </c>
      <c r="EE77" s="386"/>
      <c r="EF77" s="386"/>
      <c r="EG77" s="386"/>
      <c r="EH77" s="386"/>
      <c r="EI77" s="386"/>
      <c r="EJ77" s="386"/>
      <c r="EK77" s="386"/>
      <c r="EL77" s="386"/>
      <c r="EM77" s="386"/>
      <c r="EN77" s="386"/>
      <c r="EO77" s="386"/>
      <c r="EP77" s="386"/>
      <c r="EQ77" s="386"/>
      <c r="ER77" s="386"/>
      <c r="ES77" s="386"/>
      <c r="ET77" s="386"/>
      <c r="EU77" s="386"/>
      <c r="EV77" s="386"/>
      <c r="EW77" s="386"/>
      <c r="EX77" s="386"/>
      <c r="EY77" s="386"/>
      <c r="EZ77" s="386"/>
      <c r="FA77" s="386"/>
      <c r="FB77" s="386"/>
      <c r="FC77" s="386"/>
      <c r="FD77" s="386"/>
      <c r="FE77" s="386"/>
      <c r="FF77" s="386"/>
      <c r="FG77" s="386"/>
      <c r="FH77" s="386"/>
      <c r="FI77" s="386"/>
      <c r="FJ77" s="386"/>
      <c r="FK77" s="386"/>
      <c r="FL77" s="386"/>
      <c r="FM77" s="386"/>
      <c r="FN77" s="386"/>
      <c r="FO77" s="386"/>
      <c r="FP77" s="386"/>
      <c r="FQ77" s="386"/>
      <c r="FR77" s="386"/>
      <c r="FS77" s="386"/>
      <c r="FT77" s="386"/>
      <c r="FU77" s="386"/>
      <c r="FV77" s="386"/>
      <c r="FW77" s="386"/>
      <c r="FX77" s="386"/>
      <c r="FY77" s="386"/>
      <c r="FZ77" s="386"/>
      <c r="GA77" s="386"/>
      <c r="GB77" s="386"/>
      <c r="GC77" s="386"/>
      <c r="GD77" s="386"/>
      <c r="GE77" s="386"/>
      <c r="GF77" s="386"/>
      <c r="GG77" s="386"/>
      <c r="GH77" s="386"/>
      <c r="GI77" s="386"/>
      <c r="GJ77" s="386"/>
      <c r="GK77" s="386"/>
      <c r="GL77" s="386"/>
      <c r="GM77" s="386"/>
      <c r="GN77" s="386"/>
      <c r="GO77" s="386"/>
      <c r="GP77" s="386"/>
      <c r="GQ77" s="386"/>
      <c r="GR77" s="386"/>
      <c r="GS77" s="386"/>
      <c r="GT77" s="386"/>
      <c r="GU77" s="386"/>
      <c r="GV77" s="386"/>
      <c r="GW77" s="386"/>
      <c r="GX77" s="386"/>
      <c r="GY77" s="386"/>
      <c r="GZ77" s="386"/>
      <c r="HA77" s="386"/>
      <c r="HB77" s="386"/>
      <c r="HC77" s="386"/>
      <c r="HD77" s="386"/>
      <c r="HE77" s="386"/>
      <c r="HF77" s="386"/>
      <c r="HG77" s="386"/>
      <c r="HH77" s="386"/>
      <c r="HI77" s="386"/>
      <c r="HJ77" s="386"/>
      <c r="HK77" s="386"/>
      <c r="HL77" s="386"/>
      <c r="HM77" s="386"/>
      <c r="HN77" s="386"/>
      <c r="HO77" s="386"/>
      <c r="HP77" s="386"/>
      <c r="HQ77" s="386"/>
      <c r="HR77" s="386"/>
      <c r="HS77" s="386"/>
      <c r="HT77" s="386"/>
      <c r="HU77" s="386"/>
      <c r="HV77" s="386"/>
      <c r="HW77" s="386"/>
      <c r="HX77" s="386"/>
      <c r="HY77" s="386"/>
      <c r="HZ77" s="386"/>
      <c r="IA77" s="386"/>
      <c r="IB77" s="386"/>
      <c r="IC77" s="386"/>
      <c r="ID77" s="386"/>
      <c r="IE77" s="386"/>
      <c r="IF77" s="386"/>
      <c r="IG77" s="386"/>
      <c r="IH77" s="386"/>
      <c r="II77" s="386"/>
      <c r="IJ77" s="386"/>
      <c r="IK77" s="386"/>
      <c r="IL77" s="386"/>
      <c r="IM77" s="386"/>
      <c r="IN77" s="386"/>
      <c r="IO77" s="386"/>
      <c r="IP77" s="386"/>
      <c r="IQ77" s="386"/>
      <c r="IR77" s="386"/>
      <c r="IS77" s="386"/>
      <c r="IT77" s="386"/>
      <c r="IU77" s="386"/>
      <c r="IV77" s="386"/>
      <c r="IW77" s="386"/>
      <c r="IX77" s="386"/>
      <c r="IY77" s="386"/>
      <c r="IZ77" s="386"/>
      <c r="JA77" s="386"/>
      <c r="JB77" s="386"/>
      <c r="JC77" s="386"/>
      <c r="JD77" s="386"/>
      <c r="JE77" s="386"/>
      <c r="JF77" s="386"/>
      <c r="JG77" s="386"/>
      <c r="JH77" s="386"/>
      <c r="JI77" s="386"/>
      <c r="JJ77" s="386"/>
      <c r="JK77" s="386"/>
      <c r="JL77" s="386"/>
      <c r="JM77" s="386"/>
      <c r="JN77" s="386"/>
      <c r="JO77" s="386"/>
      <c r="JP77" s="386"/>
      <c r="JQ77" s="386"/>
      <c r="JR77" s="386"/>
      <c r="JS77" s="386"/>
      <c r="JT77" s="386"/>
      <c r="JU77" s="386"/>
      <c r="JV77" s="386"/>
      <c r="JW77" s="386"/>
      <c r="JX77" s="386"/>
      <c r="JY77" s="386"/>
      <c r="JZ77" s="386"/>
      <c r="KA77" s="386"/>
      <c r="KB77" s="386"/>
      <c r="KC77" s="386"/>
      <c r="KD77" s="386"/>
      <c r="KE77" s="386"/>
      <c r="KF77" s="386"/>
      <c r="KG77" s="386"/>
      <c r="KH77" s="386"/>
      <c r="KI77" s="386"/>
      <c r="KJ77" s="386"/>
      <c r="KK77" s="386"/>
      <c r="KL77" s="386"/>
      <c r="KM77" s="386"/>
      <c r="KN77" s="386"/>
      <c r="KO77" s="386"/>
      <c r="KP77" s="386"/>
      <c r="KQ77" s="386"/>
      <c r="KR77" s="386"/>
      <c r="KS77" s="386"/>
      <c r="KT77" s="386"/>
      <c r="KU77" s="386"/>
      <c r="KV77" s="386"/>
      <c r="KW77" s="386"/>
      <c r="KX77" s="386"/>
      <c r="KY77" s="386"/>
      <c r="KZ77" s="386"/>
      <c r="LA77" s="386"/>
      <c r="LB77" s="386"/>
      <c r="LC77" s="386"/>
      <c r="LD77" s="386"/>
      <c r="LE77" s="386"/>
      <c r="LF77" s="386"/>
      <c r="LG77" s="386"/>
      <c r="LH77" s="386"/>
      <c r="LI77" s="386"/>
      <c r="LJ77" s="386"/>
      <c r="LK77" s="386"/>
      <c r="LL77" s="386"/>
      <c r="LM77" s="386"/>
      <c r="LN77" s="386"/>
      <c r="LO77" s="386"/>
      <c r="LP77" s="386"/>
      <c r="LQ77" s="386"/>
      <c r="LR77" s="386"/>
      <c r="LS77" s="386"/>
      <c r="LT77" s="386"/>
      <c r="LU77" s="386"/>
      <c r="LV77" s="386"/>
      <c r="LW77" s="386"/>
      <c r="LX77" s="386"/>
      <c r="LY77" s="386"/>
      <c r="LZ77" s="386"/>
      <c r="MA77" s="386"/>
      <c r="MB77" s="386"/>
      <c r="MC77" s="386"/>
      <c r="MD77" s="386"/>
      <c r="ME77" s="386"/>
      <c r="MF77" s="386"/>
      <c r="MG77" s="386"/>
      <c r="MH77" s="386"/>
      <c r="MI77" s="386"/>
      <c r="MJ77" s="386"/>
      <c r="MK77" s="386"/>
      <c r="ML77" s="386"/>
      <c r="MM77" s="386"/>
      <c r="MN77" s="386"/>
      <c r="MO77" s="386"/>
      <c r="MP77" s="386"/>
      <c r="MQ77" s="386"/>
      <c r="MR77" s="386"/>
      <c r="MS77" s="386"/>
      <c r="MT77" s="386"/>
      <c r="MU77" s="386"/>
      <c r="MV77" s="386"/>
      <c r="MW77" s="386"/>
      <c r="MX77" s="386"/>
      <c r="MY77" s="386"/>
      <c r="MZ77" s="386"/>
      <c r="NA77" s="386"/>
      <c r="NB77" s="386"/>
      <c r="NC77" s="386"/>
      <c r="ND77" s="386"/>
      <c r="NE77" s="386"/>
      <c r="NF77" s="386"/>
      <c r="NG77" s="386"/>
      <c r="NH77" s="386"/>
      <c r="NI77" s="386"/>
      <c r="NJ77" s="386"/>
      <c r="NK77" s="386"/>
      <c r="NL77" s="386"/>
      <c r="NM77" s="386"/>
      <c r="NN77" s="386"/>
      <c r="NO77" s="386"/>
      <c r="NP77" s="386"/>
      <c r="NQ77" s="386"/>
      <c r="NR77" s="386"/>
      <c r="NS77" s="386"/>
      <c r="NT77" s="386"/>
      <c r="NU77" s="386"/>
      <c r="NV77" s="386"/>
      <c r="NW77" s="386"/>
      <c r="NX77" s="386"/>
      <c r="NY77" s="386"/>
      <c r="NZ77" s="386"/>
      <c r="OA77" s="386"/>
      <c r="OB77" s="386"/>
      <c r="OC77" s="386"/>
      <c r="OD77" s="386"/>
      <c r="OE77" s="386"/>
      <c r="OF77" s="386"/>
      <c r="OG77" s="386"/>
      <c r="OH77" s="386"/>
      <c r="OI77" s="386"/>
      <c r="OJ77" s="386"/>
      <c r="OK77" s="386"/>
      <c r="OL77" s="386"/>
      <c r="OM77" s="386"/>
      <c r="ON77" s="386"/>
      <c r="OO77" s="386"/>
      <c r="OP77" s="386"/>
      <c r="OQ77" s="386"/>
      <c r="OR77" s="386"/>
      <c r="OS77" s="386"/>
      <c r="OT77" s="386"/>
      <c r="OU77" s="386"/>
      <c r="OV77" s="386"/>
      <c r="OW77" s="386"/>
      <c r="OX77" s="386"/>
      <c r="OY77" s="386"/>
      <c r="OZ77" s="386"/>
      <c r="PA77" s="386"/>
      <c r="PB77" s="386"/>
      <c r="PC77" s="386"/>
      <c r="PD77" s="386"/>
      <c r="PE77" s="386"/>
      <c r="PF77" s="386"/>
      <c r="PG77" s="386"/>
      <c r="PH77" s="386"/>
      <c r="PI77" s="386"/>
      <c r="PJ77" s="386"/>
      <c r="PK77" s="386"/>
      <c r="PL77" s="386"/>
      <c r="PM77" s="386"/>
      <c r="PN77" s="386"/>
      <c r="PO77" s="386"/>
      <c r="PP77" s="386"/>
      <c r="PQ77" s="386"/>
      <c r="PR77" s="386"/>
      <c r="PS77" s="386"/>
      <c r="PT77" s="386"/>
      <c r="PU77" s="386"/>
      <c r="PV77" s="386"/>
      <c r="PW77" s="386"/>
      <c r="PX77" s="386"/>
      <c r="PY77" s="386"/>
      <c r="PZ77" s="386"/>
      <c r="QA77" s="386"/>
      <c r="QB77" s="386"/>
      <c r="QC77" s="386"/>
      <c r="QD77" s="386"/>
      <c r="QE77" s="386"/>
      <c r="QF77" s="386"/>
      <c r="QG77" s="386"/>
      <c r="QH77" s="386"/>
      <c r="QI77" s="386"/>
      <c r="QJ77" s="386"/>
      <c r="QK77" s="386"/>
      <c r="QL77" s="386"/>
      <c r="QM77" s="386"/>
      <c r="QN77" s="386"/>
      <c r="QO77" s="386"/>
      <c r="QP77" s="386"/>
      <c r="QQ77" s="386"/>
      <c r="QR77" s="386"/>
      <c r="QS77" s="386"/>
      <c r="QT77" s="386"/>
      <c r="QU77" s="386"/>
      <c r="QV77" s="386"/>
      <c r="QW77" s="386"/>
      <c r="QX77" s="386"/>
      <c r="QY77" s="386"/>
      <c r="QZ77" s="386"/>
      <c r="RA77" s="386"/>
      <c r="RB77" s="386"/>
      <c r="RC77" s="386"/>
      <c r="RD77" s="386"/>
      <c r="RE77" s="386"/>
      <c r="RF77" s="386"/>
      <c r="RG77" s="386"/>
      <c r="RH77" s="386"/>
      <c r="RI77" s="386"/>
      <c r="RJ77" s="386"/>
      <c r="RK77" s="386"/>
      <c r="RL77" s="386"/>
      <c r="RM77" s="386"/>
      <c r="RN77" s="386"/>
      <c r="RO77" s="386"/>
      <c r="RP77" s="386"/>
      <c r="RQ77" s="386"/>
      <c r="RR77" s="386"/>
      <c r="RS77" s="386"/>
      <c r="RT77" s="386"/>
      <c r="RU77" s="386"/>
      <c r="RV77" s="386"/>
      <c r="RW77" s="386"/>
      <c r="RX77" s="386"/>
      <c r="RY77" s="386"/>
      <c r="RZ77" s="386"/>
      <c r="SA77" s="386"/>
      <c r="SB77" s="386"/>
      <c r="SC77" s="386"/>
      <c r="SD77" s="386"/>
      <c r="SE77" s="386"/>
      <c r="SF77" s="386"/>
      <c r="SG77" s="386"/>
      <c r="SH77" s="386"/>
      <c r="SI77" s="386"/>
      <c r="SJ77" s="386"/>
      <c r="SK77" s="386"/>
      <c r="SL77" s="386"/>
      <c r="SM77" s="386"/>
      <c r="SN77" s="386"/>
      <c r="SO77" s="386"/>
      <c r="SP77" s="386"/>
      <c r="SQ77" s="386"/>
      <c r="SR77" s="386"/>
      <c r="SS77" s="386"/>
      <c r="ST77" s="386"/>
      <c r="SU77" s="386"/>
      <c r="SV77" s="386"/>
      <c r="SW77" s="386"/>
      <c r="SX77" s="386"/>
      <c r="SY77" s="386"/>
      <c r="SZ77" s="386"/>
      <c r="TA77" s="386"/>
      <c r="TB77" s="386"/>
      <c r="TC77" s="386"/>
      <c r="TD77" s="386"/>
      <c r="TE77" s="386"/>
      <c r="TF77" s="386"/>
      <c r="TG77" s="386"/>
      <c r="TH77" s="386"/>
      <c r="TI77" s="386"/>
      <c r="TJ77" s="386"/>
      <c r="TK77" s="386"/>
      <c r="TL77" s="386"/>
      <c r="TM77" s="386"/>
      <c r="TN77" s="386"/>
      <c r="TO77" s="386"/>
      <c r="TP77" s="386"/>
      <c r="TQ77" s="386"/>
      <c r="TR77" s="386"/>
      <c r="TS77" s="386"/>
      <c r="TT77" s="386"/>
      <c r="TU77" s="386"/>
      <c r="TV77" s="386"/>
      <c r="TW77" s="386"/>
      <c r="TX77" s="386"/>
      <c r="TY77" s="386"/>
      <c r="TZ77" s="386"/>
      <c r="UA77" s="386"/>
      <c r="UB77" s="386"/>
      <c r="UC77" s="386"/>
      <c r="UD77" s="386"/>
      <c r="UE77" s="386"/>
      <c r="UF77" s="386"/>
      <c r="UG77" s="386"/>
      <c r="UH77" s="386"/>
      <c r="UI77" s="386"/>
      <c r="UJ77" s="386"/>
      <c r="UK77" s="386"/>
      <c r="UL77" s="386"/>
      <c r="UM77" s="386"/>
      <c r="UN77" s="386"/>
      <c r="UO77" s="386"/>
      <c r="UP77" s="386"/>
      <c r="UQ77" s="386"/>
      <c r="UR77" s="386"/>
      <c r="US77" s="386"/>
      <c r="UT77" s="386"/>
      <c r="UU77" s="386"/>
      <c r="UV77" s="386"/>
      <c r="UW77" s="386"/>
      <c r="UX77" s="386"/>
      <c r="UY77" s="386"/>
      <c r="UZ77" s="386"/>
      <c r="VA77" s="386"/>
      <c r="VB77" s="386"/>
      <c r="VC77" s="386"/>
      <c r="VD77" s="386"/>
      <c r="VE77" s="386"/>
      <c r="VF77" s="386"/>
      <c r="VG77" s="386"/>
      <c r="VH77" s="386"/>
      <c r="VI77" s="386"/>
      <c r="VJ77" s="386"/>
      <c r="VK77" s="386"/>
      <c r="VL77" s="386"/>
      <c r="VM77" s="386"/>
      <c r="VN77" s="386"/>
      <c r="VO77" s="386"/>
      <c r="VP77" s="386"/>
      <c r="VQ77" s="386"/>
      <c r="VR77" s="386"/>
      <c r="VS77" s="386"/>
      <c r="VT77" s="386"/>
      <c r="VU77" s="386"/>
      <c r="VV77" s="386"/>
      <c r="VW77" s="386"/>
      <c r="VX77" s="386"/>
      <c r="VY77" s="386"/>
      <c r="VZ77" s="386"/>
      <c r="WA77" s="386"/>
      <c r="WB77" s="386"/>
      <c r="WC77" s="386"/>
      <c r="WD77" s="386"/>
      <c r="WE77" s="386"/>
      <c r="WF77" s="386"/>
      <c r="WG77" s="386"/>
      <c r="WH77" s="386"/>
      <c r="WI77" s="386"/>
      <c r="WJ77" s="386"/>
      <c r="WK77" s="386"/>
      <c r="WL77" s="386"/>
      <c r="WM77" s="386"/>
      <c r="WN77" s="386"/>
      <c r="WO77" s="386"/>
      <c r="WP77" s="386"/>
      <c r="WQ77" s="386"/>
      <c r="WR77" s="386"/>
      <c r="WS77" s="386"/>
      <c r="WT77" s="386"/>
      <c r="WU77" s="386"/>
      <c r="WV77" s="386"/>
      <c r="WW77" s="386"/>
      <c r="WX77" s="386"/>
      <c r="WY77" s="386"/>
      <c r="WZ77" s="386"/>
      <c r="XA77" s="386"/>
      <c r="XB77" s="386"/>
      <c r="XC77" s="386"/>
      <c r="XD77" s="386"/>
      <c r="XE77" s="386"/>
      <c r="XF77" s="386"/>
      <c r="XG77" s="386"/>
      <c r="XH77" s="386"/>
      <c r="XI77" s="386"/>
      <c r="XJ77" s="386"/>
      <c r="XK77" s="386"/>
      <c r="XL77" s="386"/>
      <c r="XM77" s="386"/>
      <c r="XN77" s="386"/>
      <c r="XO77" s="386"/>
      <c r="XP77" s="386"/>
      <c r="XQ77" s="386"/>
      <c r="XR77" s="386"/>
      <c r="XS77" s="386"/>
      <c r="XT77" s="386"/>
      <c r="XU77" s="386"/>
      <c r="XV77" s="386"/>
      <c r="XW77" s="386"/>
      <c r="XX77" s="386"/>
      <c r="XY77" s="386"/>
      <c r="XZ77" s="386"/>
      <c r="YA77" s="386"/>
      <c r="YB77" s="386"/>
      <c r="YC77" s="386"/>
      <c r="YD77" s="386"/>
      <c r="YE77" s="386"/>
      <c r="YF77" s="386"/>
      <c r="YG77" s="386"/>
      <c r="YH77" s="386"/>
      <c r="YI77" s="386"/>
      <c r="YJ77" s="386"/>
      <c r="YK77" s="386"/>
      <c r="YL77" s="386"/>
      <c r="YM77" s="386"/>
      <c r="YN77" s="386"/>
      <c r="YO77" s="386"/>
      <c r="YP77" s="386"/>
      <c r="YQ77" s="386"/>
      <c r="YR77" s="386"/>
      <c r="YS77" s="386"/>
      <c r="YT77" s="386"/>
      <c r="YU77" s="386"/>
      <c r="YV77" s="386"/>
      <c r="YW77" s="386"/>
      <c r="YX77" s="386"/>
      <c r="YY77" s="386"/>
      <c r="YZ77" s="386"/>
      <c r="ZA77" s="386"/>
      <c r="ZB77" s="386"/>
      <c r="ZC77" s="386"/>
      <c r="ZD77" s="386"/>
      <c r="ZE77" s="386"/>
      <c r="ZF77" s="386"/>
      <c r="ZG77" s="386"/>
      <c r="ZH77" s="386"/>
      <c r="ZI77" s="386"/>
      <c r="ZJ77" s="386"/>
      <c r="ZK77" s="386"/>
      <c r="ZL77" s="386"/>
      <c r="ZM77" s="386"/>
      <c r="ZN77" s="386"/>
      <c r="ZO77" s="386"/>
      <c r="ZP77" s="386"/>
      <c r="ZQ77" s="386"/>
      <c r="ZR77" s="386"/>
      <c r="ZS77" s="386"/>
      <c r="ZT77" s="386"/>
      <c r="ZU77" s="386"/>
      <c r="ZV77" s="386"/>
      <c r="ZW77" s="386"/>
      <c r="ZX77" s="386"/>
      <c r="ZY77" s="386"/>
      <c r="ZZ77" s="386"/>
      <c r="AAA77" s="386"/>
      <c r="AAB77" s="386"/>
      <c r="AAC77" s="386"/>
      <c r="AAD77" s="386"/>
      <c r="AAE77" s="386"/>
      <c r="AAF77" s="386"/>
      <c r="AAG77" s="386"/>
      <c r="AAH77" s="386"/>
      <c r="AAI77" s="386"/>
      <c r="AAJ77" s="386"/>
      <c r="AAK77" s="386"/>
      <c r="AAL77" s="386"/>
      <c r="AAM77" s="386"/>
      <c r="AAN77" s="386"/>
      <c r="AAO77" s="386"/>
      <c r="AAP77" s="386"/>
      <c r="AAQ77" s="386"/>
      <c r="AAR77" s="386"/>
      <c r="AAS77" s="386"/>
      <c r="AAT77" s="386"/>
      <c r="AAU77" s="386"/>
      <c r="AAV77" s="386"/>
      <c r="AAW77" s="386"/>
      <c r="AAX77" s="386"/>
      <c r="AAY77" s="386"/>
      <c r="AAZ77" s="386"/>
      <c r="ABA77" s="386"/>
      <c r="ABB77" s="386"/>
      <c r="ABC77" s="386"/>
      <c r="ABD77" s="386"/>
      <c r="ABE77" s="386"/>
      <c r="ABF77" s="386"/>
      <c r="ABG77" s="386"/>
      <c r="ABH77" s="386"/>
      <c r="ABI77" s="386"/>
      <c r="ABJ77" s="386"/>
      <c r="ABK77" s="386"/>
      <c r="ABL77" s="386"/>
      <c r="ABM77" s="386"/>
      <c r="ABN77" s="386"/>
      <c r="ABO77" s="386"/>
      <c r="ABP77" s="386"/>
      <c r="ABQ77" s="386"/>
      <c r="ABR77" s="386"/>
      <c r="ABS77" s="386"/>
      <c r="ABT77" s="386"/>
      <c r="ABU77" s="386"/>
      <c r="ABV77" s="386"/>
      <c r="ABW77" s="386"/>
      <c r="ABX77" s="386"/>
      <c r="ABY77" s="386"/>
      <c r="ABZ77" s="386"/>
      <c r="ACA77" s="386"/>
      <c r="ACB77" s="386"/>
      <c r="ACC77" s="386"/>
      <c r="ACD77" s="386"/>
      <c r="ACE77" s="386"/>
      <c r="ACF77" s="386"/>
      <c r="ACG77" s="386"/>
      <c r="ACH77" s="386"/>
      <c r="ACI77" s="386"/>
      <c r="ACJ77" s="386"/>
      <c r="ACK77" s="386"/>
      <c r="ACL77" s="386"/>
      <c r="ACM77" s="386"/>
      <c r="ACN77" s="386"/>
      <c r="ACO77" s="386"/>
      <c r="ACP77" s="386"/>
      <c r="ACQ77" s="386"/>
      <c r="ACR77" s="386"/>
      <c r="ACS77" s="386"/>
      <c r="ACT77" s="386"/>
      <c r="ACU77" s="386"/>
      <c r="ACV77" s="386"/>
      <c r="ACW77" s="386"/>
      <c r="ACX77" s="386"/>
      <c r="ACY77" s="386"/>
      <c r="ACZ77" s="386"/>
      <c r="ADA77" s="386"/>
      <c r="ADB77" s="386"/>
      <c r="ADC77" s="386"/>
      <c r="ADD77" s="386"/>
      <c r="ADE77" s="386"/>
      <c r="ADF77" s="386"/>
      <c r="ADG77" s="386"/>
      <c r="ADH77" s="386"/>
      <c r="ADI77" s="386"/>
      <c r="ADJ77" s="386"/>
      <c r="ADK77" s="386"/>
      <c r="ADL77" s="386"/>
      <c r="ADM77" s="386"/>
      <c r="ADN77" s="386"/>
      <c r="ADO77" s="386"/>
      <c r="ADP77" s="386"/>
      <c r="ADQ77" s="386"/>
      <c r="ADR77" s="386"/>
      <c r="ADS77" s="386"/>
      <c r="ADT77" s="386"/>
      <c r="ADU77" s="386"/>
      <c r="ADV77" s="386"/>
      <c r="ADW77" s="386"/>
      <c r="ADX77" s="386"/>
      <c r="ADY77" s="386"/>
      <c r="ADZ77" s="386"/>
      <c r="AEA77" s="386"/>
      <c r="AEB77" s="386"/>
      <c r="AEC77" s="386"/>
      <c r="AED77" s="386"/>
      <c r="AEE77" s="386"/>
      <c r="AEF77" s="386"/>
      <c r="AEG77" s="386"/>
      <c r="AEH77" s="386"/>
      <c r="AEI77" s="386"/>
      <c r="AEJ77" s="386"/>
      <c r="AEK77" s="386"/>
      <c r="AEL77" s="386"/>
      <c r="AEM77" s="386"/>
      <c r="AEN77" s="386"/>
      <c r="AEO77" s="386"/>
      <c r="AEP77" s="386"/>
      <c r="AEQ77" s="386"/>
      <c r="AER77" s="386"/>
      <c r="AES77" s="386"/>
      <c r="AET77" s="386"/>
      <c r="AEU77" s="386"/>
      <c r="AEV77" s="386"/>
      <c r="AEW77" s="386"/>
      <c r="AEX77" s="386"/>
      <c r="AEY77" s="386"/>
      <c r="AEZ77" s="386"/>
      <c r="AFA77" s="386"/>
      <c r="AFB77" s="386"/>
      <c r="AFC77" s="386"/>
      <c r="AFD77" s="386"/>
      <c r="AFE77" s="386"/>
      <c r="AFF77" s="386"/>
      <c r="AFG77" s="386"/>
      <c r="AFH77" s="386"/>
      <c r="AFI77" s="386"/>
      <c r="AFJ77" s="386"/>
      <c r="AFK77" s="386"/>
      <c r="AFL77" s="386"/>
      <c r="AFM77" s="386"/>
      <c r="AFN77" s="386"/>
      <c r="AFO77" s="386"/>
      <c r="AFP77" s="386"/>
      <c r="AFQ77" s="386"/>
      <c r="AFR77" s="386"/>
      <c r="AFS77" s="386"/>
      <c r="AFT77" s="386"/>
      <c r="AFU77" s="386"/>
      <c r="AFV77" s="386"/>
      <c r="AFW77" s="386"/>
      <c r="AFX77" s="386"/>
      <c r="AFY77" s="386"/>
      <c r="AFZ77" s="386"/>
      <c r="AGA77" s="386"/>
      <c r="AGB77" s="386"/>
      <c r="AGC77" s="386"/>
      <c r="AGD77" s="386"/>
      <c r="AGE77" s="386"/>
      <c r="AGF77" s="386"/>
      <c r="AGG77" s="386"/>
      <c r="AGH77" s="386"/>
      <c r="AGI77" s="386"/>
      <c r="AGJ77" s="386"/>
      <c r="AGK77" s="386"/>
      <c r="AGL77" s="386"/>
      <c r="AGM77" s="386"/>
      <c r="AGN77" s="386"/>
      <c r="AGO77" s="386"/>
      <c r="AGP77" s="386"/>
      <c r="AGQ77" s="386"/>
      <c r="AGR77" s="386"/>
      <c r="AGS77" s="386"/>
      <c r="AGT77" s="386"/>
      <c r="AGU77" s="386"/>
      <c r="AGV77" s="386"/>
      <c r="AGW77" s="386"/>
      <c r="AGX77" s="386"/>
      <c r="AGY77" s="386"/>
      <c r="AGZ77" s="386"/>
      <c r="AHA77" s="386"/>
      <c r="AHB77" s="386"/>
      <c r="AHC77" s="386"/>
      <c r="AHD77" s="386"/>
      <c r="AHE77" s="386"/>
      <c r="AHF77" s="386"/>
      <c r="AHG77" s="386"/>
      <c r="AHH77" s="386"/>
      <c r="AHI77" s="386"/>
      <c r="AHJ77" s="386"/>
      <c r="AHK77" s="386"/>
      <c r="AHL77" s="386"/>
      <c r="AHM77" s="386"/>
      <c r="AHN77" s="386"/>
      <c r="AHO77" s="386"/>
      <c r="AHP77" s="386"/>
      <c r="AHQ77" s="386"/>
      <c r="AHR77" s="386"/>
      <c r="AHS77" s="386"/>
      <c r="AHT77" s="386"/>
      <c r="AHU77" s="386"/>
      <c r="AHV77" s="386"/>
      <c r="AHW77" s="386"/>
      <c r="AHX77" s="386"/>
      <c r="AHY77" s="386"/>
      <c r="AHZ77" s="386"/>
      <c r="AIA77" s="386"/>
      <c r="AIB77" s="386"/>
      <c r="AIC77" s="386"/>
      <c r="AID77" s="386"/>
      <c r="AIE77" s="386"/>
      <c r="AIF77" s="386"/>
      <c r="AIG77" s="386"/>
      <c r="AIH77" s="386"/>
      <c r="AII77" s="386"/>
      <c r="AIJ77" s="386"/>
      <c r="AIK77" s="386"/>
      <c r="AIL77" s="386"/>
      <c r="AIM77" s="386"/>
      <c r="AIN77" s="386"/>
      <c r="AIO77" s="386"/>
      <c r="AIP77" s="386"/>
      <c r="AIQ77" s="386"/>
      <c r="AIR77" s="386"/>
      <c r="AIS77" s="386"/>
      <c r="AIT77" s="386"/>
      <c r="AIU77" s="386"/>
      <c r="AIV77" s="386"/>
      <c r="AIW77" s="386"/>
      <c r="AIX77" s="386"/>
      <c r="AIY77" s="386"/>
      <c r="AIZ77" s="386"/>
      <c r="AJA77" s="386"/>
      <c r="AJB77" s="386"/>
      <c r="AJC77" s="386"/>
      <c r="AJD77" s="386"/>
      <c r="AJE77" s="386"/>
      <c r="AJF77" s="386"/>
      <c r="AJG77" s="386"/>
      <c r="AJH77" s="386"/>
      <c r="AJI77" s="386"/>
      <c r="AJJ77" s="386"/>
      <c r="AJK77" s="386"/>
      <c r="AJL77" s="386"/>
      <c r="AJM77" s="386"/>
      <c r="AJN77" s="386"/>
      <c r="AJO77" s="386"/>
      <c r="AJP77" s="386"/>
      <c r="AJQ77" s="386"/>
      <c r="AJR77" s="386"/>
      <c r="AJS77" s="386"/>
      <c r="AJT77" s="386"/>
      <c r="AJU77" s="386"/>
      <c r="AJV77" s="386"/>
      <c r="AJW77" s="386"/>
      <c r="AJX77" s="386"/>
      <c r="AJY77" s="386"/>
      <c r="AJZ77" s="386"/>
      <c r="AKA77" s="386"/>
      <c r="AKB77" s="386"/>
      <c r="AKC77" s="386"/>
      <c r="AKD77" s="386"/>
      <c r="AKE77" s="386"/>
      <c r="AKF77" s="386"/>
      <c r="AKG77" s="386"/>
      <c r="AKH77" s="386"/>
      <c r="AKI77" s="386"/>
      <c r="AKJ77" s="386"/>
      <c r="AKK77" s="386"/>
      <c r="AKL77" s="386"/>
      <c r="AKM77" s="386"/>
      <c r="AKN77" s="386"/>
      <c r="AKO77" s="386"/>
      <c r="AKP77" s="386"/>
      <c r="AKQ77" s="386"/>
      <c r="AKR77" s="386"/>
      <c r="AKS77" s="386"/>
      <c r="AKT77" s="386"/>
      <c r="AKU77" s="386"/>
      <c r="AKV77" s="386"/>
      <c r="AKW77" s="386"/>
      <c r="AKX77" s="386"/>
      <c r="AKY77" s="386"/>
      <c r="AKZ77" s="386"/>
      <c r="ALA77" s="386"/>
      <c r="ALB77" s="386"/>
      <c r="ALC77" s="386"/>
      <c r="ALD77" s="386"/>
      <c r="ALE77" s="386"/>
      <c r="ALF77" s="386"/>
      <c r="ALG77" s="386"/>
      <c r="ALH77" s="386"/>
      <c r="ALI77" s="386"/>
      <c r="ALJ77" s="386"/>
      <c r="ALK77" s="386"/>
      <c r="ALL77" s="386"/>
      <c r="ALM77" s="386"/>
      <c r="ALN77" s="386"/>
      <c r="ALO77" s="386"/>
      <c r="ALP77" s="386"/>
      <c r="ALQ77" s="386"/>
      <c r="ALR77" s="386"/>
      <c r="ALS77" s="386"/>
      <c r="ALT77" s="386"/>
      <c r="ALU77" s="386"/>
      <c r="ALV77" s="386"/>
      <c r="ALW77" s="386"/>
      <c r="ALX77" s="386"/>
      <c r="ALY77" s="386"/>
      <c r="ALZ77" s="386"/>
      <c r="AMA77" s="386"/>
      <c r="AMB77" s="386"/>
      <c r="AMC77" s="386"/>
      <c r="AMD77" s="386"/>
      <c r="AME77" s="386"/>
      <c r="AMF77" s="386"/>
      <c r="AMG77" s="386"/>
      <c r="AMH77" s="386"/>
      <c r="AMI77" s="386"/>
      <c r="AMJ77" s="386"/>
      <c r="AMK77" s="386"/>
      <c r="AML77" s="386"/>
      <c r="AMM77" s="386"/>
      <c r="AMN77" s="386"/>
      <c r="AMO77" s="386"/>
      <c r="AMP77" s="386"/>
      <c r="AMQ77" s="386"/>
      <c r="AMR77" s="386"/>
      <c r="AMS77" s="386"/>
      <c r="AMT77" s="386"/>
      <c r="AMU77" s="386"/>
      <c r="AMV77" s="386"/>
      <c r="AMW77" s="386"/>
      <c r="AMX77" s="386"/>
      <c r="AMY77" s="386"/>
      <c r="AMZ77" s="386"/>
      <c r="ANA77" s="386"/>
      <c r="ANB77" s="386"/>
      <c r="ANC77" s="386"/>
      <c r="AND77" s="386"/>
      <c r="ANE77" s="386"/>
      <c r="ANF77" s="386"/>
      <c r="ANG77" s="386"/>
      <c r="ANH77" s="386"/>
      <c r="ANI77" s="386"/>
      <c r="ANJ77" s="386"/>
      <c r="ANK77" s="386"/>
      <c r="ANL77" s="386"/>
      <c r="ANM77" s="386"/>
      <c r="ANN77" s="386"/>
      <c r="ANO77" s="386"/>
      <c r="ANP77" s="386"/>
      <c r="ANQ77" s="386"/>
      <c r="ANR77" s="386"/>
      <c r="ANS77" s="386"/>
      <c r="ANT77" s="386"/>
      <c r="ANU77" s="386"/>
      <c r="ANV77" s="386"/>
      <c r="ANW77" s="386"/>
      <c r="ANX77" s="386"/>
      <c r="ANY77" s="386"/>
      <c r="ANZ77" s="386"/>
      <c r="AOA77" s="386"/>
      <c r="AOB77" s="386"/>
      <c r="AOC77" s="386"/>
      <c r="AOD77" s="386"/>
      <c r="AOE77" s="386"/>
      <c r="AOF77" s="386"/>
      <c r="AOG77" s="386"/>
      <c r="AOH77" s="386"/>
      <c r="AOI77" s="386"/>
      <c r="AOJ77" s="386"/>
      <c r="AOK77" s="386"/>
      <c r="AOL77" s="386"/>
      <c r="AOM77" s="386"/>
      <c r="AON77" s="386"/>
      <c r="AOO77" s="386"/>
      <c r="AOP77" s="386"/>
      <c r="AOQ77" s="386"/>
      <c r="AOR77" s="386"/>
      <c r="AOS77" s="386"/>
      <c r="AOT77" s="386"/>
      <c r="AOU77" s="386"/>
      <c r="AOV77" s="386"/>
      <c r="AOW77" s="386"/>
      <c r="AOX77" s="386"/>
      <c r="AOY77" s="386"/>
      <c r="AOZ77" s="386"/>
      <c r="APA77" s="386"/>
      <c r="APB77" s="386"/>
      <c r="APC77" s="386"/>
      <c r="APD77" s="386"/>
      <c r="APE77" s="386"/>
      <c r="APF77" s="386"/>
      <c r="APG77" s="386"/>
      <c r="APH77" s="386"/>
      <c r="API77" s="386"/>
      <c r="APJ77" s="386"/>
      <c r="APK77" s="386"/>
      <c r="APL77" s="386"/>
      <c r="APM77" s="386"/>
      <c r="APN77" s="386"/>
      <c r="APO77" s="386"/>
      <c r="APP77" s="386"/>
      <c r="APQ77" s="386"/>
      <c r="APR77" s="386"/>
      <c r="APS77" s="386"/>
      <c r="APT77" s="386"/>
      <c r="APU77" s="386"/>
      <c r="APV77" s="386"/>
      <c r="APW77" s="386"/>
      <c r="APX77" s="386"/>
      <c r="APY77" s="386"/>
      <c r="APZ77" s="386"/>
      <c r="AQA77" s="386"/>
      <c r="AQB77" s="386"/>
      <c r="AQC77" s="386"/>
      <c r="AQD77" s="386"/>
      <c r="AQE77" s="386"/>
      <c r="AQF77" s="386"/>
      <c r="AQG77" s="386"/>
      <c r="AQH77" s="386"/>
      <c r="AQI77" s="386"/>
      <c r="AQJ77" s="386"/>
      <c r="AQK77" s="386"/>
      <c r="AQL77" s="386"/>
      <c r="AQM77" s="386"/>
      <c r="AQN77" s="386"/>
      <c r="AQO77" s="386"/>
      <c r="AQP77" s="386"/>
      <c r="AQQ77" s="386"/>
      <c r="AQR77" s="386"/>
      <c r="AQS77" s="386"/>
      <c r="AQT77" s="386"/>
      <c r="AQU77" s="386"/>
      <c r="AQV77" s="386"/>
      <c r="AQW77" s="386"/>
      <c r="AQX77" s="386"/>
      <c r="AQY77" s="386"/>
      <c r="AQZ77" s="386"/>
      <c r="ARA77" s="386"/>
      <c r="ARB77" s="386"/>
      <c r="ARC77" s="386"/>
      <c r="ARD77" s="386"/>
      <c r="ARE77" s="386"/>
      <c r="ARF77" s="386"/>
      <c r="ARG77" s="386"/>
      <c r="ARH77" s="386"/>
      <c r="ARI77" s="386"/>
      <c r="ARJ77" s="386"/>
      <c r="ARK77" s="386"/>
      <c r="ARL77" s="386"/>
      <c r="ARM77" s="386"/>
      <c r="ARN77" s="386"/>
      <c r="ARO77" s="386"/>
      <c r="ARP77" s="386"/>
      <c r="ARQ77" s="386"/>
      <c r="ARR77" s="386"/>
      <c r="ARS77" s="386"/>
      <c r="ART77" s="386"/>
      <c r="ARU77" s="386"/>
      <c r="ARV77" s="386"/>
      <c r="ARW77" s="386"/>
      <c r="ARX77" s="386"/>
      <c r="ARY77" s="386"/>
      <c r="ARZ77" s="386"/>
      <c r="ASA77" s="386"/>
      <c r="ASB77" s="386"/>
      <c r="ASC77" s="386"/>
      <c r="ASD77" s="386"/>
      <c r="ASE77" s="386"/>
      <c r="ASF77" s="386"/>
      <c r="ASG77" s="386"/>
      <c r="ASH77" s="386"/>
      <c r="ASI77" s="386"/>
      <c r="ASJ77" s="386"/>
      <c r="ASK77" s="386"/>
      <c r="ASL77" s="386"/>
      <c r="ASM77" s="386"/>
      <c r="ASN77" s="386"/>
      <c r="ASO77" s="386"/>
      <c r="ASP77" s="386"/>
      <c r="ASQ77" s="386"/>
      <c r="ASR77" s="386"/>
      <c r="ASS77" s="386"/>
      <c r="AST77" s="386"/>
      <c r="ASU77" s="386"/>
      <c r="ASV77" s="386"/>
      <c r="ASW77" s="386"/>
      <c r="ASX77" s="386"/>
      <c r="ASY77" s="386"/>
      <c r="ASZ77" s="386"/>
      <c r="ATA77" s="386"/>
      <c r="ATB77" s="386"/>
      <c r="ATC77" s="386"/>
      <c r="ATD77" s="386"/>
      <c r="ATE77" s="386"/>
      <c r="ATF77" s="386"/>
      <c r="ATG77" s="386"/>
      <c r="ATH77" s="386"/>
      <c r="ATI77" s="386"/>
      <c r="ATJ77" s="386"/>
      <c r="ATK77" s="386"/>
      <c r="ATL77" s="386"/>
      <c r="ATM77" s="386"/>
      <c r="ATN77" s="386"/>
      <c r="ATO77" s="386"/>
      <c r="ATP77" s="386"/>
      <c r="ATQ77" s="386"/>
      <c r="ATR77" s="386"/>
      <c r="ATS77" s="386"/>
      <c r="ATT77" s="386"/>
      <c r="ATU77" s="386"/>
      <c r="ATV77" s="386"/>
      <c r="ATW77" s="386"/>
      <c r="ATX77" s="386"/>
      <c r="ATY77" s="386"/>
      <c r="ATZ77" s="386"/>
      <c r="AUA77" s="386"/>
      <c r="AUB77" s="386"/>
      <c r="AUC77" s="386"/>
      <c r="AUD77" s="386"/>
      <c r="AUE77" s="386"/>
      <c r="AUF77" s="386"/>
      <c r="AUG77" s="386"/>
      <c r="AUH77" s="386"/>
      <c r="AUI77" s="386"/>
      <c r="AUJ77" s="386"/>
      <c r="AUK77" s="386"/>
      <c r="AUL77" s="386"/>
      <c r="AUM77" s="386"/>
      <c r="AUN77" s="386"/>
      <c r="AUO77" s="386"/>
      <c r="AUP77" s="386"/>
      <c r="AUQ77" s="386"/>
      <c r="AUR77" s="386"/>
      <c r="AUS77" s="386"/>
      <c r="AUT77" s="386"/>
      <c r="AUU77" s="386"/>
      <c r="AUV77" s="386"/>
      <c r="AUW77" s="386"/>
      <c r="AUX77" s="386"/>
      <c r="AUY77" s="386"/>
      <c r="AUZ77" s="386"/>
      <c r="AVA77" s="386"/>
      <c r="AVB77" s="386"/>
      <c r="AVC77" s="386"/>
      <c r="AVD77" s="386"/>
      <c r="AVE77" s="386"/>
      <c r="AVF77" s="386"/>
      <c r="AVG77" s="386"/>
      <c r="AVH77" s="386"/>
      <c r="AVI77" s="386"/>
      <c r="AVJ77" s="386"/>
      <c r="AVK77" s="386"/>
      <c r="AVL77" s="386"/>
      <c r="AVM77" s="386"/>
      <c r="AVN77" s="386"/>
      <c r="AVO77" s="386"/>
      <c r="AVP77" s="386"/>
      <c r="AVQ77" s="386"/>
      <c r="AVR77" s="386"/>
      <c r="AVS77" s="386"/>
      <c r="AVT77" s="386"/>
      <c r="AVU77" s="386"/>
      <c r="AVV77" s="386"/>
      <c r="AVW77" s="386"/>
      <c r="AVX77" s="386"/>
      <c r="AVY77" s="386"/>
      <c r="AVZ77" s="386"/>
      <c r="AWA77" s="386"/>
      <c r="AWB77" s="386"/>
      <c r="AWC77" s="386"/>
      <c r="AWD77" s="386"/>
      <c r="AWE77" s="386"/>
      <c r="AWF77" s="386"/>
      <c r="AWG77" s="386"/>
      <c r="AWH77" s="386"/>
      <c r="AWI77" s="386"/>
      <c r="AWJ77" s="386"/>
      <c r="AWK77" s="386"/>
      <c r="AWL77" s="386"/>
      <c r="AWM77" s="386"/>
      <c r="AWN77" s="386"/>
      <c r="AWO77" s="386"/>
      <c r="AWP77" s="386"/>
      <c r="AWQ77" s="386"/>
      <c r="AWR77" s="386"/>
      <c r="AWS77" s="386"/>
      <c r="AWT77" s="386"/>
      <c r="AWU77" s="386"/>
      <c r="AWV77" s="386"/>
      <c r="AWW77" s="386"/>
      <c r="AWX77" s="386"/>
      <c r="AWY77" s="386"/>
      <c r="AWZ77" s="386"/>
      <c r="AXA77" s="386"/>
      <c r="AXB77" s="386"/>
      <c r="AXC77" s="386"/>
      <c r="AXD77" s="386"/>
      <c r="AXE77" s="386"/>
      <c r="AXF77" s="386"/>
      <c r="AXG77" s="386"/>
      <c r="AXH77" s="386"/>
      <c r="AXI77" s="386"/>
      <c r="AXJ77" s="386"/>
      <c r="AXK77" s="386"/>
      <c r="AXL77" s="386"/>
      <c r="AXM77" s="386"/>
      <c r="AXN77" s="386"/>
      <c r="AXO77" s="386"/>
      <c r="AXP77" s="386"/>
      <c r="AXQ77" s="386"/>
      <c r="AXR77" s="386"/>
      <c r="AXS77" s="386"/>
      <c r="AXT77" s="386"/>
      <c r="AXU77" s="386"/>
      <c r="AXV77" s="386"/>
      <c r="AXW77" s="386"/>
      <c r="AXX77" s="386"/>
      <c r="AXY77" s="386"/>
      <c r="AXZ77" s="386"/>
      <c r="AYA77" s="386"/>
      <c r="AYB77" s="386"/>
      <c r="AYC77" s="386"/>
      <c r="AYD77" s="386"/>
      <c r="AYE77" s="386"/>
      <c r="AYF77" s="386"/>
      <c r="AYG77" s="386"/>
      <c r="AYH77" s="386"/>
      <c r="AYI77" s="386"/>
      <c r="AYJ77" s="386"/>
      <c r="AYK77" s="386"/>
      <c r="AYL77" s="386"/>
      <c r="AYM77" s="386"/>
      <c r="AYN77" s="386"/>
      <c r="AYO77" s="386"/>
      <c r="AYP77" s="386"/>
      <c r="AYQ77" s="386"/>
      <c r="AYR77" s="386"/>
      <c r="AYS77" s="386"/>
      <c r="AYT77" s="386"/>
      <c r="AYU77" s="386"/>
      <c r="AYV77" s="386"/>
      <c r="AYW77" s="386"/>
      <c r="AYX77" s="386"/>
      <c r="AYY77" s="386"/>
      <c r="AYZ77" s="386"/>
      <c r="AZA77" s="386"/>
      <c r="AZB77" s="386"/>
      <c r="AZC77" s="386"/>
      <c r="AZD77" s="386"/>
      <c r="AZE77" s="386"/>
      <c r="AZF77" s="386"/>
      <c r="AZG77" s="386"/>
      <c r="AZH77" s="386"/>
      <c r="AZI77" s="386"/>
      <c r="AZJ77" s="386"/>
      <c r="AZK77" s="386"/>
      <c r="AZL77" s="386"/>
      <c r="AZM77" s="386"/>
      <c r="AZN77" s="386"/>
      <c r="AZO77" s="386"/>
      <c r="AZP77" s="386"/>
      <c r="AZQ77" s="386"/>
      <c r="AZR77" s="386"/>
      <c r="AZS77" s="386"/>
      <c r="AZT77" s="386"/>
      <c r="AZU77" s="386"/>
      <c r="AZV77" s="386"/>
      <c r="AZW77" s="386"/>
      <c r="AZX77" s="386"/>
      <c r="AZY77" s="386"/>
      <c r="AZZ77" s="386"/>
      <c r="BAA77" s="386"/>
      <c r="BAB77" s="386"/>
      <c r="BAC77" s="386"/>
      <c r="BAD77" s="386"/>
      <c r="BAE77" s="386"/>
      <c r="BAF77" s="386"/>
      <c r="BAG77" s="386"/>
      <c r="BAH77" s="386"/>
      <c r="BAI77" s="386"/>
      <c r="BAJ77" s="386"/>
      <c r="BAK77" s="386"/>
      <c r="BAL77" s="386"/>
      <c r="BAM77" s="386"/>
      <c r="BAN77" s="386"/>
      <c r="BAO77" s="386"/>
      <c r="BAP77" s="386"/>
      <c r="BAQ77" s="386"/>
      <c r="BAR77" s="386"/>
      <c r="BAS77" s="386"/>
      <c r="BAT77" s="386"/>
      <c r="BAU77" s="386"/>
      <c r="BAV77" s="386"/>
      <c r="BAW77" s="386"/>
      <c r="BAX77" s="386"/>
      <c r="BAY77" s="386"/>
      <c r="BAZ77" s="386"/>
      <c r="BBA77" s="386"/>
      <c r="BBB77" s="386"/>
      <c r="BBC77" s="386"/>
      <c r="BBD77" s="386"/>
      <c r="BBE77" s="386"/>
      <c r="BBF77" s="386"/>
      <c r="BBG77" s="386"/>
      <c r="BBH77" s="386"/>
      <c r="BBI77" s="386"/>
      <c r="BBJ77" s="386"/>
      <c r="BBK77" s="386"/>
      <c r="BBL77" s="386"/>
      <c r="BBM77" s="386"/>
      <c r="BBN77" s="386"/>
      <c r="BBO77" s="386"/>
      <c r="BBP77" s="386"/>
      <c r="BBQ77" s="386"/>
      <c r="BBR77" s="386"/>
      <c r="BBS77" s="386"/>
      <c r="BBT77" s="386"/>
      <c r="BBU77" s="386"/>
      <c r="BBV77" s="386"/>
      <c r="BBW77" s="386"/>
      <c r="BBX77" s="386"/>
      <c r="BBY77" s="386"/>
      <c r="BBZ77" s="386"/>
      <c r="BCA77" s="386"/>
      <c r="BCB77" s="386"/>
      <c r="BCC77" s="386"/>
      <c r="BCD77" s="386"/>
      <c r="BCE77" s="386"/>
      <c r="BCF77" s="386"/>
      <c r="BCG77" s="386"/>
      <c r="BCH77" s="386"/>
      <c r="BCI77" s="386"/>
      <c r="BCJ77" s="386"/>
      <c r="BCK77" s="386"/>
      <c r="BCL77" s="386"/>
      <c r="BCM77" s="386"/>
      <c r="BCN77" s="386"/>
      <c r="BCO77" s="386"/>
      <c r="BCP77" s="386"/>
      <c r="BCQ77" s="386"/>
      <c r="BCR77" s="386"/>
      <c r="BCS77" s="386"/>
      <c r="BCT77" s="386"/>
      <c r="BCU77" s="386"/>
      <c r="BCV77" s="386"/>
      <c r="BCW77" s="386"/>
      <c r="BCX77" s="386"/>
      <c r="BCY77" s="386"/>
      <c r="BCZ77" s="386"/>
      <c r="BDA77" s="386"/>
      <c r="BDB77" s="386"/>
      <c r="BDC77" s="386"/>
      <c r="BDD77" s="386"/>
      <c r="BDE77" s="386"/>
      <c r="BDF77" s="386"/>
      <c r="BDG77" s="386"/>
      <c r="BDH77" s="386"/>
      <c r="BDI77" s="386"/>
      <c r="BDJ77" s="386"/>
      <c r="BDK77" s="386"/>
      <c r="BDL77" s="386"/>
      <c r="BDM77" s="386"/>
      <c r="BDN77" s="386"/>
      <c r="BDO77" s="386"/>
      <c r="BDP77" s="386"/>
      <c r="BDQ77" s="386"/>
      <c r="BDR77" s="386"/>
      <c r="BDS77" s="386"/>
      <c r="BDT77" s="386"/>
      <c r="BDU77" s="386"/>
      <c r="BDV77" s="386"/>
      <c r="BDW77" s="386"/>
      <c r="BDX77" s="386"/>
      <c r="BDY77" s="386"/>
      <c r="BDZ77" s="386"/>
      <c r="BEA77" s="386"/>
      <c r="BEB77" s="386"/>
      <c r="BEC77" s="386"/>
      <c r="BED77" s="386"/>
      <c r="BEE77" s="386"/>
      <c r="BEF77" s="386"/>
      <c r="BEG77" s="386"/>
      <c r="BEH77" s="386"/>
      <c r="BEI77" s="386"/>
      <c r="BEJ77" s="386"/>
      <c r="BEK77" s="386"/>
      <c r="BEL77" s="386"/>
      <c r="BEM77" s="386"/>
      <c r="BEN77" s="386"/>
      <c r="BEO77" s="386"/>
      <c r="BEP77" s="386"/>
      <c r="BEQ77" s="386"/>
      <c r="BER77" s="386"/>
      <c r="BES77" s="386"/>
      <c r="BET77" s="386"/>
      <c r="BEU77" s="386"/>
      <c r="BEV77" s="386"/>
      <c r="BEW77" s="386"/>
      <c r="BEX77" s="386"/>
      <c r="BEY77" s="386"/>
      <c r="BEZ77" s="386"/>
      <c r="BFA77" s="386"/>
      <c r="BFB77" s="386"/>
      <c r="BFC77" s="386"/>
      <c r="BFD77" s="386"/>
      <c r="BFE77" s="386"/>
      <c r="BFF77" s="386"/>
      <c r="BFG77" s="386"/>
      <c r="BFH77" s="386"/>
      <c r="BFI77" s="386"/>
      <c r="BFJ77" s="386"/>
      <c r="BFK77" s="386"/>
      <c r="BFL77" s="386"/>
      <c r="BFM77" s="386"/>
      <c r="BFN77" s="386"/>
      <c r="BFO77" s="386"/>
      <c r="BFP77" s="386"/>
      <c r="BFQ77" s="386"/>
      <c r="BFR77" s="386"/>
      <c r="BFS77" s="386"/>
      <c r="BFT77" s="386"/>
      <c r="BFU77" s="386"/>
      <c r="BFV77" s="386"/>
      <c r="BFW77" s="386"/>
      <c r="BFX77" s="386"/>
      <c r="BFY77" s="386"/>
      <c r="BFZ77" s="386"/>
      <c r="BGA77" s="386"/>
      <c r="BGB77" s="386"/>
      <c r="BGC77" s="386"/>
      <c r="BGD77" s="386"/>
      <c r="BGE77" s="386"/>
      <c r="BGF77" s="386"/>
      <c r="BGG77" s="386"/>
      <c r="BGH77" s="386"/>
      <c r="BGI77" s="386"/>
      <c r="BGJ77" s="386"/>
      <c r="BGK77" s="386"/>
      <c r="BGL77" s="386"/>
      <c r="BGM77" s="386"/>
      <c r="BGN77" s="386"/>
      <c r="BGO77" s="386"/>
      <c r="BGP77" s="386"/>
      <c r="BGQ77" s="386"/>
      <c r="BGR77" s="386"/>
      <c r="BGS77" s="386"/>
      <c r="BGT77" s="386"/>
      <c r="BGU77" s="386"/>
      <c r="BGV77" s="386"/>
      <c r="BGW77" s="386"/>
      <c r="BGX77" s="386"/>
      <c r="BGY77" s="386"/>
      <c r="BGZ77" s="386"/>
      <c r="BHA77" s="386"/>
      <c r="BHB77" s="386"/>
      <c r="BHC77" s="386"/>
      <c r="BHD77" s="386"/>
      <c r="BHE77" s="386"/>
      <c r="BHF77" s="386"/>
      <c r="BHG77" s="386"/>
      <c r="BHH77" s="386"/>
      <c r="BHI77" s="386"/>
      <c r="BHJ77" s="386"/>
      <c r="BHK77" s="386"/>
      <c r="BHL77" s="386"/>
      <c r="BHM77" s="386"/>
      <c r="BHN77" s="386"/>
      <c r="BHO77" s="386"/>
      <c r="BHP77" s="386"/>
      <c r="BHQ77" s="386"/>
      <c r="BHR77" s="386"/>
      <c r="BHS77" s="386"/>
      <c r="BHT77" s="386"/>
      <c r="BHU77" s="386"/>
      <c r="BHV77" s="386"/>
      <c r="BHW77" s="386"/>
      <c r="BHX77" s="386"/>
      <c r="BHY77" s="386"/>
      <c r="BHZ77" s="386"/>
      <c r="BIA77" s="386"/>
      <c r="BIB77" s="386"/>
      <c r="BIC77" s="386"/>
      <c r="BID77" s="386"/>
      <c r="BIE77" s="386"/>
      <c r="BIF77" s="386"/>
      <c r="BIG77" s="386"/>
      <c r="BIH77" s="386"/>
      <c r="BII77" s="386"/>
      <c r="BIJ77" s="386"/>
      <c r="BIK77" s="386"/>
      <c r="BIL77" s="386"/>
      <c r="BIM77" s="386"/>
      <c r="BIN77" s="386"/>
      <c r="BIO77" s="386"/>
      <c r="BIP77" s="386"/>
      <c r="BIQ77" s="386"/>
      <c r="BIR77" s="386"/>
      <c r="BIS77" s="386"/>
      <c r="BIT77" s="386"/>
      <c r="BIU77" s="386"/>
      <c r="BIV77" s="386"/>
      <c r="BIW77" s="386"/>
      <c r="BIX77" s="386"/>
      <c r="BIY77" s="386"/>
      <c r="BIZ77" s="386"/>
      <c r="BJA77" s="386"/>
      <c r="BJB77" s="386"/>
      <c r="BJC77" s="386"/>
      <c r="BJD77" s="386"/>
      <c r="BJE77" s="386"/>
      <c r="BJF77" s="386"/>
      <c r="BJG77" s="386"/>
      <c r="BJH77" s="386"/>
      <c r="BJI77" s="386"/>
      <c r="BJJ77" s="386"/>
      <c r="BJK77" s="386"/>
      <c r="BJL77" s="386"/>
      <c r="BJM77" s="386"/>
      <c r="BJN77" s="386"/>
      <c r="BJO77" s="386"/>
      <c r="BJP77" s="386"/>
      <c r="BJQ77" s="386"/>
      <c r="BJR77" s="386"/>
      <c r="BJS77" s="386"/>
      <c r="BJT77" s="386"/>
      <c r="BJU77" s="386"/>
      <c r="BJV77" s="386"/>
      <c r="BJW77" s="386"/>
      <c r="BJX77" s="386"/>
      <c r="BJY77" s="386"/>
      <c r="BJZ77" s="386"/>
      <c r="BKA77" s="386"/>
      <c r="BKB77" s="386"/>
      <c r="BKC77" s="386"/>
      <c r="BKD77" s="386"/>
      <c r="BKE77" s="386"/>
      <c r="BKF77" s="386"/>
      <c r="BKG77" s="386"/>
      <c r="BKH77" s="386"/>
      <c r="BKI77" s="386"/>
      <c r="BKJ77" s="386"/>
      <c r="BKK77" s="386"/>
      <c r="BKL77" s="386"/>
      <c r="BKM77" s="386"/>
      <c r="BKN77" s="386"/>
      <c r="BKO77" s="386"/>
      <c r="BKP77" s="386"/>
      <c r="BKQ77" s="386"/>
      <c r="BKR77" s="386"/>
      <c r="BKS77" s="386"/>
      <c r="BKT77" s="386"/>
      <c r="BKU77" s="386"/>
      <c r="BKV77" s="386"/>
      <c r="BKW77" s="386"/>
      <c r="BKX77" s="386"/>
      <c r="BKY77" s="386"/>
      <c r="BKZ77" s="386"/>
      <c r="BLA77" s="386"/>
      <c r="BLB77" s="386"/>
      <c r="BLC77" s="386"/>
      <c r="BLD77" s="386"/>
      <c r="BLE77" s="386"/>
      <c r="BLF77" s="386"/>
      <c r="BLG77" s="386"/>
      <c r="BLH77" s="386"/>
      <c r="BLI77" s="386"/>
      <c r="BLJ77" s="386"/>
      <c r="BLK77" s="386"/>
      <c r="BLL77" s="386"/>
      <c r="BLM77" s="386"/>
      <c r="BLN77" s="386"/>
      <c r="BLO77" s="386"/>
      <c r="BLP77" s="386"/>
      <c r="BLQ77" s="386"/>
      <c r="BLR77" s="386"/>
      <c r="BLS77" s="386"/>
      <c r="BLT77" s="386"/>
      <c r="BLU77" s="386"/>
      <c r="BLV77" s="386"/>
      <c r="BLW77" s="386"/>
      <c r="BLX77" s="386"/>
      <c r="BLY77" s="386"/>
      <c r="BLZ77" s="386"/>
      <c r="BMA77" s="386"/>
      <c r="BMB77" s="386"/>
      <c r="BMC77" s="386"/>
      <c r="BMD77" s="386"/>
      <c r="BME77" s="386"/>
      <c r="BMF77" s="386"/>
      <c r="BMG77" s="386"/>
      <c r="BMH77" s="386"/>
      <c r="BMI77" s="386"/>
      <c r="BMJ77" s="386"/>
      <c r="BMK77" s="386"/>
      <c r="BML77" s="386"/>
      <c r="BMM77" s="386"/>
      <c r="BMN77" s="386"/>
      <c r="BMO77" s="386"/>
      <c r="BMP77" s="386"/>
      <c r="BMQ77" s="386"/>
      <c r="BMR77" s="386"/>
      <c r="BMS77" s="386"/>
      <c r="BMT77" s="386"/>
      <c r="BMU77" s="386"/>
      <c r="BMV77" s="386"/>
      <c r="BMW77" s="386"/>
      <c r="BMX77" s="386"/>
      <c r="BMY77" s="386"/>
      <c r="BMZ77" s="386"/>
      <c r="BNA77" s="386"/>
      <c r="BNB77" s="386"/>
      <c r="BNC77" s="386"/>
      <c r="BND77" s="386"/>
      <c r="BNE77" s="386"/>
      <c r="BNF77" s="386"/>
      <c r="BNG77" s="386"/>
      <c r="BNH77" s="386"/>
      <c r="BNI77" s="386"/>
      <c r="BNJ77" s="386"/>
      <c r="BNK77" s="386"/>
      <c r="BNL77" s="386"/>
      <c r="BNM77" s="386"/>
      <c r="BNN77" s="386"/>
      <c r="BNO77" s="386"/>
      <c r="BNP77" s="386"/>
      <c r="BNQ77" s="386"/>
      <c r="BNR77" s="386"/>
      <c r="BNS77" s="386"/>
      <c r="BNT77" s="386"/>
      <c r="BNU77" s="386"/>
      <c r="BNV77" s="386"/>
      <c r="BNW77" s="386"/>
      <c r="BNX77" s="386"/>
      <c r="BNY77" s="386"/>
      <c r="BNZ77" s="386"/>
      <c r="BOA77" s="386"/>
      <c r="BOB77" s="386"/>
      <c r="BOC77" s="386"/>
      <c r="BOD77" s="386"/>
      <c r="BOE77" s="386"/>
      <c r="BOF77" s="386"/>
      <c r="BOG77" s="386"/>
      <c r="BOH77" s="386"/>
      <c r="BOI77" s="386"/>
      <c r="BOJ77" s="386"/>
      <c r="BOK77" s="386"/>
      <c r="BOL77" s="386"/>
      <c r="BOM77" s="386"/>
      <c r="BON77" s="386"/>
      <c r="BOO77" s="386"/>
      <c r="BOP77" s="386"/>
      <c r="BOQ77" s="386"/>
      <c r="BOR77" s="386"/>
      <c r="BOS77" s="386"/>
      <c r="BOT77" s="386"/>
      <c r="BOU77" s="386"/>
      <c r="BOV77" s="386"/>
      <c r="BOW77" s="386"/>
      <c r="BOX77" s="386"/>
      <c r="BOY77" s="386"/>
      <c r="BOZ77" s="386"/>
      <c r="BPA77" s="386"/>
      <c r="BPB77" s="386"/>
      <c r="BPC77" s="386"/>
      <c r="BPD77" s="386"/>
      <c r="BPE77" s="386"/>
      <c r="BPF77" s="386"/>
      <c r="BPG77" s="386"/>
      <c r="BPH77" s="386"/>
      <c r="BPI77" s="386"/>
      <c r="BPJ77" s="386"/>
      <c r="BPK77" s="386"/>
      <c r="BPL77" s="386"/>
      <c r="BPM77" s="386"/>
      <c r="BPN77" s="386"/>
      <c r="BPO77" s="386"/>
      <c r="BPP77" s="386"/>
      <c r="BPQ77" s="386"/>
      <c r="BPR77" s="386"/>
      <c r="BPS77" s="386"/>
      <c r="BPT77" s="386"/>
      <c r="BPU77" s="386"/>
      <c r="BPV77" s="386"/>
      <c r="BPW77" s="386"/>
      <c r="BPX77" s="386"/>
      <c r="BPY77" s="386"/>
      <c r="BPZ77" s="386"/>
      <c r="BQA77" s="386"/>
      <c r="BQB77" s="386"/>
      <c r="BQC77" s="386"/>
      <c r="BQD77" s="386"/>
      <c r="BQE77" s="386"/>
      <c r="BQF77" s="386"/>
      <c r="BQG77" s="386"/>
      <c r="BQH77" s="386"/>
      <c r="BQI77" s="386"/>
      <c r="BQJ77" s="386"/>
      <c r="BQK77" s="386"/>
      <c r="BQL77" s="386"/>
      <c r="BQM77" s="386"/>
      <c r="BQN77" s="386"/>
      <c r="BQO77" s="386"/>
      <c r="BQP77" s="386"/>
      <c r="BQQ77" s="386"/>
      <c r="BQR77" s="386"/>
      <c r="BQS77" s="386"/>
      <c r="BQT77" s="386"/>
      <c r="BQU77" s="386"/>
      <c r="BQV77" s="386"/>
      <c r="BQW77" s="386"/>
      <c r="BQX77" s="386"/>
      <c r="BQY77" s="386"/>
      <c r="BQZ77" s="386"/>
      <c r="BRA77" s="386"/>
      <c r="BRB77" s="386"/>
      <c r="BRC77" s="386"/>
      <c r="BRD77" s="386"/>
      <c r="BRE77" s="386"/>
      <c r="BRF77" s="386"/>
      <c r="BRG77" s="386"/>
      <c r="BRH77" s="386"/>
      <c r="BRI77" s="386"/>
      <c r="BRJ77" s="386"/>
      <c r="BRK77" s="386"/>
      <c r="BRL77" s="386"/>
      <c r="BRM77" s="386"/>
      <c r="BRN77" s="386"/>
      <c r="BRO77" s="386"/>
      <c r="BRP77" s="386"/>
      <c r="BRQ77" s="386"/>
      <c r="BRR77" s="386"/>
      <c r="BRS77" s="386"/>
      <c r="BRT77" s="386"/>
      <c r="BRU77" s="386"/>
      <c r="BRV77" s="386"/>
      <c r="BRW77" s="386"/>
      <c r="BRX77" s="386"/>
      <c r="BRY77" s="386"/>
      <c r="BRZ77" s="386"/>
      <c r="BSA77" s="386"/>
      <c r="BSB77" s="386"/>
      <c r="BSC77" s="386"/>
      <c r="BSD77" s="386"/>
      <c r="BSE77" s="386"/>
      <c r="BSF77" s="386"/>
      <c r="BSG77" s="386"/>
      <c r="BSH77" s="386"/>
      <c r="BSI77" s="386"/>
      <c r="BSJ77" s="386"/>
      <c r="BSK77" s="386"/>
      <c r="BSL77" s="386"/>
      <c r="BSM77" s="386"/>
      <c r="BSN77" s="386"/>
      <c r="BSO77" s="386"/>
      <c r="BSP77" s="386"/>
      <c r="BSQ77" s="386"/>
      <c r="BSR77" s="386"/>
      <c r="BSS77" s="386"/>
      <c r="BST77" s="386"/>
      <c r="BSU77" s="386"/>
      <c r="BSV77" s="386"/>
      <c r="BSW77" s="386"/>
      <c r="BSX77" s="386"/>
      <c r="BSY77" s="386"/>
      <c r="BSZ77" s="386"/>
      <c r="BTA77" s="386"/>
      <c r="BTB77" s="386"/>
      <c r="BTC77" s="386"/>
      <c r="BTD77" s="386"/>
      <c r="BTE77" s="386"/>
      <c r="BTF77" s="386"/>
      <c r="BTG77" s="386"/>
      <c r="BTH77" s="386"/>
      <c r="BTI77" s="386"/>
      <c r="BTJ77" s="386"/>
      <c r="BTK77" s="386"/>
      <c r="BTL77" s="386"/>
      <c r="BTM77" s="386"/>
      <c r="BTN77" s="386"/>
      <c r="BTO77" s="386"/>
      <c r="BTP77" s="386"/>
      <c r="BTQ77" s="386"/>
      <c r="BTR77" s="386"/>
      <c r="BTS77" s="386"/>
      <c r="BTT77" s="386"/>
      <c r="BTU77" s="386"/>
      <c r="BTV77" s="386"/>
      <c r="BTW77" s="386"/>
      <c r="BTX77" s="386"/>
      <c r="BTY77" s="386"/>
      <c r="BTZ77" s="386"/>
      <c r="BUA77" s="386"/>
      <c r="BUB77" s="386"/>
      <c r="BUC77" s="386"/>
      <c r="BUD77" s="386"/>
      <c r="BUE77" s="386"/>
      <c r="BUF77" s="386"/>
      <c r="BUG77" s="386"/>
      <c r="BUH77" s="386"/>
      <c r="BUI77" s="386"/>
      <c r="BUJ77" s="386"/>
      <c r="BUK77" s="386"/>
      <c r="BUL77" s="386"/>
      <c r="BUM77" s="386"/>
      <c r="BUN77" s="386"/>
      <c r="BUO77" s="386"/>
      <c r="BUP77" s="386"/>
      <c r="BUQ77" s="386"/>
      <c r="BUR77" s="386"/>
      <c r="BUS77" s="386"/>
      <c r="BUT77" s="386"/>
      <c r="BUU77" s="386"/>
      <c r="BUV77" s="386"/>
      <c r="BUW77" s="386"/>
      <c r="BUX77" s="386"/>
      <c r="BUY77" s="386"/>
      <c r="BUZ77" s="386"/>
      <c r="BVA77" s="386"/>
      <c r="BVB77" s="386"/>
      <c r="BVC77" s="386"/>
      <c r="BVD77" s="386"/>
      <c r="BVE77" s="386"/>
      <c r="BVF77" s="386"/>
      <c r="BVG77" s="386"/>
      <c r="BVH77" s="386"/>
      <c r="BVI77" s="386"/>
      <c r="BVJ77" s="386"/>
      <c r="BVK77" s="386"/>
      <c r="BVL77" s="386"/>
      <c r="BVM77" s="386"/>
      <c r="BVN77" s="386"/>
      <c r="BVO77" s="386"/>
      <c r="BVP77" s="386"/>
      <c r="BVQ77" s="386"/>
      <c r="BVR77" s="386"/>
      <c r="BVS77" s="386"/>
      <c r="BVT77" s="386"/>
      <c r="BVU77" s="386"/>
      <c r="BVV77" s="386"/>
      <c r="BVW77" s="386"/>
      <c r="BVX77" s="386"/>
      <c r="BVY77" s="386"/>
      <c r="BVZ77" s="386"/>
      <c r="BWA77" s="386"/>
      <c r="BWB77" s="386"/>
      <c r="BWC77" s="386"/>
      <c r="BWD77" s="386"/>
      <c r="BWE77" s="386"/>
      <c r="BWF77" s="386"/>
      <c r="BWG77" s="386"/>
      <c r="BWH77" s="386"/>
      <c r="BWI77" s="386"/>
      <c r="BWJ77" s="386"/>
      <c r="BWK77" s="386"/>
      <c r="BWL77" s="386"/>
      <c r="BWM77" s="386"/>
      <c r="BWN77" s="386"/>
      <c r="BWO77" s="386"/>
      <c r="BWP77" s="386"/>
      <c r="BWQ77" s="386"/>
      <c r="BWR77" s="386"/>
      <c r="BWS77" s="386"/>
      <c r="BWT77" s="386"/>
      <c r="BWU77" s="386"/>
      <c r="BWV77" s="386"/>
      <c r="BWW77" s="386"/>
      <c r="BWX77" s="386"/>
      <c r="BWY77" s="386"/>
      <c r="BWZ77" s="386"/>
      <c r="BXA77" s="386"/>
      <c r="BXB77" s="386"/>
      <c r="BXC77" s="386"/>
      <c r="BXD77" s="386"/>
      <c r="BXE77" s="386"/>
      <c r="BXF77" s="386"/>
      <c r="BXG77" s="386"/>
      <c r="BXH77" s="386"/>
      <c r="BXI77" s="386"/>
      <c r="BXJ77" s="386"/>
      <c r="BXK77" s="386"/>
      <c r="BXL77" s="386"/>
      <c r="BXM77" s="386"/>
      <c r="BXN77" s="386"/>
      <c r="BXO77" s="386"/>
      <c r="BXP77" s="386"/>
      <c r="BXQ77" s="386"/>
      <c r="BXR77" s="386"/>
      <c r="BXS77" s="386"/>
      <c r="BXT77" s="386"/>
      <c r="BXU77" s="386"/>
      <c r="BXV77" s="386"/>
      <c r="BXW77" s="386"/>
      <c r="BXX77" s="386"/>
      <c r="BXY77" s="386"/>
      <c r="BXZ77" s="386"/>
      <c r="BYA77" s="386"/>
      <c r="BYB77" s="386"/>
      <c r="BYC77" s="386"/>
      <c r="BYD77" s="386"/>
      <c r="BYE77" s="386"/>
      <c r="BYF77" s="386"/>
      <c r="BYG77" s="386"/>
      <c r="BYH77" s="386"/>
      <c r="BYI77" s="386"/>
      <c r="BYJ77" s="386"/>
      <c r="BYK77" s="386"/>
      <c r="BYL77" s="386"/>
      <c r="BYM77" s="386"/>
      <c r="BYN77" s="386"/>
      <c r="BYO77" s="386"/>
      <c r="BYP77" s="386"/>
      <c r="BYQ77" s="386"/>
      <c r="BYR77" s="386"/>
      <c r="BYS77" s="386"/>
      <c r="BYT77" s="386"/>
      <c r="BYU77" s="386"/>
      <c r="BYV77" s="386"/>
      <c r="BYW77" s="386"/>
      <c r="BYX77" s="386"/>
      <c r="BYY77" s="386"/>
      <c r="BYZ77" s="386"/>
      <c r="BZA77" s="386"/>
      <c r="BZB77" s="386"/>
      <c r="BZC77" s="386"/>
      <c r="BZD77" s="386"/>
      <c r="BZE77" s="386"/>
      <c r="BZF77" s="386"/>
      <c r="BZG77" s="386"/>
      <c r="BZH77" s="386"/>
      <c r="BZI77" s="386"/>
      <c r="BZJ77" s="386"/>
      <c r="BZK77" s="386"/>
      <c r="BZL77" s="386"/>
      <c r="BZM77" s="386"/>
      <c r="BZN77" s="386"/>
      <c r="BZO77" s="386"/>
      <c r="BZP77" s="386"/>
      <c r="BZQ77" s="386"/>
      <c r="BZR77" s="386"/>
      <c r="BZS77" s="386"/>
      <c r="BZT77" s="386"/>
      <c r="BZU77" s="386"/>
      <c r="BZV77" s="386"/>
      <c r="BZW77" s="386"/>
      <c r="BZX77" s="386"/>
      <c r="BZY77" s="386"/>
      <c r="BZZ77" s="386"/>
      <c r="CAA77" s="386"/>
      <c r="CAB77" s="386"/>
      <c r="CAC77" s="386"/>
      <c r="CAD77" s="386"/>
      <c r="CAE77" s="386"/>
      <c r="CAF77" s="386"/>
      <c r="CAG77" s="386"/>
      <c r="CAH77" s="386"/>
      <c r="CAI77" s="386"/>
      <c r="CAJ77" s="386"/>
      <c r="CAK77" s="386"/>
      <c r="CAL77" s="386"/>
      <c r="CAM77" s="386"/>
      <c r="CAN77" s="386"/>
      <c r="CAO77" s="386"/>
      <c r="CAP77" s="386"/>
      <c r="CAQ77" s="386"/>
      <c r="CAR77" s="386"/>
      <c r="CAS77" s="386"/>
      <c r="CAT77" s="386"/>
      <c r="CAU77" s="386"/>
      <c r="CAV77" s="386"/>
      <c r="CAW77" s="386"/>
      <c r="CAX77" s="386"/>
      <c r="CAY77" s="386"/>
      <c r="CAZ77" s="386"/>
      <c r="CBA77" s="386"/>
      <c r="CBB77" s="386"/>
      <c r="CBC77" s="386"/>
      <c r="CBD77" s="386"/>
      <c r="CBE77" s="386"/>
      <c r="CBF77" s="386"/>
      <c r="CBG77" s="386"/>
      <c r="CBH77" s="386"/>
      <c r="CBI77" s="386"/>
      <c r="CBJ77" s="386"/>
      <c r="CBK77" s="386"/>
      <c r="CBL77" s="386"/>
      <c r="CBM77" s="386"/>
      <c r="CBN77" s="386"/>
      <c r="CBO77" s="386"/>
      <c r="CBP77" s="386"/>
      <c r="CBQ77" s="386"/>
      <c r="CBR77" s="386"/>
      <c r="CBS77" s="386"/>
      <c r="CBT77" s="386"/>
      <c r="CBU77" s="386"/>
      <c r="CBV77" s="386"/>
      <c r="CBW77" s="386"/>
      <c r="CBX77" s="386"/>
      <c r="CBY77" s="386"/>
      <c r="CBZ77" s="386"/>
      <c r="CCA77" s="386"/>
      <c r="CCB77" s="386"/>
      <c r="CCC77" s="386"/>
      <c r="CCD77" s="386"/>
      <c r="CCE77" s="386"/>
      <c r="CCF77" s="386"/>
      <c r="CCG77" s="386"/>
      <c r="CCH77" s="386"/>
      <c r="CCI77" s="386"/>
      <c r="CCJ77" s="386"/>
      <c r="CCK77" s="386"/>
      <c r="CCL77" s="386"/>
      <c r="CCM77" s="386"/>
      <c r="CCN77" s="386"/>
      <c r="CCO77" s="386"/>
      <c r="CCP77" s="386"/>
      <c r="CCQ77" s="386"/>
      <c r="CCR77" s="386"/>
      <c r="CCS77" s="386"/>
      <c r="CCT77" s="386"/>
      <c r="CCU77" s="386"/>
      <c r="CCV77" s="386"/>
      <c r="CCW77" s="386"/>
      <c r="CCX77" s="386"/>
      <c r="CCY77" s="386"/>
      <c r="CCZ77" s="386"/>
      <c r="CDA77" s="386"/>
      <c r="CDB77" s="386"/>
      <c r="CDC77" s="386"/>
      <c r="CDD77" s="386"/>
      <c r="CDE77" s="386"/>
      <c r="CDF77" s="386"/>
      <c r="CDG77" s="386"/>
      <c r="CDH77" s="386"/>
      <c r="CDI77" s="386"/>
      <c r="CDJ77" s="386"/>
      <c r="CDK77" s="386"/>
      <c r="CDL77" s="386"/>
      <c r="CDM77" s="386"/>
      <c r="CDN77" s="386"/>
      <c r="CDO77" s="386"/>
      <c r="CDP77" s="386"/>
      <c r="CDQ77" s="386"/>
      <c r="CDR77" s="386"/>
      <c r="CDS77" s="386"/>
      <c r="CDT77" s="386"/>
      <c r="CDU77" s="386"/>
      <c r="CDV77" s="386"/>
      <c r="CDW77" s="386"/>
      <c r="CDX77" s="386"/>
      <c r="CDY77" s="386"/>
      <c r="CDZ77" s="386"/>
      <c r="CEA77" s="386"/>
      <c r="CEB77" s="386"/>
      <c r="CEC77" s="386"/>
      <c r="CED77" s="386"/>
      <c r="CEE77" s="386"/>
      <c r="CEF77" s="386"/>
      <c r="CEG77" s="386"/>
      <c r="CEH77" s="386"/>
      <c r="CEI77" s="386"/>
      <c r="CEJ77" s="386"/>
      <c r="CEK77" s="386"/>
      <c r="CEL77" s="386"/>
      <c r="CEM77" s="386"/>
      <c r="CEN77" s="386"/>
      <c r="CEO77" s="386"/>
      <c r="CEP77" s="386"/>
      <c r="CEQ77" s="386"/>
      <c r="CER77" s="386"/>
      <c r="CES77" s="386"/>
      <c r="CET77" s="386"/>
      <c r="CEU77" s="386"/>
      <c r="CEV77" s="386"/>
      <c r="CEW77" s="386"/>
      <c r="CEX77" s="386"/>
      <c r="CEY77" s="386"/>
      <c r="CEZ77" s="386"/>
      <c r="CFA77" s="386"/>
      <c r="CFB77" s="386"/>
      <c r="CFC77" s="386"/>
      <c r="CFD77" s="386"/>
      <c r="CFE77" s="386"/>
      <c r="CFF77" s="386"/>
      <c r="CFG77" s="386"/>
      <c r="CFH77" s="386"/>
      <c r="CFI77" s="386"/>
      <c r="CFJ77" s="386"/>
      <c r="CFK77" s="386"/>
      <c r="CFL77" s="386"/>
      <c r="CFM77" s="386"/>
      <c r="CFN77" s="386"/>
      <c r="CFO77" s="386"/>
      <c r="CFP77" s="386"/>
      <c r="CFQ77" s="386"/>
      <c r="CFR77" s="386"/>
      <c r="CFS77" s="386"/>
      <c r="CFT77" s="386"/>
      <c r="CFU77" s="386"/>
      <c r="CFV77" s="386"/>
      <c r="CFW77" s="386"/>
      <c r="CFX77" s="386"/>
      <c r="CFY77" s="386"/>
      <c r="CFZ77" s="386"/>
      <c r="CGA77" s="386"/>
      <c r="CGB77" s="386"/>
      <c r="CGC77" s="386"/>
      <c r="CGD77" s="386"/>
      <c r="CGE77" s="386"/>
      <c r="CGF77" s="386"/>
      <c r="CGG77" s="386"/>
      <c r="CGH77" s="386"/>
      <c r="CGI77" s="386"/>
      <c r="CGJ77" s="386"/>
      <c r="CGK77" s="386"/>
      <c r="CGL77" s="386"/>
      <c r="CGM77" s="386"/>
      <c r="CGN77" s="386"/>
      <c r="CGO77" s="386"/>
      <c r="CGP77" s="386"/>
      <c r="CGQ77" s="386"/>
      <c r="CGR77" s="386"/>
      <c r="CGS77" s="386"/>
      <c r="CGT77" s="386"/>
      <c r="CGU77" s="386"/>
      <c r="CGV77" s="386"/>
      <c r="CGW77" s="386"/>
      <c r="CGX77" s="386"/>
      <c r="CGY77" s="386"/>
      <c r="CGZ77" s="386"/>
      <c r="CHA77" s="386"/>
      <c r="CHB77" s="386"/>
      <c r="CHC77" s="386"/>
      <c r="CHD77" s="386"/>
      <c r="CHE77" s="386"/>
      <c r="CHF77" s="386"/>
      <c r="CHG77" s="386"/>
      <c r="CHH77" s="386"/>
      <c r="CHI77" s="386"/>
      <c r="CHJ77" s="386"/>
      <c r="CHK77" s="386"/>
      <c r="CHL77" s="386"/>
      <c r="CHM77" s="386"/>
      <c r="CHN77" s="386"/>
      <c r="CHO77" s="386"/>
      <c r="CHP77" s="386"/>
      <c r="CHQ77" s="386"/>
      <c r="CHR77" s="386"/>
      <c r="CHS77" s="386"/>
      <c r="CHT77" s="386"/>
      <c r="CHU77" s="386"/>
      <c r="CHV77" s="386"/>
      <c r="CHW77" s="386"/>
      <c r="CHX77" s="386"/>
      <c r="CHY77" s="386"/>
      <c r="CHZ77" s="386"/>
      <c r="CIA77" s="386"/>
      <c r="CIB77" s="386"/>
      <c r="CIC77" s="386"/>
      <c r="CID77" s="386"/>
      <c r="CIE77" s="386"/>
      <c r="CIF77" s="386"/>
      <c r="CIG77" s="386"/>
      <c r="CIH77" s="386"/>
      <c r="CII77" s="386"/>
      <c r="CIJ77" s="386"/>
      <c r="CIK77" s="386"/>
      <c r="CIL77" s="386"/>
      <c r="CIM77" s="386"/>
      <c r="CIN77" s="386"/>
      <c r="CIO77" s="386"/>
      <c r="CIP77" s="386"/>
      <c r="CIQ77" s="386"/>
      <c r="CIR77" s="386"/>
      <c r="CIS77" s="386"/>
      <c r="CIT77" s="386"/>
      <c r="CIU77" s="386"/>
      <c r="CIV77" s="386"/>
      <c r="CIW77" s="386"/>
      <c r="CIX77" s="386"/>
      <c r="CIY77" s="386"/>
      <c r="CIZ77" s="386"/>
      <c r="CJA77" s="386"/>
      <c r="CJB77" s="386"/>
      <c r="CJC77" s="386"/>
      <c r="CJD77" s="386"/>
      <c r="CJE77" s="386"/>
      <c r="CJF77" s="386"/>
      <c r="CJG77" s="386"/>
      <c r="CJH77" s="386"/>
      <c r="CJI77" s="386"/>
      <c r="CJJ77" s="386"/>
      <c r="CJK77" s="386"/>
      <c r="CJL77" s="386"/>
      <c r="CJM77" s="386"/>
      <c r="CJN77" s="386"/>
      <c r="CJO77" s="386"/>
      <c r="CJP77" s="386"/>
      <c r="CJQ77" s="386"/>
      <c r="CJR77" s="386"/>
      <c r="CJS77" s="386"/>
      <c r="CJT77" s="386"/>
      <c r="CJU77" s="386"/>
      <c r="CJV77" s="386"/>
      <c r="CJW77" s="386"/>
      <c r="CJX77" s="386"/>
      <c r="CJY77" s="386"/>
      <c r="CJZ77" s="386"/>
      <c r="CKA77" s="386"/>
      <c r="CKB77" s="386"/>
      <c r="CKC77" s="386"/>
      <c r="CKD77" s="386"/>
      <c r="CKE77" s="386"/>
      <c r="CKF77" s="386"/>
      <c r="CKG77" s="386"/>
      <c r="CKH77" s="386"/>
      <c r="CKI77" s="386"/>
      <c r="CKJ77" s="386"/>
      <c r="CKK77" s="386"/>
      <c r="CKL77" s="386"/>
      <c r="CKM77" s="386"/>
      <c r="CKN77" s="386"/>
      <c r="CKO77" s="386"/>
      <c r="CKP77" s="386"/>
      <c r="CKQ77" s="386"/>
      <c r="CKR77" s="386"/>
      <c r="CKS77" s="386"/>
      <c r="CKT77" s="386"/>
      <c r="CKU77" s="386"/>
      <c r="CKV77" s="386"/>
      <c r="CKW77" s="386"/>
      <c r="CKX77" s="386"/>
      <c r="CKY77" s="386"/>
      <c r="CKZ77" s="386"/>
      <c r="CLA77" s="386"/>
      <c r="CLB77" s="386"/>
      <c r="CLC77" s="386"/>
      <c r="CLD77" s="386"/>
      <c r="CLE77" s="386"/>
      <c r="CLF77" s="386"/>
      <c r="CLG77" s="386"/>
      <c r="CLH77" s="386"/>
      <c r="CLI77" s="386"/>
      <c r="CLJ77" s="386"/>
      <c r="CLK77" s="386"/>
      <c r="CLL77" s="386"/>
      <c r="CLM77" s="386"/>
      <c r="CLN77" s="386"/>
      <c r="CLO77" s="386"/>
      <c r="CLP77" s="386"/>
      <c r="CLQ77" s="386"/>
      <c r="CLR77" s="386"/>
      <c r="CLS77" s="386"/>
      <c r="CLT77" s="386"/>
      <c r="CLU77" s="386"/>
      <c r="CLV77" s="386"/>
      <c r="CLW77" s="386"/>
      <c r="CLX77" s="386"/>
      <c r="CLY77" s="386"/>
      <c r="CLZ77" s="386"/>
      <c r="CMA77" s="386"/>
      <c r="CMB77" s="386"/>
      <c r="CMC77" s="386"/>
      <c r="CMD77" s="386"/>
      <c r="CME77" s="386"/>
      <c r="CMF77" s="386"/>
      <c r="CMG77" s="386"/>
      <c r="CMH77" s="386"/>
      <c r="CMI77" s="386"/>
      <c r="CMJ77" s="386"/>
      <c r="CMK77" s="386"/>
      <c r="CML77" s="386"/>
      <c r="CMM77" s="386"/>
      <c r="CMN77" s="386"/>
      <c r="CMO77" s="386"/>
      <c r="CMP77" s="386"/>
      <c r="CMQ77" s="386"/>
      <c r="CMR77" s="386"/>
      <c r="CMS77" s="386"/>
      <c r="CMT77" s="386"/>
      <c r="CMU77" s="386"/>
      <c r="CMV77" s="386"/>
      <c r="CMW77" s="386"/>
      <c r="CMX77" s="386"/>
      <c r="CMY77" s="386"/>
      <c r="CMZ77" s="386"/>
      <c r="CNA77" s="386"/>
      <c r="CNB77" s="386"/>
      <c r="CNC77" s="386"/>
      <c r="CND77" s="386"/>
      <c r="CNE77" s="386"/>
      <c r="CNF77" s="386"/>
      <c r="CNG77" s="386"/>
      <c r="CNH77" s="386"/>
      <c r="CNI77" s="386"/>
      <c r="CNJ77" s="386"/>
      <c r="CNK77" s="386"/>
      <c r="CNL77" s="386"/>
      <c r="CNM77" s="386"/>
      <c r="CNN77" s="386"/>
      <c r="CNO77" s="386"/>
      <c r="CNP77" s="386"/>
      <c r="CNQ77" s="386"/>
      <c r="CNR77" s="386"/>
      <c r="CNS77" s="386"/>
      <c r="CNT77" s="386"/>
      <c r="CNU77" s="386"/>
      <c r="CNV77" s="386"/>
      <c r="CNW77" s="386"/>
      <c r="CNX77" s="386"/>
      <c r="CNY77" s="386"/>
      <c r="CNZ77" s="386"/>
      <c r="COA77" s="386"/>
      <c r="COB77" s="386"/>
      <c r="COC77" s="386"/>
      <c r="COD77" s="386"/>
      <c r="COE77" s="386"/>
      <c r="COF77" s="386"/>
      <c r="COG77" s="386"/>
      <c r="COH77" s="386"/>
      <c r="COI77" s="386"/>
      <c r="COJ77" s="386"/>
      <c r="COK77" s="386"/>
      <c r="COL77" s="386"/>
      <c r="COM77" s="386"/>
      <c r="CON77" s="386"/>
      <c r="COO77" s="386"/>
      <c r="COP77" s="386"/>
      <c r="COQ77" s="386"/>
      <c r="COR77" s="386"/>
      <c r="COS77" s="386"/>
      <c r="COT77" s="386"/>
      <c r="COU77" s="386"/>
      <c r="COV77" s="386"/>
      <c r="COW77" s="386"/>
      <c r="COX77" s="386"/>
      <c r="COY77" s="386"/>
      <c r="COZ77" s="386"/>
      <c r="CPA77" s="386"/>
      <c r="CPB77" s="386"/>
      <c r="CPC77" s="386"/>
      <c r="CPD77" s="386"/>
      <c r="CPE77" s="386"/>
      <c r="CPF77" s="386"/>
      <c r="CPG77" s="386"/>
      <c r="CPH77" s="386"/>
      <c r="CPI77" s="386"/>
      <c r="CPJ77" s="386"/>
      <c r="CPK77" s="386"/>
      <c r="CPL77" s="386"/>
      <c r="CPM77" s="386"/>
      <c r="CPN77" s="386"/>
      <c r="CPO77" s="386"/>
      <c r="CPP77" s="386"/>
      <c r="CPQ77" s="386"/>
      <c r="CPR77" s="386"/>
      <c r="CPS77" s="386"/>
      <c r="CPT77" s="386"/>
      <c r="CPU77" s="386"/>
      <c r="CPV77" s="386"/>
      <c r="CPW77" s="386"/>
      <c r="CPX77" s="386"/>
      <c r="CPY77" s="386"/>
      <c r="CPZ77" s="386"/>
      <c r="CQA77" s="386"/>
      <c r="CQB77" s="386"/>
      <c r="CQC77" s="386"/>
      <c r="CQD77" s="386"/>
      <c r="CQE77" s="386"/>
      <c r="CQF77" s="386"/>
      <c r="CQG77" s="386"/>
      <c r="CQH77" s="386"/>
      <c r="CQI77" s="386"/>
      <c r="CQJ77" s="386"/>
      <c r="CQK77" s="386"/>
      <c r="CQL77" s="386"/>
      <c r="CQM77" s="386"/>
      <c r="CQN77" s="386"/>
      <c r="CQO77" s="386"/>
      <c r="CQP77" s="386"/>
      <c r="CQQ77" s="386"/>
      <c r="CQR77" s="386"/>
      <c r="CQS77" s="386"/>
      <c r="CQT77" s="386"/>
      <c r="CQU77" s="386"/>
      <c r="CQV77" s="386"/>
      <c r="CQW77" s="386"/>
      <c r="CQX77" s="386"/>
      <c r="CQY77" s="386"/>
      <c r="CQZ77" s="386"/>
      <c r="CRA77" s="386"/>
      <c r="CRB77" s="386"/>
      <c r="CRC77" s="386"/>
      <c r="CRD77" s="386"/>
      <c r="CRE77" s="386"/>
      <c r="CRF77" s="386"/>
      <c r="CRG77" s="386"/>
      <c r="CRH77" s="386"/>
      <c r="CRI77" s="386"/>
      <c r="CRJ77" s="386"/>
      <c r="CRK77" s="386"/>
      <c r="CRL77" s="386"/>
      <c r="CRM77" s="386"/>
      <c r="CRN77" s="386"/>
      <c r="CRO77" s="386"/>
      <c r="CRP77" s="386"/>
      <c r="CRQ77" s="386"/>
      <c r="CRR77" s="386"/>
      <c r="CRS77" s="386"/>
      <c r="CRT77" s="386"/>
      <c r="CRU77" s="386"/>
      <c r="CRV77" s="386"/>
      <c r="CRW77" s="386"/>
      <c r="CRX77" s="386"/>
      <c r="CRY77" s="386"/>
      <c r="CRZ77" s="386"/>
      <c r="CSA77" s="386"/>
      <c r="CSB77" s="386"/>
      <c r="CSC77" s="386"/>
      <c r="CSD77" s="386"/>
      <c r="CSE77" s="386"/>
      <c r="CSF77" s="386"/>
      <c r="CSG77" s="386"/>
      <c r="CSH77" s="386"/>
      <c r="CSI77" s="386"/>
      <c r="CSJ77" s="386"/>
      <c r="CSK77" s="386"/>
      <c r="CSL77" s="386"/>
      <c r="CSM77" s="386"/>
      <c r="CSN77" s="386"/>
      <c r="CSO77" s="386"/>
      <c r="CSP77" s="386"/>
      <c r="CSQ77" s="386"/>
      <c r="CSR77" s="386"/>
      <c r="CSS77" s="386"/>
      <c r="CST77" s="386"/>
      <c r="CSU77" s="386"/>
      <c r="CSV77" s="386"/>
      <c r="CSW77" s="386"/>
      <c r="CSX77" s="386"/>
      <c r="CSY77" s="386"/>
      <c r="CSZ77" s="386"/>
      <c r="CTA77" s="386"/>
      <c r="CTB77" s="386"/>
      <c r="CTC77" s="386"/>
      <c r="CTD77" s="386"/>
      <c r="CTE77" s="386"/>
      <c r="CTF77" s="386"/>
      <c r="CTG77" s="386"/>
      <c r="CTH77" s="386"/>
      <c r="CTI77" s="386"/>
      <c r="CTJ77" s="386"/>
      <c r="CTK77" s="386"/>
      <c r="CTL77" s="386"/>
      <c r="CTM77" s="386"/>
      <c r="CTN77" s="386"/>
      <c r="CTO77" s="386"/>
      <c r="CTP77" s="386"/>
      <c r="CTQ77" s="386"/>
      <c r="CTR77" s="386"/>
      <c r="CTS77" s="386"/>
      <c r="CTT77" s="386"/>
      <c r="CTU77" s="386"/>
      <c r="CTV77" s="386"/>
      <c r="CTW77" s="386"/>
      <c r="CTX77" s="386"/>
      <c r="CTY77" s="386"/>
      <c r="CTZ77" s="386"/>
      <c r="CUA77" s="386"/>
      <c r="CUB77" s="386"/>
      <c r="CUC77" s="386"/>
      <c r="CUD77" s="386"/>
      <c r="CUE77" s="386"/>
      <c r="CUF77" s="386"/>
      <c r="CUG77" s="386"/>
      <c r="CUH77" s="386"/>
      <c r="CUI77" s="386"/>
      <c r="CUJ77" s="386"/>
      <c r="CUK77" s="386"/>
      <c r="CUL77" s="386"/>
      <c r="CUM77" s="386"/>
      <c r="CUN77" s="386"/>
      <c r="CUO77" s="386"/>
      <c r="CUP77" s="386"/>
      <c r="CUQ77" s="386"/>
      <c r="CUR77" s="386"/>
      <c r="CUS77" s="386"/>
      <c r="CUT77" s="386"/>
      <c r="CUU77" s="386"/>
      <c r="CUV77" s="386"/>
      <c r="CUW77" s="386"/>
      <c r="CUX77" s="386"/>
      <c r="CUY77" s="386"/>
      <c r="CUZ77" s="386"/>
      <c r="CVA77" s="386"/>
      <c r="CVB77" s="386"/>
      <c r="CVC77" s="386"/>
      <c r="CVD77" s="386"/>
      <c r="CVE77" s="386"/>
      <c r="CVF77" s="386"/>
      <c r="CVG77" s="386"/>
      <c r="CVH77" s="386"/>
      <c r="CVI77" s="386"/>
      <c r="CVJ77" s="386"/>
      <c r="CVK77" s="386"/>
      <c r="CVL77" s="386"/>
      <c r="CVM77" s="386"/>
      <c r="CVN77" s="386"/>
      <c r="CVO77" s="386"/>
      <c r="CVP77" s="386"/>
      <c r="CVQ77" s="386"/>
      <c r="CVR77" s="386"/>
      <c r="CVS77" s="386"/>
      <c r="CVT77" s="386"/>
      <c r="CVU77" s="386"/>
      <c r="CVV77" s="386"/>
      <c r="CVW77" s="386"/>
      <c r="CVX77" s="386"/>
      <c r="CVY77" s="386"/>
      <c r="CVZ77" s="386"/>
      <c r="CWA77" s="386"/>
      <c r="CWB77" s="386"/>
      <c r="CWC77" s="386"/>
      <c r="CWD77" s="386"/>
      <c r="CWE77" s="386"/>
      <c r="CWF77" s="386"/>
      <c r="CWG77" s="386"/>
      <c r="CWH77" s="386"/>
      <c r="CWI77" s="386"/>
      <c r="CWJ77" s="386"/>
      <c r="CWK77" s="386"/>
      <c r="CWL77" s="386"/>
      <c r="CWM77" s="386"/>
      <c r="CWN77" s="386"/>
      <c r="CWO77" s="386"/>
      <c r="CWP77" s="386"/>
      <c r="CWQ77" s="386"/>
      <c r="CWR77" s="386"/>
      <c r="CWS77" s="386"/>
      <c r="CWT77" s="386"/>
      <c r="CWU77" s="386"/>
      <c r="CWV77" s="386"/>
      <c r="CWW77" s="386"/>
      <c r="CWX77" s="386"/>
      <c r="CWY77" s="386"/>
      <c r="CWZ77" s="386"/>
      <c r="CXA77" s="386"/>
      <c r="CXB77" s="386"/>
      <c r="CXC77" s="386"/>
      <c r="CXD77" s="386"/>
      <c r="CXE77" s="386"/>
      <c r="CXF77" s="386"/>
      <c r="CXG77" s="386"/>
      <c r="CXH77" s="386"/>
      <c r="CXI77" s="386"/>
      <c r="CXJ77" s="386"/>
      <c r="CXK77" s="386"/>
      <c r="CXL77" s="386"/>
      <c r="CXM77" s="386"/>
      <c r="CXN77" s="386"/>
      <c r="CXO77" s="386"/>
      <c r="CXP77" s="386"/>
      <c r="CXQ77" s="386"/>
      <c r="CXR77" s="386"/>
      <c r="CXS77" s="386"/>
      <c r="CXT77" s="386"/>
      <c r="CXU77" s="386"/>
      <c r="CXV77" s="386"/>
      <c r="CXW77" s="386"/>
      <c r="CXX77" s="386"/>
      <c r="CXY77" s="386"/>
      <c r="CXZ77" s="386"/>
      <c r="CYA77" s="386"/>
      <c r="CYB77" s="386"/>
      <c r="CYC77" s="386"/>
      <c r="CYD77" s="386"/>
      <c r="CYE77" s="386"/>
      <c r="CYF77" s="386"/>
      <c r="CYG77" s="386"/>
      <c r="CYH77" s="386"/>
      <c r="CYI77" s="386"/>
      <c r="CYJ77" s="386"/>
      <c r="CYK77" s="386"/>
      <c r="CYL77" s="386"/>
      <c r="CYM77" s="386"/>
      <c r="CYN77" s="386"/>
      <c r="CYO77" s="386"/>
      <c r="CYP77" s="386"/>
      <c r="CYQ77" s="386"/>
      <c r="CYR77" s="386"/>
      <c r="CYS77" s="386"/>
      <c r="CYT77" s="386"/>
      <c r="CYU77" s="386"/>
      <c r="CYV77" s="386"/>
      <c r="CYW77" s="386"/>
      <c r="CYX77" s="386"/>
      <c r="CYY77" s="386"/>
      <c r="CYZ77" s="386"/>
      <c r="CZA77" s="386"/>
      <c r="CZB77" s="386"/>
      <c r="CZC77" s="386"/>
      <c r="CZD77" s="386"/>
      <c r="CZE77" s="386"/>
      <c r="CZF77" s="386"/>
      <c r="CZG77" s="386"/>
      <c r="CZH77" s="386"/>
      <c r="CZI77" s="386"/>
      <c r="CZJ77" s="386"/>
      <c r="CZK77" s="386"/>
      <c r="CZL77" s="386"/>
      <c r="CZM77" s="386"/>
      <c r="CZN77" s="386"/>
      <c r="CZO77" s="386"/>
      <c r="CZP77" s="386"/>
      <c r="CZQ77" s="386"/>
      <c r="CZR77" s="386"/>
      <c r="CZS77" s="386"/>
      <c r="CZT77" s="386"/>
      <c r="CZU77" s="386"/>
      <c r="CZV77" s="386"/>
      <c r="CZW77" s="386"/>
      <c r="CZX77" s="386"/>
      <c r="CZY77" s="386"/>
      <c r="CZZ77" s="386"/>
      <c r="DAA77" s="386"/>
      <c r="DAB77" s="386"/>
      <c r="DAC77" s="386"/>
      <c r="DAD77" s="386"/>
      <c r="DAE77" s="386"/>
      <c r="DAF77" s="386"/>
      <c r="DAG77" s="386"/>
      <c r="DAH77" s="386"/>
      <c r="DAI77" s="386"/>
      <c r="DAJ77" s="386"/>
      <c r="DAK77" s="386"/>
      <c r="DAL77" s="386"/>
      <c r="DAM77" s="386"/>
      <c r="DAN77" s="386"/>
      <c r="DAO77" s="386"/>
      <c r="DAP77" s="386"/>
      <c r="DAQ77" s="386"/>
      <c r="DAR77" s="386"/>
      <c r="DAS77" s="386"/>
      <c r="DAT77" s="386"/>
      <c r="DAU77" s="386"/>
      <c r="DAV77" s="386"/>
      <c r="DAW77" s="386"/>
      <c r="DAX77" s="386"/>
      <c r="DAY77" s="386"/>
      <c r="DAZ77" s="386"/>
      <c r="DBA77" s="386"/>
      <c r="DBB77" s="386"/>
      <c r="DBC77" s="386"/>
      <c r="DBD77" s="386"/>
      <c r="DBE77" s="386"/>
      <c r="DBF77" s="386"/>
      <c r="DBG77" s="386"/>
      <c r="DBH77" s="386"/>
      <c r="DBI77" s="386"/>
      <c r="DBJ77" s="386"/>
      <c r="DBK77" s="386"/>
      <c r="DBL77" s="386"/>
      <c r="DBM77" s="386"/>
      <c r="DBN77" s="386"/>
      <c r="DBO77" s="386"/>
      <c r="DBP77" s="386"/>
      <c r="DBQ77" s="386"/>
      <c r="DBR77" s="386"/>
      <c r="DBS77" s="386"/>
      <c r="DBT77" s="386"/>
      <c r="DBU77" s="386"/>
      <c r="DBV77" s="386"/>
      <c r="DBW77" s="386"/>
      <c r="DBX77" s="386"/>
      <c r="DBY77" s="386"/>
      <c r="DBZ77" s="386"/>
      <c r="DCA77" s="386"/>
      <c r="DCB77" s="386"/>
      <c r="DCC77" s="386"/>
      <c r="DCD77" s="386"/>
      <c r="DCE77" s="386"/>
      <c r="DCF77" s="386"/>
      <c r="DCG77" s="386"/>
      <c r="DCH77" s="386"/>
      <c r="DCI77" s="386"/>
      <c r="DCJ77" s="386"/>
      <c r="DCK77" s="386"/>
      <c r="DCL77" s="386"/>
      <c r="DCM77" s="386"/>
      <c r="DCN77" s="386"/>
      <c r="DCO77" s="386"/>
      <c r="DCP77" s="386"/>
      <c r="DCQ77" s="386"/>
      <c r="DCR77" s="386"/>
      <c r="DCS77" s="386"/>
      <c r="DCT77" s="386"/>
      <c r="DCU77" s="386"/>
      <c r="DCV77" s="386"/>
      <c r="DCW77" s="386"/>
      <c r="DCX77" s="386"/>
      <c r="DCY77" s="386"/>
      <c r="DCZ77" s="386"/>
      <c r="DDA77" s="386"/>
      <c r="DDB77" s="386"/>
      <c r="DDC77" s="386"/>
      <c r="DDD77" s="386"/>
      <c r="DDE77" s="386"/>
      <c r="DDF77" s="386"/>
      <c r="DDG77" s="386"/>
      <c r="DDH77" s="386"/>
      <c r="DDI77" s="386"/>
      <c r="DDJ77" s="386"/>
      <c r="DDK77" s="386"/>
      <c r="DDL77" s="386"/>
      <c r="DDM77" s="386"/>
      <c r="DDN77" s="386"/>
      <c r="DDO77" s="386"/>
      <c r="DDP77" s="386"/>
      <c r="DDQ77" s="386"/>
      <c r="DDR77" s="386"/>
      <c r="DDS77" s="386"/>
      <c r="DDT77" s="386"/>
      <c r="DDU77" s="386"/>
      <c r="DDV77" s="386"/>
      <c r="DDW77" s="386"/>
      <c r="DDX77" s="386"/>
      <c r="DDY77" s="386"/>
      <c r="DDZ77" s="386"/>
      <c r="DEA77" s="386"/>
      <c r="DEB77" s="386"/>
      <c r="DEC77" s="386"/>
      <c r="DED77" s="386"/>
      <c r="DEE77" s="386"/>
      <c r="DEF77" s="386"/>
      <c r="DEG77" s="386"/>
      <c r="DEH77" s="386"/>
      <c r="DEI77" s="386"/>
      <c r="DEJ77" s="386"/>
      <c r="DEK77" s="386"/>
      <c r="DEL77" s="386"/>
      <c r="DEM77" s="386"/>
      <c r="DEN77" s="386"/>
      <c r="DEO77" s="386"/>
      <c r="DEP77" s="386"/>
      <c r="DEQ77" s="386"/>
      <c r="DER77" s="386"/>
      <c r="DES77" s="386"/>
      <c r="DET77" s="386"/>
      <c r="DEU77" s="386"/>
      <c r="DEV77" s="386"/>
      <c r="DEW77" s="386"/>
      <c r="DEX77" s="386"/>
      <c r="DEY77" s="386"/>
      <c r="DEZ77" s="386"/>
      <c r="DFA77" s="386"/>
      <c r="DFB77" s="386"/>
      <c r="DFC77" s="386"/>
      <c r="DFD77" s="386"/>
      <c r="DFE77" s="386"/>
      <c r="DFF77" s="386"/>
      <c r="DFG77" s="386"/>
      <c r="DFH77" s="386"/>
      <c r="DFI77" s="386"/>
      <c r="DFJ77" s="386"/>
      <c r="DFK77" s="386"/>
      <c r="DFL77" s="386"/>
      <c r="DFM77" s="386"/>
      <c r="DFN77" s="386"/>
      <c r="DFO77" s="386"/>
      <c r="DFP77" s="386"/>
      <c r="DFQ77" s="386"/>
      <c r="DFR77" s="386"/>
      <c r="DFS77" s="386"/>
      <c r="DFT77" s="386"/>
      <c r="DFU77" s="386"/>
      <c r="DFV77" s="386"/>
      <c r="DFW77" s="386"/>
      <c r="DFX77" s="386"/>
      <c r="DFY77" s="386"/>
      <c r="DFZ77" s="386"/>
      <c r="DGA77" s="386"/>
      <c r="DGB77" s="386"/>
      <c r="DGC77" s="386"/>
      <c r="DGD77" s="386"/>
      <c r="DGE77" s="386"/>
      <c r="DGF77" s="386"/>
      <c r="DGG77" s="386"/>
      <c r="DGH77" s="386"/>
      <c r="DGI77" s="386"/>
      <c r="DGJ77" s="386"/>
      <c r="DGK77" s="386"/>
      <c r="DGL77" s="386"/>
      <c r="DGM77" s="386"/>
      <c r="DGN77" s="386"/>
      <c r="DGO77" s="386"/>
      <c r="DGP77" s="386"/>
      <c r="DGQ77" s="386"/>
      <c r="DGR77" s="386"/>
      <c r="DGS77" s="386"/>
      <c r="DGT77" s="386"/>
      <c r="DGU77" s="386"/>
      <c r="DGV77" s="386"/>
      <c r="DGW77" s="386"/>
      <c r="DGX77" s="386"/>
      <c r="DGY77" s="386"/>
      <c r="DGZ77" s="386"/>
      <c r="DHA77" s="386"/>
      <c r="DHB77" s="386"/>
      <c r="DHC77" s="386"/>
      <c r="DHD77" s="386"/>
      <c r="DHE77" s="386"/>
      <c r="DHF77" s="386"/>
      <c r="DHG77" s="386"/>
      <c r="DHH77" s="386"/>
      <c r="DHI77" s="386"/>
      <c r="DHJ77" s="386"/>
      <c r="DHK77" s="386"/>
      <c r="DHL77" s="386"/>
      <c r="DHM77" s="386"/>
      <c r="DHN77" s="386"/>
      <c r="DHO77" s="386"/>
      <c r="DHP77" s="386"/>
      <c r="DHQ77" s="386"/>
      <c r="DHR77" s="386"/>
      <c r="DHS77" s="386"/>
      <c r="DHT77" s="386"/>
      <c r="DHU77" s="386"/>
      <c r="DHV77" s="386"/>
      <c r="DHW77" s="386"/>
      <c r="DHX77" s="386"/>
      <c r="DHY77" s="386"/>
      <c r="DHZ77" s="386"/>
      <c r="DIA77" s="386"/>
      <c r="DIB77" s="386"/>
      <c r="DIC77" s="386"/>
      <c r="DID77" s="386"/>
      <c r="DIE77" s="386"/>
      <c r="DIF77" s="386"/>
      <c r="DIG77" s="386"/>
      <c r="DIH77" s="386"/>
      <c r="DII77" s="386"/>
      <c r="DIJ77" s="386"/>
      <c r="DIK77" s="386"/>
      <c r="DIL77" s="386"/>
      <c r="DIM77" s="386"/>
      <c r="DIN77" s="386"/>
      <c r="DIO77" s="386"/>
      <c r="DIP77" s="386"/>
      <c r="DIQ77" s="386"/>
      <c r="DIR77" s="386"/>
      <c r="DIS77" s="386"/>
      <c r="DIT77" s="386"/>
      <c r="DIU77" s="386"/>
      <c r="DIV77" s="386"/>
      <c r="DIW77" s="386"/>
      <c r="DIX77" s="386"/>
      <c r="DIY77" s="386"/>
      <c r="DIZ77" s="386"/>
      <c r="DJA77" s="386"/>
      <c r="DJB77" s="386"/>
      <c r="DJC77" s="386"/>
      <c r="DJD77" s="386"/>
      <c r="DJE77" s="386"/>
      <c r="DJF77" s="386"/>
      <c r="DJG77" s="386"/>
      <c r="DJH77" s="386"/>
      <c r="DJI77" s="386"/>
      <c r="DJJ77" s="386"/>
      <c r="DJK77" s="386"/>
      <c r="DJL77" s="386"/>
      <c r="DJM77" s="386"/>
      <c r="DJN77" s="386"/>
      <c r="DJO77" s="386"/>
      <c r="DJP77" s="386"/>
      <c r="DJQ77" s="386"/>
      <c r="DJR77" s="386"/>
      <c r="DJS77" s="386"/>
      <c r="DJT77" s="386"/>
      <c r="DJU77" s="386"/>
      <c r="DJV77" s="386"/>
      <c r="DJW77" s="386"/>
      <c r="DJX77" s="386"/>
      <c r="DJY77" s="386"/>
      <c r="DJZ77" s="386"/>
      <c r="DKA77" s="386"/>
      <c r="DKB77" s="386"/>
      <c r="DKC77" s="386"/>
      <c r="DKD77" s="386"/>
      <c r="DKE77" s="386"/>
      <c r="DKF77" s="386"/>
      <c r="DKG77" s="386"/>
      <c r="DKH77" s="386"/>
      <c r="DKI77" s="386"/>
      <c r="DKJ77" s="386"/>
      <c r="DKK77" s="386"/>
      <c r="DKL77" s="386"/>
      <c r="DKM77" s="386"/>
      <c r="DKN77" s="386"/>
      <c r="DKO77" s="386"/>
      <c r="DKP77" s="386"/>
      <c r="DKQ77" s="386"/>
      <c r="DKR77" s="386"/>
      <c r="DKS77" s="386"/>
      <c r="DKT77" s="386"/>
      <c r="DKU77" s="386"/>
      <c r="DKV77" s="386"/>
      <c r="DKW77" s="386"/>
      <c r="DKX77" s="386"/>
      <c r="DKY77" s="386"/>
      <c r="DKZ77" s="386"/>
      <c r="DLA77" s="386"/>
      <c r="DLB77" s="386"/>
      <c r="DLC77" s="386"/>
      <c r="DLD77" s="386"/>
      <c r="DLE77" s="386"/>
      <c r="DLF77" s="386"/>
      <c r="DLG77" s="386"/>
      <c r="DLH77" s="386"/>
      <c r="DLI77" s="386"/>
      <c r="DLJ77" s="386"/>
      <c r="DLK77" s="386"/>
      <c r="DLL77" s="386"/>
      <c r="DLM77" s="386"/>
      <c r="DLN77" s="386"/>
      <c r="DLO77" s="386"/>
      <c r="DLP77" s="386"/>
      <c r="DLQ77" s="386"/>
      <c r="DLR77" s="386"/>
      <c r="DLS77" s="386"/>
      <c r="DLT77" s="386"/>
      <c r="DLU77" s="386"/>
      <c r="DLV77" s="386"/>
      <c r="DLW77" s="386"/>
      <c r="DLX77" s="386"/>
      <c r="DLY77" s="386"/>
      <c r="DLZ77" s="386"/>
      <c r="DMA77" s="386"/>
      <c r="DMB77" s="386"/>
      <c r="DMC77" s="386"/>
      <c r="DMD77" s="386"/>
      <c r="DME77" s="386"/>
      <c r="DMF77" s="386"/>
      <c r="DMG77" s="386"/>
      <c r="DMH77" s="386"/>
      <c r="DMI77" s="386"/>
      <c r="DMJ77" s="386"/>
      <c r="DMK77" s="386"/>
      <c r="DML77" s="386"/>
      <c r="DMM77" s="386"/>
      <c r="DMN77" s="386"/>
      <c r="DMO77" s="386"/>
      <c r="DMP77" s="386"/>
      <c r="DMQ77" s="386"/>
      <c r="DMR77" s="386"/>
      <c r="DMS77" s="386"/>
      <c r="DMT77" s="386"/>
      <c r="DMU77" s="386"/>
      <c r="DMV77" s="386"/>
      <c r="DMW77" s="386"/>
      <c r="DMX77" s="386"/>
      <c r="DMY77" s="386"/>
      <c r="DMZ77" s="386"/>
      <c r="DNA77" s="386"/>
      <c r="DNB77" s="386"/>
      <c r="DNC77" s="386"/>
      <c r="DND77" s="386"/>
      <c r="DNE77" s="386"/>
      <c r="DNF77" s="386"/>
      <c r="DNG77" s="386"/>
      <c r="DNH77" s="386"/>
      <c r="DNI77" s="386"/>
      <c r="DNJ77" s="386"/>
      <c r="DNK77" s="386"/>
      <c r="DNL77" s="386"/>
      <c r="DNM77" s="386"/>
      <c r="DNN77" s="386"/>
      <c r="DNO77" s="386"/>
      <c r="DNP77" s="386"/>
      <c r="DNQ77" s="386"/>
      <c r="DNR77" s="386"/>
      <c r="DNS77" s="386"/>
      <c r="DNT77" s="386"/>
      <c r="DNU77" s="386"/>
      <c r="DNV77" s="386"/>
      <c r="DNW77" s="386"/>
      <c r="DNX77" s="386"/>
      <c r="DNY77" s="386"/>
      <c r="DNZ77" s="386"/>
      <c r="DOA77" s="386"/>
      <c r="DOB77" s="386"/>
      <c r="DOC77" s="386"/>
      <c r="DOD77" s="386"/>
      <c r="DOE77" s="386"/>
      <c r="DOF77" s="386"/>
      <c r="DOG77" s="386"/>
      <c r="DOH77" s="386"/>
      <c r="DOI77" s="386"/>
      <c r="DOJ77" s="386"/>
      <c r="DOK77" s="386"/>
      <c r="DOL77" s="386"/>
      <c r="DOM77" s="386"/>
      <c r="DON77" s="386"/>
      <c r="DOO77" s="386"/>
      <c r="DOP77" s="386"/>
      <c r="DOQ77" s="386"/>
      <c r="DOR77" s="386"/>
      <c r="DOS77" s="386"/>
      <c r="DOT77" s="386"/>
      <c r="DOU77" s="386"/>
      <c r="DOV77" s="386"/>
      <c r="DOW77" s="386"/>
      <c r="DOX77" s="386"/>
      <c r="DOY77" s="386"/>
      <c r="DOZ77" s="386"/>
      <c r="DPA77" s="386"/>
      <c r="DPB77" s="386"/>
      <c r="DPC77" s="386"/>
      <c r="DPD77" s="386"/>
      <c r="DPE77" s="386"/>
      <c r="DPF77" s="386"/>
      <c r="DPG77" s="386"/>
      <c r="DPH77" s="386"/>
      <c r="DPI77" s="386"/>
      <c r="DPJ77" s="386"/>
      <c r="DPK77" s="386"/>
      <c r="DPL77" s="386"/>
      <c r="DPM77" s="386"/>
      <c r="DPN77" s="386"/>
      <c r="DPO77" s="386"/>
      <c r="DPP77" s="386"/>
      <c r="DPQ77" s="386"/>
      <c r="DPR77" s="386"/>
      <c r="DPS77" s="386"/>
      <c r="DPT77" s="386"/>
      <c r="DPU77" s="386"/>
      <c r="DPV77" s="386"/>
      <c r="DPW77" s="386"/>
      <c r="DPX77" s="386"/>
      <c r="DPY77" s="386"/>
      <c r="DPZ77" s="386"/>
      <c r="DQA77" s="386"/>
      <c r="DQB77" s="386"/>
      <c r="DQC77" s="386"/>
      <c r="DQD77" s="386"/>
      <c r="DQE77" s="386"/>
      <c r="DQF77" s="386"/>
      <c r="DQG77" s="386"/>
      <c r="DQH77" s="386"/>
      <c r="DQI77" s="386"/>
      <c r="DQJ77" s="386"/>
      <c r="DQK77" s="386"/>
      <c r="DQL77" s="386"/>
      <c r="DQM77" s="386"/>
      <c r="DQN77" s="386"/>
      <c r="DQO77" s="386"/>
      <c r="DQP77" s="386"/>
      <c r="DQQ77" s="386"/>
      <c r="DQR77" s="386"/>
      <c r="DQS77" s="386"/>
      <c r="DQT77" s="386"/>
      <c r="DQU77" s="386"/>
      <c r="DQV77" s="386"/>
      <c r="DQW77" s="386"/>
      <c r="DQX77" s="386"/>
      <c r="DQY77" s="386"/>
      <c r="DQZ77" s="386"/>
      <c r="DRA77" s="386"/>
      <c r="DRB77" s="386"/>
      <c r="DRC77" s="386"/>
      <c r="DRD77" s="386"/>
      <c r="DRE77" s="386"/>
      <c r="DRF77" s="386"/>
      <c r="DRG77" s="386"/>
      <c r="DRH77" s="386"/>
      <c r="DRI77" s="386"/>
      <c r="DRJ77" s="386"/>
      <c r="DRK77" s="386"/>
      <c r="DRL77" s="386"/>
      <c r="DRM77" s="386"/>
      <c r="DRN77" s="386"/>
      <c r="DRO77" s="386"/>
      <c r="DRP77" s="386"/>
      <c r="DRQ77" s="386"/>
      <c r="DRR77" s="386"/>
      <c r="DRS77" s="386"/>
      <c r="DRT77" s="386"/>
      <c r="DRU77" s="386"/>
      <c r="DRV77" s="386"/>
      <c r="DRW77" s="386"/>
      <c r="DRX77" s="386"/>
      <c r="DRY77" s="386"/>
      <c r="DRZ77" s="386"/>
      <c r="DSA77" s="386"/>
      <c r="DSB77" s="386"/>
      <c r="DSC77" s="386"/>
      <c r="DSD77" s="386"/>
      <c r="DSE77" s="386"/>
      <c r="DSF77" s="386"/>
      <c r="DSG77" s="386"/>
      <c r="DSH77" s="386"/>
      <c r="DSI77" s="386"/>
      <c r="DSJ77" s="386"/>
      <c r="DSK77" s="386"/>
      <c r="DSL77" s="386"/>
      <c r="DSM77" s="386"/>
      <c r="DSN77" s="386"/>
      <c r="DSO77" s="386"/>
      <c r="DSP77" s="386"/>
      <c r="DSQ77" s="386"/>
      <c r="DSR77" s="386"/>
      <c r="DSS77" s="386"/>
      <c r="DST77" s="386"/>
      <c r="DSU77" s="386"/>
      <c r="DSV77" s="386"/>
      <c r="DSW77" s="386"/>
      <c r="DSX77" s="386"/>
      <c r="DSY77" s="386"/>
      <c r="DSZ77" s="386"/>
      <c r="DTA77" s="386"/>
      <c r="DTB77" s="386"/>
      <c r="DTC77" s="386"/>
      <c r="DTD77" s="386"/>
      <c r="DTE77" s="386"/>
      <c r="DTF77" s="386"/>
      <c r="DTG77" s="386"/>
      <c r="DTH77" s="386"/>
      <c r="DTI77" s="386"/>
      <c r="DTJ77" s="386"/>
      <c r="DTK77" s="386"/>
      <c r="DTL77" s="386"/>
      <c r="DTM77" s="386"/>
      <c r="DTN77" s="386"/>
      <c r="DTO77" s="386"/>
      <c r="DTP77" s="386"/>
      <c r="DTQ77" s="386"/>
      <c r="DTR77" s="386"/>
      <c r="DTS77" s="386"/>
      <c r="DTT77" s="386"/>
      <c r="DTU77" s="386"/>
      <c r="DTV77" s="386"/>
      <c r="DTW77" s="386"/>
      <c r="DTX77" s="386"/>
      <c r="DTY77" s="386"/>
      <c r="DTZ77" s="386"/>
      <c r="DUA77" s="386"/>
      <c r="DUB77" s="386"/>
      <c r="DUC77" s="386"/>
      <c r="DUD77" s="386"/>
      <c r="DUE77" s="386"/>
      <c r="DUF77" s="386"/>
      <c r="DUG77" s="386"/>
      <c r="DUH77" s="386"/>
      <c r="DUI77" s="386"/>
      <c r="DUJ77" s="386"/>
      <c r="DUK77" s="386"/>
      <c r="DUL77" s="386"/>
      <c r="DUM77" s="386"/>
      <c r="DUN77" s="386"/>
      <c r="DUO77" s="386"/>
      <c r="DUP77" s="386"/>
      <c r="DUQ77" s="386"/>
      <c r="DUR77" s="386"/>
      <c r="DUS77" s="386"/>
      <c r="DUT77" s="386"/>
      <c r="DUU77" s="386"/>
      <c r="DUV77" s="386"/>
      <c r="DUW77" s="386"/>
      <c r="DUX77" s="386"/>
      <c r="DUY77" s="386"/>
      <c r="DUZ77" s="386"/>
      <c r="DVA77" s="386"/>
      <c r="DVB77" s="386"/>
      <c r="DVC77" s="386"/>
      <c r="DVD77" s="386"/>
      <c r="DVE77" s="386"/>
      <c r="DVF77" s="386"/>
      <c r="DVG77" s="386"/>
      <c r="DVH77" s="386"/>
      <c r="DVI77" s="386"/>
      <c r="DVJ77" s="386"/>
      <c r="DVK77" s="386"/>
      <c r="DVL77" s="386"/>
      <c r="DVM77" s="386"/>
      <c r="DVN77" s="386"/>
      <c r="DVO77" s="386"/>
      <c r="DVP77" s="386"/>
      <c r="DVQ77" s="386"/>
      <c r="DVR77" s="386"/>
      <c r="DVS77" s="386"/>
      <c r="DVT77" s="386"/>
      <c r="DVU77" s="386"/>
      <c r="DVV77" s="386"/>
      <c r="DVW77" s="386"/>
      <c r="DVX77" s="386"/>
      <c r="DVY77" s="386"/>
      <c r="DVZ77" s="386"/>
      <c r="DWA77" s="386"/>
      <c r="DWB77" s="386"/>
      <c r="DWC77" s="386"/>
      <c r="DWD77" s="386"/>
      <c r="DWE77" s="386"/>
      <c r="DWF77" s="386"/>
      <c r="DWG77" s="386"/>
      <c r="DWH77" s="386"/>
      <c r="DWI77" s="386"/>
      <c r="DWJ77" s="386"/>
      <c r="DWK77" s="386"/>
      <c r="DWL77" s="386"/>
      <c r="DWM77" s="386"/>
      <c r="DWN77" s="386"/>
      <c r="DWO77" s="386"/>
      <c r="DWP77" s="386"/>
      <c r="DWQ77" s="386"/>
      <c r="DWR77" s="386"/>
      <c r="DWS77" s="386"/>
      <c r="DWT77" s="386"/>
      <c r="DWU77" s="386"/>
      <c r="DWV77" s="386"/>
      <c r="DWW77" s="386"/>
      <c r="DWX77" s="386"/>
      <c r="DWY77" s="386"/>
      <c r="DWZ77" s="386"/>
      <c r="DXA77" s="386"/>
      <c r="DXB77" s="386"/>
      <c r="DXC77" s="386"/>
      <c r="DXD77" s="386"/>
      <c r="DXE77" s="386"/>
      <c r="DXF77" s="386"/>
      <c r="DXG77" s="386"/>
      <c r="DXH77" s="386"/>
      <c r="DXI77" s="386"/>
      <c r="DXJ77" s="386"/>
      <c r="DXK77" s="386"/>
      <c r="DXL77" s="386"/>
      <c r="DXM77" s="386"/>
      <c r="DXN77" s="386"/>
      <c r="DXO77" s="386"/>
      <c r="DXP77" s="386"/>
      <c r="DXQ77" s="386"/>
      <c r="DXR77" s="386"/>
      <c r="DXS77" s="386"/>
      <c r="DXT77" s="386"/>
      <c r="DXU77" s="386"/>
      <c r="DXV77" s="386"/>
      <c r="DXW77" s="386"/>
      <c r="DXX77" s="386"/>
      <c r="DXY77" s="386"/>
      <c r="DXZ77" s="386"/>
      <c r="DYA77" s="386"/>
      <c r="DYB77" s="386"/>
      <c r="DYC77" s="386"/>
      <c r="DYD77" s="386"/>
      <c r="DYE77" s="386"/>
      <c r="DYF77" s="386"/>
      <c r="DYG77" s="386"/>
      <c r="DYH77" s="386"/>
      <c r="DYI77" s="386"/>
      <c r="DYJ77" s="386"/>
      <c r="DYK77" s="386"/>
      <c r="DYL77" s="386"/>
      <c r="DYM77" s="386"/>
      <c r="DYN77" s="386"/>
      <c r="DYO77" s="386"/>
      <c r="DYP77" s="386"/>
      <c r="DYQ77" s="386"/>
      <c r="DYR77" s="386"/>
      <c r="DYS77" s="386"/>
      <c r="DYT77" s="386"/>
      <c r="DYU77" s="386"/>
      <c r="DYV77" s="386"/>
      <c r="DYW77" s="386"/>
      <c r="DYX77" s="386"/>
      <c r="DYY77" s="386"/>
      <c r="DYZ77" s="386"/>
      <c r="DZA77" s="386"/>
      <c r="DZB77" s="386"/>
      <c r="DZC77" s="386"/>
      <c r="DZD77" s="386"/>
      <c r="DZE77" s="386"/>
      <c r="DZF77" s="386"/>
      <c r="DZG77" s="386"/>
      <c r="DZH77" s="386"/>
      <c r="DZI77" s="386"/>
      <c r="DZJ77" s="386"/>
      <c r="DZK77" s="386"/>
      <c r="DZL77" s="386"/>
      <c r="DZM77" s="386"/>
      <c r="DZN77" s="386"/>
      <c r="DZO77" s="386"/>
      <c r="DZP77" s="386"/>
      <c r="DZQ77" s="386"/>
      <c r="DZR77" s="386"/>
      <c r="DZS77" s="386"/>
      <c r="DZT77" s="386"/>
      <c r="DZU77" s="386"/>
      <c r="DZV77" s="386"/>
      <c r="DZW77" s="386"/>
      <c r="DZX77" s="386"/>
      <c r="DZY77" s="386"/>
      <c r="DZZ77" s="386"/>
      <c r="EAA77" s="386"/>
      <c r="EAB77" s="386"/>
      <c r="EAC77" s="386"/>
      <c r="EAD77" s="386"/>
      <c r="EAE77" s="386"/>
      <c r="EAF77" s="386"/>
      <c r="EAG77" s="386"/>
      <c r="EAH77" s="386"/>
      <c r="EAI77" s="386"/>
      <c r="EAJ77" s="386"/>
      <c r="EAK77" s="386"/>
      <c r="EAL77" s="386"/>
      <c r="EAM77" s="386"/>
      <c r="EAN77" s="386"/>
      <c r="EAO77" s="386"/>
      <c r="EAP77" s="386"/>
      <c r="EAQ77" s="386"/>
      <c r="EAR77" s="386"/>
      <c r="EAS77" s="386"/>
      <c r="EAT77" s="386"/>
      <c r="EAU77" s="386"/>
      <c r="EAV77" s="386"/>
      <c r="EAW77" s="386"/>
      <c r="EAX77" s="386"/>
      <c r="EAY77" s="386"/>
      <c r="EAZ77" s="386"/>
      <c r="EBA77" s="386"/>
      <c r="EBB77" s="386"/>
      <c r="EBC77" s="386"/>
      <c r="EBD77" s="386"/>
      <c r="EBE77" s="386"/>
      <c r="EBF77" s="386"/>
      <c r="EBG77" s="386"/>
      <c r="EBH77" s="386"/>
      <c r="EBI77" s="386"/>
      <c r="EBJ77" s="386"/>
      <c r="EBK77" s="386"/>
      <c r="EBL77" s="386"/>
      <c r="EBM77" s="386"/>
      <c r="EBN77" s="386"/>
      <c r="EBO77" s="386"/>
      <c r="EBP77" s="386"/>
      <c r="EBQ77" s="386"/>
      <c r="EBR77" s="386"/>
      <c r="EBS77" s="386"/>
      <c r="EBT77" s="386"/>
      <c r="EBU77" s="386"/>
      <c r="EBV77" s="386"/>
      <c r="EBW77" s="386"/>
      <c r="EBX77" s="386"/>
      <c r="EBY77" s="386"/>
      <c r="EBZ77" s="386"/>
      <c r="ECA77" s="386"/>
      <c r="ECB77" s="386"/>
      <c r="ECC77" s="386"/>
      <c r="ECD77" s="386"/>
      <c r="ECE77" s="386"/>
      <c r="ECF77" s="386"/>
      <c r="ECG77" s="386"/>
      <c r="ECH77" s="386"/>
      <c r="ECI77" s="386"/>
      <c r="ECJ77" s="386"/>
      <c r="ECK77" s="386"/>
      <c r="ECL77" s="386"/>
      <c r="ECM77" s="386"/>
      <c r="ECN77" s="386"/>
      <c r="ECO77" s="386"/>
      <c r="ECP77" s="386"/>
      <c r="ECQ77" s="386"/>
      <c r="ECR77" s="386"/>
      <c r="ECS77" s="386"/>
      <c r="ECT77" s="386"/>
      <c r="ECU77" s="386"/>
      <c r="ECV77" s="386"/>
      <c r="ECW77" s="386"/>
      <c r="ECX77" s="386"/>
      <c r="ECY77" s="386"/>
      <c r="ECZ77" s="386"/>
      <c r="EDA77" s="386"/>
      <c r="EDB77" s="386"/>
      <c r="EDC77" s="386"/>
      <c r="EDD77" s="386"/>
      <c r="EDE77" s="386"/>
      <c r="EDF77" s="386"/>
      <c r="EDG77" s="386"/>
      <c r="EDH77" s="386"/>
      <c r="EDI77" s="386"/>
      <c r="EDJ77" s="386"/>
      <c r="EDK77" s="386"/>
      <c r="EDL77" s="386"/>
      <c r="EDM77" s="386"/>
      <c r="EDN77" s="386"/>
      <c r="EDO77" s="386"/>
      <c r="EDP77" s="386"/>
      <c r="EDQ77" s="386"/>
      <c r="EDR77" s="386"/>
      <c r="EDS77" s="386"/>
      <c r="EDT77" s="386"/>
      <c r="EDU77" s="386"/>
      <c r="EDV77" s="386"/>
      <c r="EDW77" s="386"/>
      <c r="EDX77" s="386"/>
      <c r="EDY77" s="386"/>
      <c r="EDZ77" s="386"/>
      <c r="EEA77" s="386"/>
      <c r="EEB77" s="386"/>
      <c r="EEC77" s="386"/>
      <c r="EED77" s="386"/>
      <c r="EEE77" s="386"/>
      <c r="EEF77" s="386"/>
      <c r="EEG77" s="386"/>
      <c r="EEH77" s="386"/>
      <c r="EEI77" s="386"/>
      <c r="EEJ77" s="386"/>
      <c r="EEK77" s="386"/>
      <c r="EEL77" s="386"/>
      <c r="EEM77" s="386"/>
      <c r="EEN77" s="386"/>
      <c r="EEO77" s="386"/>
      <c r="EEP77" s="386"/>
      <c r="EEQ77" s="386"/>
      <c r="EER77" s="386"/>
      <c r="EES77" s="386"/>
      <c r="EET77" s="386"/>
      <c r="EEU77" s="386"/>
      <c r="EEV77" s="386"/>
      <c r="EEW77" s="386"/>
      <c r="EEX77" s="386"/>
      <c r="EEY77" s="386"/>
      <c r="EEZ77" s="386"/>
      <c r="EFA77" s="386"/>
      <c r="EFB77" s="386"/>
      <c r="EFC77" s="386"/>
      <c r="EFD77" s="386"/>
      <c r="EFE77" s="386"/>
      <c r="EFF77" s="386"/>
      <c r="EFG77" s="386"/>
      <c r="EFH77" s="386"/>
      <c r="EFI77" s="386"/>
      <c r="EFJ77" s="386"/>
      <c r="EFK77" s="386"/>
      <c r="EFL77" s="386"/>
      <c r="EFM77" s="386"/>
      <c r="EFN77" s="386"/>
      <c r="EFO77" s="386"/>
      <c r="EFP77" s="386"/>
      <c r="EFQ77" s="386"/>
      <c r="EFR77" s="386"/>
      <c r="EFS77" s="386"/>
      <c r="EFT77" s="386"/>
      <c r="EFU77" s="386"/>
      <c r="EFV77" s="386"/>
      <c r="EFW77" s="386"/>
      <c r="EFX77" s="386"/>
      <c r="EFY77" s="386"/>
      <c r="EFZ77" s="386"/>
      <c r="EGA77" s="386"/>
      <c r="EGB77" s="386"/>
      <c r="EGC77" s="386"/>
      <c r="EGD77" s="386"/>
      <c r="EGE77" s="386"/>
      <c r="EGF77" s="386"/>
      <c r="EGG77" s="386"/>
      <c r="EGH77" s="386"/>
      <c r="EGI77" s="386"/>
      <c r="EGJ77" s="386"/>
      <c r="EGK77" s="386"/>
      <c r="EGL77" s="386"/>
      <c r="EGM77" s="386"/>
      <c r="EGN77" s="386"/>
      <c r="EGO77" s="386"/>
      <c r="EGP77" s="386"/>
      <c r="EGQ77" s="386"/>
      <c r="EGR77" s="386"/>
      <c r="EGS77" s="386"/>
      <c r="EGT77" s="386"/>
      <c r="EGU77" s="386"/>
      <c r="EGV77" s="386"/>
      <c r="EGW77" s="386"/>
      <c r="EGX77" s="386"/>
      <c r="EGY77" s="386"/>
      <c r="EGZ77" s="386"/>
      <c r="EHA77" s="386"/>
      <c r="EHB77" s="386"/>
      <c r="EHC77" s="386"/>
      <c r="EHD77" s="386"/>
      <c r="EHE77" s="386"/>
      <c r="EHF77" s="386"/>
      <c r="EHG77" s="386"/>
      <c r="EHH77" s="386"/>
      <c r="EHI77" s="386"/>
      <c r="EHJ77" s="386"/>
      <c r="EHK77" s="386"/>
      <c r="EHL77" s="386"/>
      <c r="EHM77" s="386"/>
      <c r="EHN77" s="386"/>
      <c r="EHO77" s="386"/>
      <c r="EHP77" s="386"/>
      <c r="EHQ77" s="386"/>
      <c r="EHR77" s="386"/>
      <c r="EHS77" s="386"/>
      <c r="EHT77" s="386"/>
      <c r="EHU77" s="386"/>
      <c r="EHV77" s="386"/>
      <c r="EHW77" s="386"/>
      <c r="EHX77" s="386"/>
      <c r="EHY77" s="386"/>
      <c r="EHZ77" s="386"/>
      <c r="EIA77" s="386"/>
      <c r="EIB77" s="386"/>
      <c r="EIC77" s="386"/>
      <c r="EID77" s="386"/>
      <c r="EIE77" s="386"/>
      <c r="EIF77" s="386"/>
      <c r="EIG77" s="386"/>
      <c r="EIH77" s="386"/>
      <c r="EII77" s="386"/>
      <c r="EIJ77" s="386"/>
      <c r="EIK77" s="386"/>
      <c r="EIL77" s="386"/>
      <c r="EIM77" s="386"/>
      <c r="EIN77" s="386"/>
      <c r="EIO77" s="386"/>
      <c r="EIP77" s="386"/>
      <c r="EIQ77" s="386"/>
      <c r="EIR77" s="386"/>
      <c r="EIS77" s="386"/>
      <c r="EIT77" s="386"/>
      <c r="EIU77" s="386"/>
      <c r="EIV77" s="386"/>
      <c r="EIW77" s="386"/>
      <c r="EIX77" s="386"/>
      <c r="EIY77" s="386"/>
      <c r="EIZ77" s="386"/>
      <c r="EJA77" s="386"/>
      <c r="EJB77" s="386"/>
      <c r="EJC77" s="386"/>
      <c r="EJD77" s="386"/>
      <c r="EJE77" s="386"/>
      <c r="EJF77" s="386"/>
      <c r="EJG77" s="386"/>
      <c r="EJH77" s="386"/>
      <c r="EJI77" s="386"/>
      <c r="EJJ77" s="386"/>
      <c r="EJK77" s="386"/>
      <c r="EJL77" s="386"/>
      <c r="EJM77" s="386"/>
      <c r="EJN77" s="386"/>
      <c r="EJO77" s="386"/>
      <c r="EJP77" s="386"/>
      <c r="EJQ77" s="386"/>
      <c r="EJR77" s="386"/>
      <c r="EJS77" s="386"/>
      <c r="EJT77" s="386"/>
      <c r="EJU77" s="386"/>
      <c r="EJV77" s="386"/>
      <c r="EJW77" s="386"/>
      <c r="EJX77" s="386"/>
      <c r="EJY77" s="386"/>
      <c r="EJZ77" s="386"/>
      <c r="EKA77" s="386"/>
      <c r="EKB77" s="386"/>
      <c r="EKC77" s="386"/>
      <c r="EKD77" s="386"/>
      <c r="EKE77" s="386"/>
      <c r="EKF77" s="386"/>
      <c r="EKG77" s="386"/>
      <c r="EKH77" s="386"/>
      <c r="EKI77" s="386"/>
      <c r="EKJ77" s="386"/>
      <c r="EKK77" s="386"/>
      <c r="EKL77" s="386"/>
      <c r="EKM77" s="386"/>
      <c r="EKN77" s="386"/>
      <c r="EKO77" s="386"/>
      <c r="EKP77" s="386"/>
      <c r="EKQ77" s="386"/>
      <c r="EKR77" s="386"/>
      <c r="EKS77" s="386"/>
      <c r="EKT77" s="386"/>
      <c r="EKU77" s="386"/>
      <c r="EKV77" s="386"/>
      <c r="EKW77" s="386"/>
      <c r="EKX77" s="386"/>
      <c r="EKY77" s="386"/>
      <c r="EKZ77" s="386"/>
      <c r="ELA77" s="386"/>
      <c r="ELB77" s="386"/>
      <c r="ELC77" s="386"/>
      <c r="ELD77" s="386"/>
      <c r="ELE77" s="386"/>
      <c r="ELF77" s="386"/>
      <c r="ELG77" s="386"/>
      <c r="ELH77" s="386"/>
      <c r="ELI77" s="386"/>
      <c r="ELJ77" s="386"/>
      <c r="ELK77" s="386"/>
      <c r="ELL77" s="386"/>
      <c r="ELM77" s="386"/>
      <c r="ELN77" s="386"/>
      <c r="ELO77" s="386"/>
      <c r="ELP77" s="386"/>
      <c r="ELQ77" s="386"/>
      <c r="ELR77" s="386"/>
      <c r="ELS77" s="386"/>
      <c r="ELT77" s="386"/>
      <c r="ELU77" s="386"/>
      <c r="ELV77" s="386"/>
      <c r="ELW77" s="386"/>
      <c r="ELX77" s="386"/>
      <c r="ELY77" s="386"/>
      <c r="ELZ77" s="386"/>
      <c r="EMA77" s="386"/>
      <c r="EMB77" s="386"/>
      <c r="EMC77" s="386"/>
      <c r="EMD77" s="386"/>
      <c r="EME77" s="386"/>
      <c r="EMF77" s="386"/>
      <c r="EMG77" s="386"/>
      <c r="EMH77" s="386"/>
      <c r="EMI77" s="386"/>
      <c r="EMJ77" s="386"/>
      <c r="EMK77" s="386"/>
      <c r="EML77" s="386"/>
      <c r="EMM77" s="386"/>
      <c r="EMN77" s="386"/>
      <c r="EMO77" s="386"/>
      <c r="EMP77" s="386"/>
      <c r="EMQ77" s="386"/>
      <c r="EMR77" s="386"/>
      <c r="EMS77" s="386"/>
      <c r="EMT77" s="386"/>
      <c r="EMU77" s="386"/>
      <c r="EMV77" s="386"/>
      <c r="EMW77" s="386"/>
      <c r="EMX77" s="386"/>
      <c r="EMY77" s="386"/>
      <c r="EMZ77" s="386"/>
      <c r="ENA77" s="386"/>
      <c r="ENB77" s="386"/>
      <c r="ENC77" s="386"/>
      <c r="END77" s="386"/>
      <c r="ENE77" s="386"/>
      <c r="ENF77" s="386"/>
      <c r="ENG77" s="386"/>
      <c r="ENH77" s="386"/>
      <c r="ENI77" s="386"/>
      <c r="ENJ77" s="386"/>
      <c r="ENK77" s="386"/>
      <c r="ENL77" s="386"/>
      <c r="ENM77" s="386"/>
      <c r="ENN77" s="386"/>
      <c r="ENO77" s="386"/>
      <c r="ENP77" s="386"/>
      <c r="ENQ77" s="386"/>
      <c r="ENR77" s="386"/>
      <c r="ENS77" s="386"/>
      <c r="ENT77" s="386"/>
      <c r="ENU77" s="386"/>
      <c r="ENV77" s="386"/>
      <c r="ENW77" s="386"/>
      <c r="ENX77" s="386"/>
      <c r="ENY77" s="386"/>
      <c r="ENZ77" s="386"/>
      <c r="EOA77" s="386"/>
      <c r="EOB77" s="386"/>
      <c r="EOC77" s="386"/>
      <c r="EOD77" s="386"/>
      <c r="EOE77" s="386"/>
      <c r="EOF77" s="386"/>
      <c r="EOG77" s="386"/>
      <c r="EOH77" s="386"/>
      <c r="EOI77" s="386"/>
      <c r="EOJ77" s="386"/>
      <c r="EOK77" s="386"/>
      <c r="EOL77" s="386"/>
      <c r="EOM77" s="386"/>
      <c r="EON77" s="386"/>
      <c r="EOO77" s="386"/>
      <c r="EOP77" s="386"/>
      <c r="EOQ77" s="386"/>
      <c r="EOR77" s="386"/>
      <c r="EOS77" s="386"/>
      <c r="EOT77" s="386"/>
      <c r="EOU77" s="386"/>
      <c r="EOV77" s="386"/>
      <c r="EOW77" s="386"/>
      <c r="EOX77" s="386"/>
      <c r="EOY77" s="386"/>
      <c r="EOZ77" s="386"/>
      <c r="EPA77" s="386"/>
      <c r="EPB77" s="386"/>
      <c r="EPC77" s="386"/>
      <c r="EPD77" s="386"/>
      <c r="EPE77" s="386"/>
      <c r="EPF77" s="386"/>
      <c r="EPG77" s="386"/>
      <c r="EPH77" s="386"/>
      <c r="EPI77" s="386"/>
      <c r="EPJ77" s="386"/>
      <c r="EPK77" s="386"/>
      <c r="EPL77" s="386"/>
      <c r="EPM77" s="386"/>
      <c r="EPN77" s="386"/>
      <c r="EPO77" s="386"/>
      <c r="EPP77" s="386"/>
      <c r="EPQ77" s="386"/>
      <c r="EPR77" s="386"/>
      <c r="EPS77" s="386"/>
      <c r="EPT77" s="386"/>
      <c r="EPU77" s="386"/>
      <c r="EPV77" s="386"/>
      <c r="EPW77" s="386"/>
      <c r="EPX77" s="386"/>
      <c r="EPY77" s="386"/>
      <c r="EPZ77" s="386"/>
      <c r="EQA77" s="386"/>
      <c r="EQB77" s="386"/>
      <c r="EQC77" s="386"/>
      <c r="EQD77" s="386"/>
      <c r="EQE77" s="386"/>
      <c r="EQF77" s="386"/>
      <c r="EQG77" s="386"/>
      <c r="EQH77" s="386"/>
      <c r="EQI77" s="386"/>
      <c r="EQJ77" s="386"/>
      <c r="EQK77" s="386"/>
      <c r="EQL77" s="386"/>
      <c r="EQM77" s="386"/>
      <c r="EQN77" s="386"/>
      <c r="EQO77" s="386"/>
      <c r="EQP77" s="386"/>
      <c r="EQQ77" s="386"/>
      <c r="EQR77" s="386"/>
      <c r="EQS77" s="386"/>
      <c r="EQT77" s="386"/>
      <c r="EQU77" s="386"/>
      <c r="EQV77" s="386"/>
      <c r="EQW77" s="386"/>
      <c r="EQX77" s="386"/>
      <c r="EQY77" s="386"/>
      <c r="EQZ77" s="386"/>
      <c r="ERA77" s="386"/>
      <c r="ERB77" s="386"/>
      <c r="ERC77" s="386"/>
      <c r="ERD77" s="386"/>
      <c r="ERE77" s="386"/>
      <c r="ERF77" s="386"/>
      <c r="ERG77" s="386"/>
      <c r="ERH77" s="386"/>
      <c r="ERI77" s="386"/>
      <c r="ERJ77" s="386"/>
      <c r="ERK77" s="386"/>
      <c r="ERL77" s="386"/>
      <c r="ERM77" s="386"/>
      <c r="ERN77" s="386"/>
      <c r="ERO77" s="386"/>
      <c r="ERP77" s="386"/>
      <c r="ERQ77" s="386"/>
      <c r="ERR77" s="386"/>
      <c r="ERS77" s="386"/>
      <c r="ERT77" s="386"/>
      <c r="ERU77" s="386"/>
      <c r="ERV77" s="386"/>
      <c r="ERW77" s="386"/>
      <c r="ERX77" s="386"/>
      <c r="ERY77" s="386"/>
      <c r="ERZ77" s="386"/>
      <c r="ESA77" s="386"/>
      <c r="ESB77" s="386"/>
      <c r="ESC77" s="386"/>
      <c r="ESD77" s="386"/>
      <c r="ESE77" s="386"/>
      <c r="ESF77" s="386"/>
      <c r="ESG77" s="386"/>
      <c r="ESH77" s="386"/>
      <c r="ESI77" s="386"/>
      <c r="ESJ77" s="386"/>
      <c r="ESK77" s="386"/>
      <c r="ESL77" s="386"/>
      <c r="ESM77" s="386"/>
      <c r="ESN77" s="386"/>
      <c r="ESO77" s="386"/>
      <c r="ESP77" s="386"/>
      <c r="ESQ77" s="386"/>
      <c r="ESR77" s="386"/>
      <c r="ESS77" s="386"/>
      <c r="EST77" s="386"/>
      <c r="ESU77" s="386"/>
      <c r="ESV77" s="386"/>
      <c r="ESW77" s="386"/>
      <c r="ESX77" s="386"/>
      <c r="ESY77" s="386"/>
      <c r="ESZ77" s="386"/>
      <c r="ETA77" s="386"/>
      <c r="ETB77" s="386"/>
      <c r="ETC77" s="386"/>
      <c r="ETD77" s="386"/>
      <c r="ETE77" s="386"/>
      <c r="ETF77" s="386"/>
      <c r="ETG77" s="386"/>
      <c r="ETH77" s="386"/>
      <c r="ETI77" s="386"/>
      <c r="ETJ77" s="386"/>
      <c r="ETK77" s="386"/>
      <c r="ETL77" s="386"/>
      <c r="ETM77" s="386"/>
      <c r="ETN77" s="386"/>
      <c r="ETO77" s="386"/>
      <c r="ETP77" s="386"/>
      <c r="ETQ77" s="386"/>
      <c r="ETR77" s="386"/>
      <c r="ETS77" s="386"/>
      <c r="ETT77" s="386"/>
      <c r="ETU77" s="386"/>
      <c r="ETV77" s="386"/>
      <c r="ETW77" s="386"/>
      <c r="ETX77" s="386"/>
      <c r="ETY77" s="386"/>
      <c r="ETZ77" s="386"/>
      <c r="EUA77" s="386"/>
      <c r="EUB77" s="386"/>
      <c r="EUC77" s="386"/>
      <c r="EUD77" s="386"/>
      <c r="EUE77" s="386"/>
      <c r="EUF77" s="386"/>
      <c r="EUG77" s="386"/>
      <c r="EUH77" s="386"/>
      <c r="EUI77" s="386"/>
      <c r="EUJ77" s="386"/>
      <c r="EUK77" s="386"/>
      <c r="EUL77" s="386"/>
      <c r="EUM77" s="386"/>
      <c r="EUN77" s="386"/>
      <c r="EUO77" s="386"/>
      <c r="EUP77" s="386"/>
      <c r="EUQ77" s="386"/>
      <c r="EUR77" s="386"/>
      <c r="EUS77" s="386"/>
      <c r="EUT77" s="386"/>
      <c r="EUU77" s="386"/>
      <c r="EUV77" s="386"/>
      <c r="EUW77" s="386"/>
      <c r="EUX77" s="386"/>
      <c r="EUY77" s="386"/>
      <c r="EUZ77" s="386"/>
      <c r="EVA77" s="386"/>
      <c r="EVB77" s="386"/>
      <c r="EVC77" s="386"/>
      <c r="EVD77" s="386"/>
      <c r="EVE77" s="386"/>
      <c r="EVF77" s="386"/>
      <c r="EVG77" s="386"/>
      <c r="EVH77" s="386"/>
      <c r="EVI77" s="386"/>
      <c r="EVJ77" s="386"/>
      <c r="EVK77" s="386"/>
      <c r="EVL77" s="386"/>
      <c r="EVM77" s="386"/>
      <c r="EVN77" s="386"/>
      <c r="EVO77" s="386"/>
      <c r="EVP77" s="386"/>
      <c r="EVQ77" s="386"/>
      <c r="EVR77" s="386"/>
      <c r="EVS77" s="386"/>
      <c r="EVT77" s="386"/>
      <c r="EVU77" s="386"/>
      <c r="EVV77" s="386"/>
      <c r="EVW77" s="386"/>
      <c r="EVX77" s="386"/>
      <c r="EVY77" s="386"/>
      <c r="EVZ77" s="386"/>
      <c r="EWA77" s="386"/>
      <c r="EWB77" s="386"/>
      <c r="EWC77" s="386"/>
      <c r="EWD77" s="386"/>
      <c r="EWE77" s="386"/>
      <c r="EWF77" s="386"/>
      <c r="EWG77" s="386"/>
      <c r="EWH77" s="386"/>
      <c r="EWI77" s="386"/>
      <c r="EWJ77" s="386"/>
      <c r="EWK77" s="386"/>
      <c r="EWL77" s="386"/>
      <c r="EWM77" s="386"/>
      <c r="EWN77" s="386"/>
      <c r="EWO77" s="386"/>
      <c r="EWP77" s="386"/>
      <c r="EWQ77" s="386"/>
      <c r="EWR77" s="386"/>
      <c r="EWS77" s="386"/>
      <c r="EWT77" s="386"/>
      <c r="EWU77" s="386"/>
      <c r="EWV77" s="386"/>
      <c r="EWW77" s="386"/>
      <c r="EWX77" s="386"/>
      <c r="EWY77" s="386"/>
      <c r="EWZ77" s="386"/>
      <c r="EXA77" s="386"/>
      <c r="EXB77" s="386"/>
      <c r="EXC77" s="386"/>
      <c r="EXD77" s="386"/>
      <c r="EXE77" s="386"/>
      <c r="EXF77" s="386"/>
      <c r="EXG77" s="386"/>
      <c r="EXH77" s="386"/>
      <c r="EXI77" s="386"/>
      <c r="EXJ77" s="386"/>
      <c r="EXK77" s="386"/>
      <c r="EXL77" s="386"/>
      <c r="EXM77" s="386"/>
      <c r="EXN77" s="386"/>
      <c r="EXO77" s="386"/>
      <c r="EXP77" s="386"/>
      <c r="EXQ77" s="386"/>
      <c r="EXR77" s="386"/>
      <c r="EXS77" s="386"/>
      <c r="EXT77" s="386"/>
      <c r="EXU77" s="386"/>
      <c r="EXV77" s="386"/>
      <c r="EXW77" s="386"/>
      <c r="EXX77" s="386"/>
      <c r="EXY77" s="386"/>
      <c r="EXZ77" s="386"/>
      <c r="EYA77" s="386"/>
      <c r="EYB77" s="386"/>
      <c r="EYC77" s="386"/>
      <c r="EYD77" s="386"/>
      <c r="EYE77" s="386"/>
      <c r="EYF77" s="386"/>
      <c r="EYG77" s="386"/>
      <c r="EYH77" s="386"/>
      <c r="EYI77" s="386"/>
      <c r="EYJ77" s="386"/>
      <c r="EYK77" s="386"/>
      <c r="EYL77" s="386"/>
      <c r="EYM77" s="386"/>
      <c r="EYN77" s="386"/>
      <c r="EYO77" s="386"/>
      <c r="EYP77" s="386"/>
      <c r="EYQ77" s="386"/>
      <c r="EYR77" s="386"/>
      <c r="EYS77" s="386"/>
      <c r="EYT77" s="386"/>
      <c r="EYU77" s="386"/>
      <c r="EYV77" s="386"/>
      <c r="EYW77" s="386"/>
      <c r="EYX77" s="386"/>
      <c r="EYY77" s="386"/>
      <c r="EYZ77" s="386"/>
      <c r="EZA77" s="386"/>
      <c r="EZB77" s="386"/>
      <c r="EZC77" s="386"/>
      <c r="EZD77" s="386"/>
      <c r="EZE77" s="386"/>
      <c r="EZF77" s="386"/>
      <c r="EZG77" s="386"/>
      <c r="EZH77" s="386"/>
      <c r="EZI77" s="386"/>
      <c r="EZJ77" s="386"/>
      <c r="EZK77" s="386"/>
      <c r="EZL77" s="386"/>
      <c r="EZM77" s="386"/>
      <c r="EZN77" s="386"/>
      <c r="EZO77" s="386"/>
      <c r="EZP77" s="386"/>
      <c r="EZQ77" s="386"/>
      <c r="EZR77" s="386"/>
      <c r="EZS77" s="386"/>
      <c r="EZT77" s="386"/>
      <c r="EZU77" s="386"/>
      <c r="EZV77" s="386"/>
      <c r="EZW77" s="386"/>
      <c r="EZX77" s="386"/>
      <c r="EZY77" s="386"/>
      <c r="EZZ77" s="386"/>
      <c r="FAA77" s="386"/>
      <c r="FAB77" s="386"/>
      <c r="FAC77" s="386"/>
      <c r="FAD77" s="386"/>
      <c r="FAE77" s="386"/>
      <c r="FAF77" s="386"/>
      <c r="FAG77" s="386"/>
      <c r="FAH77" s="386"/>
      <c r="FAI77" s="386"/>
      <c r="FAJ77" s="386"/>
      <c r="FAK77" s="386"/>
      <c r="FAL77" s="386"/>
      <c r="FAM77" s="386"/>
      <c r="FAN77" s="386"/>
      <c r="FAO77" s="386"/>
      <c r="FAP77" s="386"/>
      <c r="FAQ77" s="386"/>
      <c r="FAR77" s="386"/>
      <c r="FAS77" s="386"/>
      <c r="FAT77" s="386"/>
      <c r="FAU77" s="386"/>
      <c r="FAV77" s="386"/>
      <c r="FAW77" s="386"/>
      <c r="FAX77" s="386"/>
      <c r="FAY77" s="386"/>
      <c r="FAZ77" s="386"/>
      <c r="FBA77" s="386"/>
      <c r="FBB77" s="386"/>
      <c r="FBC77" s="386"/>
      <c r="FBD77" s="386"/>
      <c r="FBE77" s="386"/>
      <c r="FBF77" s="386"/>
      <c r="FBG77" s="386"/>
      <c r="FBH77" s="386"/>
      <c r="FBI77" s="386"/>
      <c r="FBJ77" s="386"/>
      <c r="FBK77" s="386"/>
      <c r="FBL77" s="386"/>
      <c r="FBM77" s="386"/>
      <c r="FBN77" s="386"/>
      <c r="FBO77" s="386"/>
      <c r="FBP77" s="386"/>
      <c r="FBQ77" s="386"/>
      <c r="FBR77" s="386"/>
      <c r="FBS77" s="386"/>
      <c r="FBT77" s="386"/>
      <c r="FBU77" s="386"/>
      <c r="FBV77" s="386"/>
      <c r="FBW77" s="386"/>
      <c r="FBX77" s="386"/>
      <c r="FBY77" s="386"/>
      <c r="FBZ77" s="386"/>
      <c r="FCA77" s="386"/>
      <c r="FCB77" s="386"/>
      <c r="FCC77" s="386"/>
      <c r="FCD77" s="386"/>
      <c r="FCE77" s="386"/>
      <c r="FCF77" s="386"/>
      <c r="FCG77" s="386"/>
      <c r="FCH77" s="386"/>
      <c r="FCI77" s="386"/>
      <c r="FCJ77" s="386"/>
      <c r="FCK77" s="386"/>
      <c r="FCL77" s="386"/>
      <c r="FCM77" s="386"/>
      <c r="FCN77" s="386"/>
      <c r="FCO77" s="386"/>
      <c r="FCP77" s="386"/>
      <c r="FCQ77" s="386"/>
      <c r="FCR77" s="386"/>
      <c r="FCS77" s="386"/>
      <c r="FCT77" s="386"/>
      <c r="FCU77" s="386"/>
      <c r="FCV77" s="386"/>
      <c r="FCW77" s="386"/>
      <c r="FCX77" s="386"/>
      <c r="FCY77" s="386"/>
      <c r="FCZ77" s="386"/>
      <c r="FDA77" s="386"/>
      <c r="FDB77" s="386"/>
      <c r="FDC77" s="386"/>
      <c r="FDD77" s="386"/>
      <c r="FDE77" s="386"/>
      <c r="FDF77" s="386"/>
      <c r="FDG77" s="386"/>
      <c r="FDH77" s="386"/>
      <c r="FDI77" s="386"/>
      <c r="FDJ77" s="386"/>
      <c r="FDK77" s="386"/>
      <c r="FDL77" s="386"/>
      <c r="FDM77" s="386"/>
      <c r="FDN77" s="386"/>
      <c r="FDO77" s="386"/>
      <c r="FDP77" s="386"/>
      <c r="FDQ77" s="386"/>
      <c r="FDR77" s="386"/>
      <c r="FDS77" s="386"/>
      <c r="FDT77" s="386"/>
      <c r="FDU77" s="386"/>
      <c r="FDV77" s="386"/>
      <c r="FDW77" s="386"/>
      <c r="FDX77" s="386"/>
      <c r="FDY77" s="386"/>
      <c r="FDZ77" s="386"/>
      <c r="FEA77" s="386"/>
      <c r="FEB77" s="386"/>
      <c r="FEC77" s="386"/>
      <c r="FED77" s="386"/>
      <c r="FEE77" s="386"/>
      <c r="FEF77" s="386"/>
      <c r="FEG77" s="386"/>
      <c r="FEH77" s="386"/>
      <c r="FEI77" s="386"/>
      <c r="FEJ77" s="386"/>
      <c r="FEK77" s="386"/>
      <c r="FEL77" s="386"/>
      <c r="FEM77" s="386"/>
      <c r="FEN77" s="386"/>
      <c r="FEO77" s="386"/>
      <c r="FEP77" s="386"/>
      <c r="FEQ77" s="386"/>
      <c r="FER77" s="386"/>
      <c r="FES77" s="386"/>
      <c r="FET77" s="386"/>
      <c r="FEU77" s="386"/>
      <c r="FEV77" s="386"/>
      <c r="FEW77" s="386"/>
      <c r="FEX77" s="386"/>
      <c r="FEY77" s="386"/>
      <c r="FEZ77" s="386"/>
      <c r="FFA77" s="386"/>
      <c r="FFB77" s="386"/>
      <c r="FFC77" s="386"/>
      <c r="FFD77" s="386"/>
      <c r="FFE77" s="386"/>
      <c r="FFF77" s="386"/>
      <c r="FFG77" s="386"/>
      <c r="FFH77" s="386"/>
      <c r="FFI77" s="386"/>
      <c r="FFJ77" s="386"/>
      <c r="FFK77" s="386"/>
      <c r="FFL77" s="386"/>
      <c r="FFM77" s="386"/>
      <c r="FFN77" s="386"/>
      <c r="FFO77" s="386"/>
      <c r="FFP77" s="386"/>
      <c r="FFQ77" s="386"/>
      <c r="FFR77" s="386"/>
      <c r="FFS77" s="386"/>
      <c r="FFT77" s="386"/>
      <c r="FFU77" s="386"/>
      <c r="FFV77" s="386"/>
      <c r="FFW77" s="386"/>
      <c r="FFX77" s="386"/>
      <c r="FFY77" s="386"/>
      <c r="FFZ77" s="386"/>
      <c r="FGA77" s="386"/>
      <c r="FGB77" s="386"/>
      <c r="FGC77" s="386"/>
      <c r="FGD77" s="386"/>
      <c r="FGE77" s="386"/>
      <c r="FGF77" s="386"/>
      <c r="FGG77" s="386"/>
      <c r="FGH77" s="386"/>
      <c r="FGI77" s="386"/>
      <c r="FGJ77" s="386"/>
      <c r="FGK77" s="386"/>
      <c r="FGL77" s="386"/>
      <c r="FGM77" s="386"/>
      <c r="FGN77" s="386"/>
      <c r="FGO77" s="386"/>
      <c r="FGP77" s="386"/>
      <c r="FGQ77" s="386"/>
      <c r="FGR77" s="386"/>
      <c r="FGS77" s="386"/>
      <c r="FGT77" s="386"/>
      <c r="FGU77" s="386"/>
      <c r="FGV77" s="386"/>
      <c r="FGW77" s="386"/>
      <c r="FGX77" s="386"/>
      <c r="FGY77" s="386"/>
      <c r="FGZ77" s="386"/>
      <c r="FHA77" s="386"/>
      <c r="FHB77" s="386"/>
      <c r="FHC77" s="386"/>
      <c r="FHD77" s="386"/>
      <c r="FHE77" s="386"/>
      <c r="FHF77" s="386"/>
      <c r="FHG77" s="386"/>
      <c r="FHH77" s="386"/>
      <c r="FHI77" s="386"/>
      <c r="FHJ77" s="386"/>
      <c r="FHK77" s="386"/>
      <c r="FHL77" s="386"/>
      <c r="FHM77" s="386"/>
      <c r="FHN77" s="386"/>
      <c r="FHO77" s="386"/>
      <c r="FHP77" s="386"/>
      <c r="FHQ77" s="386"/>
      <c r="FHR77" s="386"/>
      <c r="FHS77" s="386"/>
      <c r="FHT77" s="386"/>
      <c r="FHU77" s="386"/>
      <c r="FHV77" s="386"/>
      <c r="FHW77" s="386"/>
      <c r="FHX77" s="386"/>
      <c r="FHY77" s="386"/>
      <c r="FHZ77" s="386"/>
      <c r="FIA77" s="386"/>
      <c r="FIB77" s="386"/>
      <c r="FIC77" s="386"/>
      <c r="FID77" s="386"/>
      <c r="FIE77" s="386"/>
      <c r="FIF77" s="386"/>
      <c r="FIG77" s="386"/>
      <c r="FIH77" s="386"/>
      <c r="FII77" s="386"/>
      <c r="FIJ77" s="386"/>
      <c r="FIK77" s="386"/>
      <c r="FIL77" s="386"/>
      <c r="FIM77" s="386"/>
      <c r="FIN77" s="386"/>
      <c r="FIO77" s="386"/>
      <c r="FIP77" s="386"/>
      <c r="FIQ77" s="386"/>
      <c r="FIR77" s="386"/>
      <c r="FIS77" s="386"/>
      <c r="FIT77" s="386"/>
      <c r="FIU77" s="386"/>
      <c r="FIV77" s="386"/>
      <c r="FIW77" s="386"/>
      <c r="FIX77" s="386"/>
      <c r="FIY77" s="386"/>
      <c r="FIZ77" s="386"/>
      <c r="FJA77" s="386"/>
      <c r="FJB77" s="386"/>
      <c r="FJC77" s="386"/>
      <c r="FJD77" s="386"/>
      <c r="FJE77" s="386"/>
      <c r="FJF77" s="386"/>
      <c r="FJG77" s="386"/>
      <c r="FJH77" s="386"/>
      <c r="FJI77" s="386"/>
      <c r="FJJ77" s="386"/>
      <c r="FJK77" s="386"/>
      <c r="FJL77" s="386"/>
      <c r="FJM77" s="386"/>
      <c r="FJN77" s="386"/>
      <c r="FJO77" s="386"/>
      <c r="FJP77" s="386"/>
      <c r="FJQ77" s="386"/>
      <c r="FJR77" s="386"/>
      <c r="FJS77" s="386"/>
      <c r="FJT77" s="386"/>
      <c r="FJU77" s="386"/>
      <c r="FJV77" s="386"/>
      <c r="FJW77" s="386"/>
      <c r="FJX77" s="386"/>
      <c r="FJY77" s="386"/>
      <c r="FJZ77" s="386"/>
      <c r="FKA77" s="386"/>
      <c r="FKB77" s="386"/>
      <c r="FKC77" s="386"/>
      <c r="FKD77" s="386"/>
      <c r="FKE77" s="386"/>
      <c r="FKF77" s="386"/>
      <c r="FKG77" s="386"/>
      <c r="FKH77" s="386"/>
      <c r="FKI77" s="386"/>
      <c r="FKJ77" s="386"/>
      <c r="FKK77" s="386"/>
      <c r="FKL77" s="386"/>
      <c r="FKM77" s="386"/>
      <c r="FKN77" s="386"/>
      <c r="FKO77" s="386"/>
      <c r="FKP77" s="386"/>
      <c r="FKQ77" s="386"/>
      <c r="FKR77" s="386"/>
      <c r="FKS77" s="386"/>
      <c r="FKT77" s="386"/>
      <c r="FKU77" s="386"/>
      <c r="FKV77" s="386"/>
      <c r="FKW77" s="386"/>
      <c r="FKX77" s="386"/>
      <c r="FKY77" s="386"/>
      <c r="FKZ77" s="386"/>
      <c r="FLA77" s="386"/>
      <c r="FLB77" s="386"/>
      <c r="FLC77" s="386"/>
      <c r="FLD77" s="386"/>
      <c r="FLE77" s="386"/>
      <c r="FLF77" s="386"/>
      <c r="FLG77" s="386"/>
      <c r="FLH77" s="386"/>
      <c r="FLI77" s="386"/>
      <c r="FLJ77" s="386"/>
      <c r="FLK77" s="386"/>
      <c r="FLL77" s="386"/>
      <c r="FLM77" s="386"/>
      <c r="FLN77" s="386"/>
      <c r="FLO77" s="386"/>
      <c r="FLP77" s="386"/>
      <c r="FLQ77" s="386"/>
      <c r="FLR77" s="386"/>
      <c r="FLS77" s="386"/>
      <c r="FLT77" s="386"/>
      <c r="FLU77" s="386"/>
      <c r="FLV77" s="386"/>
      <c r="FLW77" s="386"/>
      <c r="FLX77" s="386"/>
      <c r="FLY77" s="386"/>
      <c r="FLZ77" s="386"/>
      <c r="FMA77" s="386"/>
      <c r="FMB77" s="386"/>
      <c r="FMC77" s="386"/>
      <c r="FMD77" s="386"/>
      <c r="FME77" s="386"/>
      <c r="FMF77" s="386"/>
      <c r="FMG77" s="386"/>
      <c r="FMH77" s="386"/>
      <c r="FMI77" s="386"/>
      <c r="FMJ77" s="386"/>
      <c r="FMK77" s="386"/>
      <c r="FML77" s="386"/>
      <c r="FMM77" s="386"/>
      <c r="FMN77" s="386"/>
      <c r="FMO77" s="386"/>
      <c r="FMP77" s="386"/>
      <c r="FMQ77" s="386"/>
      <c r="FMR77" s="386"/>
      <c r="FMS77" s="386"/>
      <c r="FMT77" s="386"/>
      <c r="FMU77" s="386"/>
      <c r="FMV77" s="386"/>
      <c r="FMW77" s="386"/>
      <c r="FMX77" s="386"/>
      <c r="FMY77" s="386"/>
      <c r="FMZ77" s="386"/>
      <c r="FNA77" s="386"/>
      <c r="FNB77" s="386"/>
      <c r="FNC77" s="386"/>
      <c r="FND77" s="386"/>
      <c r="FNE77" s="386"/>
      <c r="FNF77" s="386"/>
      <c r="FNG77" s="386"/>
      <c r="FNH77" s="386"/>
      <c r="FNI77" s="386"/>
      <c r="FNJ77" s="386"/>
      <c r="FNK77" s="386"/>
      <c r="FNL77" s="386"/>
      <c r="FNM77" s="386"/>
      <c r="FNN77" s="386"/>
      <c r="FNO77" s="386"/>
      <c r="FNP77" s="386"/>
      <c r="FNQ77" s="386"/>
      <c r="FNR77" s="386"/>
      <c r="FNS77" s="386"/>
      <c r="FNT77" s="386"/>
      <c r="FNU77" s="386"/>
      <c r="FNV77" s="386"/>
      <c r="FNW77" s="386"/>
      <c r="FNX77" s="386"/>
      <c r="FNY77" s="386"/>
      <c r="FNZ77" s="386"/>
      <c r="FOA77" s="386"/>
      <c r="FOB77" s="386"/>
      <c r="FOC77" s="386"/>
      <c r="FOD77" s="386"/>
      <c r="FOE77" s="386"/>
      <c r="FOF77" s="386"/>
      <c r="FOG77" s="386"/>
      <c r="FOH77" s="386"/>
      <c r="FOI77" s="386"/>
      <c r="FOJ77" s="386"/>
      <c r="FOK77" s="386"/>
      <c r="FOL77" s="386"/>
      <c r="FOM77" s="386"/>
      <c r="FON77" s="386"/>
      <c r="FOO77" s="386"/>
      <c r="FOP77" s="386"/>
      <c r="FOQ77" s="386"/>
      <c r="FOR77" s="386"/>
      <c r="FOS77" s="386"/>
      <c r="FOT77" s="386"/>
      <c r="FOU77" s="386"/>
      <c r="FOV77" s="386"/>
      <c r="FOW77" s="386"/>
      <c r="FOX77" s="386"/>
      <c r="FOY77" s="386"/>
      <c r="FOZ77" s="386"/>
      <c r="FPA77" s="386"/>
      <c r="FPB77" s="386"/>
      <c r="FPC77" s="386"/>
      <c r="FPD77" s="386"/>
      <c r="FPE77" s="386"/>
      <c r="FPF77" s="386"/>
      <c r="FPG77" s="386"/>
      <c r="FPH77" s="386"/>
      <c r="FPI77" s="386"/>
      <c r="FPJ77" s="386"/>
      <c r="FPK77" s="386"/>
      <c r="FPL77" s="386"/>
      <c r="FPM77" s="386"/>
      <c r="FPN77" s="386"/>
      <c r="FPO77" s="386"/>
      <c r="FPP77" s="386"/>
      <c r="FPQ77" s="386"/>
      <c r="FPR77" s="386"/>
      <c r="FPS77" s="386"/>
      <c r="FPT77" s="386"/>
      <c r="FPU77" s="386"/>
      <c r="FPV77" s="386"/>
      <c r="FPW77" s="386"/>
      <c r="FPX77" s="386"/>
      <c r="FPY77" s="386"/>
      <c r="FPZ77" s="386"/>
      <c r="FQA77" s="386"/>
      <c r="FQB77" s="386"/>
      <c r="FQC77" s="386"/>
      <c r="FQD77" s="386"/>
      <c r="FQE77" s="386"/>
      <c r="FQF77" s="386"/>
      <c r="FQG77" s="386"/>
      <c r="FQH77" s="386"/>
      <c r="FQI77" s="386"/>
      <c r="FQJ77" s="386"/>
      <c r="FQK77" s="386"/>
      <c r="FQL77" s="386"/>
      <c r="FQM77" s="386"/>
      <c r="FQN77" s="386"/>
      <c r="FQO77" s="386"/>
      <c r="FQP77" s="386"/>
      <c r="FQQ77" s="386"/>
      <c r="FQR77" s="386"/>
      <c r="FQS77" s="386"/>
      <c r="FQT77" s="386"/>
      <c r="FQU77" s="386"/>
      <c r="FQV77" s="386"/>
      <c r="FQW77" s="386"/>
      <c r="FQX77" s="386"/>
      <c r="FQY77" s="386"/>
      <c r="FQZ77" s="386"/>
      <c r="FRA77" s="386"/>
      <c r="FRB77" s="386"/>
      <c r="FRC77" s="386"/>
      <c r="FRD77" s="386"/>
      <c r="FRE77" s="386"/>
      <c r="FRF77" s="386"/>
      <c r="FRG77" s="386"/>
      <c r="FRH77" s="386"/>
      <c r="FRI77" s="386"/>
      <c r="FRJ77" s="386"/>
      <c r="FRK77" s="386"/>
      <c r="FRL77" s="386"/>
      <c r="FRM77" s="386"/>
      <c r="FRN77" s="386"/>
      <c r="FRO77" s="386"/>
      <c r="FRP77" s="386"/>
      <c r="FRQ77" s="386"/>
      <c r="FRR77" s="386"/>
      <c r="FRS77" s="386"/>
      <c r="FRT77" s="386"/>
      <c r="FRU77" s="386"/>
      <c r="FRV77" s="386"/>
      <c r="FRW77" s="386"/>
      <c r="FRX77" s="386"/>
      <c r="FRY77" s="386"/>
      <c r="FRZ77" s="386"/>
      <c r="FSA77" s="386"/>
      <c r="FSB77" s="386"/>
      <c r="FSC77" s="386"/>
      <c r="FSD77" s="386"/>
      <c r="FSE77" s="386"/>
      <c r="FSF77" s="386"/>
      <c r="FSG77" s="386"/>
      <c r="FSH77" s="386"/>
      <c r="FSI77" s="386"/>
      <c r="FSJ77" s="386"/>
      <c r="FSK77" s="386"/>
      <c r="FSL77" s="386"/>
      <c r="FSM77" s="386"/>
      <c r="FSN77" s="386"/>
      <c r="FSO77" s="386"/>
      <c r="FSP77" s="386"/>
      <c r="FSQ77" s="386"/>
      <c r="FSR77" s="386"/>
      <c r="FSS77" s="386"/>
      <c r="FST77" s="386"/>
      <c r="FSU77" s="386"/>
      <c r="FSV77" s="386"/>
      <c r="FSW77" s="386"/>
      <c r="FSX77" s="386"/>
      <c r="FSY77" s="386"/>
      <c r="FSZ77" s="386"/>
      <c r="FTA77" s="386"/>
      <c r="FTB77" s="386"/>
      <c r="FTC77" s="386"/>
      <c r="FTD77" s="386"/>
      <c r="FTE77" s="386"/>
      <c r="FTF77" s="386"/>
      <c r="FTG77" s="386"/>
      <c r="FTH77" s="386"/>
      <c r="FTI77" s="386"/>
      <c r="FTJ77" s="386"/>
      <c r="FTK77" s="386"/>
      <c r="FTL77" s="386"/>
      <c r="FTM77" s="386"/>
      <c r="FTN77" s="386"/>
      <c r="FTO77" s="386"/>
      <c r="FTP77" s="386"/>
      <c r="FTQ77" s="386"/>
      <c r="FTR77" s="386"/>
      <c r="FTS77" s="386"/>
      <c r="FTT77" s="386"/>
      <c r="FTU77" s="386"/>
      <c r="FTV77" s="386"/>
      <c r="FTW77" s="386"/>
      <c r="FTX77" s="386"/>
      <c r="FTY77" s="386"/>
      <c r="FTZ77" s="386"/>
      <c r="FUA77" s="386"/>
      <c r="FUB77" s="386"/>
      <c r="FUC77" s="386"/>
      <c r="FUD77" s="386"/>
      <c r="FUE77" s="386"/>
      <c r="FUF77" s="386"/>
      <c r="FUG77" s="386"/>
      <c r="FUH77" s="386"/>
      <c r="FUI77" s="386"/>
      <c r="FUJ77" s="386"/>
      <c r="FUK77" s="386"/>
      <c r="FUL77" s="386"/>
      <c r="FUM77" s="386"/>
      <c r="FUN77" s="386"/>
      <c r="FUO77" s="386"/>
      <c r="FUP77" s="386"/>
      <c r="FUQ77" s="386"/>
      <c r="FUR77" s="386"/>
      <c r="FUS77" s="386"/>
      <c r="FUT77" s="386"/>
      <c r="FUU77" s="386"/>
      <c r="FUV77" s="386"/>
      <c r="FUW77" s="386"/>
      <c r="FUX77" s="386"/>
      <c r="FUY77" s="386"/>
      <c r="FUZ77" s="386"/>
      <c r="FVA77" s="386"/>
      <c r="FVB77" s="386"/>
      <c r="FVC77" s="386"/>
      <c r="FVD77" s="386"/>
      <c r="FVE77" s="386"/>
      <c r="FVF77" s="386"/>
      <c r="FVG77" s="386"/>
      <c r="FVH77" s="386"/>
      <c r="FVI77" s="386"/>
      <c r="FVJ77" s="386"/>
      <c r="FVK77" s="386"/>
      <c r="FVL77" s="386"/>
      <c r="FVM77" s="386"/>
      <c r="FVN77" s="386"/>
      <c r="FVO77" s="386"/>
      <c r="FVP77" s="386"/>
      <c r="FVQ77" s="386"/>
      <c r="FVR77" s="386"/>
      <c r="FVS77" s="386"/>
      <c r="FVT77" s="386"/>
      <c r="FVU77" s="386"/>
      <c r="FVV77" s="386"/>
      <c r="FVW77" s="386"/>
      <c r="FVX77" s="386"/>
      <c r="FVY77" s="386"/>
      <c r="FVZ77" s="386"/>
      <c r="FWA77" s="386"/>
      <c r="FWB77" s="386"/>
      <c r="FWC77" s="386"/>
      <c r="FWD77" s="386"/>
      <c r="FWE77" s="386"/>
      <c r="FWF77" s="386"/>
      <c r="FWG77" s="386"/>
      <c r="FWH77" s="386"/>
      <c r="FWI77" s="386"/>
      <c r="FWJ77" s="386"/>
      <c r="FWK77" s="386"/>
      <c r="FWL77" s="386"/>
      <c r="FWM77" s="386"/>
      <c r="FWN77" s="386"/>
      <c r="FWO77" s="386"/>
      <c r="FWP77" s="386"/>
      <c r="FWQ77" s="386"/>
      <c r="FWR77" s="386"/>
      <c r="FWS77" s="386"/>
      <c r="FWT77" s="386"/>
      <c r="FWU77" s="386"/>
      <c r="FWV77" s="386"/>
      <c r="FWW77" s="386"/>
      <c r="FWX77" s="386"/>
      <c r="FWY77" s="386"/>
      <c r="FWZ77" s="386"/>
      <c r="FXA77" s="386"/>
      <c r="FXB77" s="386"/>
      <c r="FXC77" s="386"/>
      <c r="FXD77" s="386"/>
      <c r="FXE77" s="386"/>
      <c r="FXF77" s="386"/>
      <c r="FXG77" s="386"/>
      <c r="FXH77" s="386"/>
      <c r="FXI77" s="386"/>
      <c r="FXJ77" s="386"/>
      <c r="FXK77" s="386"/>
      <c r="FXL77" s="386"/>
      <c r="FXM77" s="386"/>
      <c r="FXN77" s="386"/>
      <c r="FXO77" s="386"/>
      <c r="FXP77" s="386"/>
      <c r="FXQ77" s="386"/>
      <c r="FXR77" s="386"/>
      <c r="FXS77" s="386"/>
      <c r="FXT77" s="386"/>
      <c r="FXU77" s="386"/>
      <c r="FXV77" s="386"/>
      <c r="FXW77" s="386"/>
      <c r="FXX77" s="386"/>
      <c r="FXY77" s="386"/>
      <c r="FXZ77" s="386"/>
      <c r="FYA77" s="386"/>
      <c r="FYB77" s="386"/>
      <c r="FYC77" s="386"/>
      <c r="FYD77" s="386"/>
      <c r="FYE77" s="386"/>
      <c r="FYF77" s="386"/>
      <c r="FYG77" s="386"/>
      <c r="FYH77" s="386"/>
      <c r="FYI77" s="386"/>
      <c r="FYJ77" s="386"/>
      <c r="FYK77" s="386"/>
      <c r="FYL77" s="386"/>
      <c r="FYM77" s="386"/>
      <c r="FYN77" s="386"/>
      <c r="FYO77" s="386"/>
      <c r="FYP77" s="386"/>
      <c r="FYQ77" s="386"/>
      <c r="FYR77" s="386"/>
      <c r="FYS77" s="386"/>
      <c r="FYT77" s="386"/>
      <c r="FYU77" s="386"/>
      <c r="FYV77" s="386"/>
      <c r="FYW77" s="386"/>
      <c r="FYX77" s="386"/>
      <c r="FYY77" s="386"/>
      <c r="FYZ77" s="386"/>
      <c r="FZA77" s="386"/>
      <c r="FZB77" s="386"/>
      <c r="FZC77" s="386"/>
      <c r="FZD77" s="386"/>
      <c r="FZE77" s="386"/>
      <c r="FZF77" s="386"/>
      <c r="FZG77" s="386"/>
      <c r="FZH77" s="386"/>
      <c r="FZI77" s="386"/>
      <c r="FZJ77" s="386"/>
      <c r="FZK77" s="386"/>
      <c r="FZL77" s="386"/>
      <c r="FZM77" s="386"/>
      <c r="FZN77" s="386"/>
      <c r="FZO77" s="386"/>
      <c r="FZP77" s="386"/>
      <c r="FZQ77" s="386"/>
      <c r="FZR77" s="386"/>
      <c r="FZS77" s="386"/>
      <c r="FZT77" s="386"/>
      <c r="FZU77" s="386"/>
      <c r="FZV77" s="386"/>
      <c r="FZW77" s="386"/>
      <c r="FZX77" s="386"/>
      <c r="FZY77" s="386"/>
      <c r="FZZ77" s="386"/>
      <c r="GAA77" s="386"/>
      <c r="GAB77" s="386"/>
      <c r="GAC77" s="386"/>
      <c r="GAD77" s="386"/>
      <c r="GAE77" s="386"/>
      <c r="GAF77" s="386"/>
      <c r="GAG77" s="386"/>
      <c r="GAH77" s="386"/>
      <c r="GAI77" s="386"/>
      <c r="GAJ77" s="386"/>
      <c r="GAK77" s="386"/>
      <c r="GAL77" s="386"/>
      <c r="GAM77" s="386"/>
      <c r="GAN77" s="386"/>
      <c r="GAO77" s="386"/>
      <c r="GAP77" s="386"/>
      <c r="GAQ77" s="386"/>
      <c r="GAR77" s="386"/>
      <c r="GAS77" s="386"/>
      <c r="GAT77" s="386"/>
      <c r="GAU77" s="386"/>
      <c r="GAV77" s="386"/>
      <c r="GAW77" s="386"/>
      <c r="GAX77" s="386"/>
      <c r="GAY77" s="386"/>
      <c r="GAZ77" s="386"/>
      <c r="GBA77" s="386"/>
      <c r="GBB77" s="386"/>
      <c r="GBC77" s="386"/>
      <c r="GBD77" s="386"/>
      <c r="GBE77" s="386"/>
      <c r="GBF77" s="386"/>
      <c r="GBG77" s="386"/>
      <c r="GBH77" s="386"/>
      <c r="GBI77" s="386"/>
      <c r="GBJ77" s="386"/>
      <c r="GBK77" s="386"/>
      <c r="GBL77" s="386"/>
      <c r="GBM77" s="386"/>
      <c r="GBN77" s="386"/>
      <c r="GBO77" s="386"/>
      <c r="GBP77" s="386"/>
      <c r="GBQ77" s="386"/>
      <c r="GBR77" s="386"/>
      <c r="GBS77" s="386"/>
      <c r="GBT77" s="386"/>
      <c r="GBU77" s="386"/>
      <c r="GBV77" s="386"/>
      <c r="GBW77" s="386"/>
      <c r="GBX77" s="386"/>
      <c r="GBY77" s="386"/>
      <c r="GBZ77" s="386"/>
      <c r="GCA77" s="386"/>
      <c r="GCB77" s="386"/>
      <c r="GCC77" s="386"/>
      <c r="GCD77" s="386"/>
      <c r="GCE77" s="386"/>
      <c r="GCF77" s="386"/>
      <c r="GCG77" s="386"/>
      <c r="GCH77" s="386"/>
      <c r="GCI77" s="386"/>
      <c r="GCJ77" s="386"/>
      <c r="GCK77" s="386"/>
      <c r="GCL77" s="386"/>
      <c r="GCM77" s="386"/>
      <c r="GCN77" s="386"/>
      <c r="GCO77" s="386"/>
      <c r="GCP77" s="386"/>
      <c r="GCQ77" s="386"/>
      <c r="GCR77" s="386"/>
      <c r="GCS77" s="386"/>
      <c r="GCT77" s="386"/>
      <c r="GCU77" s="386"/>
      <c r="GCV77" s="386"/>
      <c r="GCW77" s="386"/>
      <c r="GCX77" s="386"/>
      <c r="GCY77" s="386"/>
      <c r="GCZ77" s="386"/>
      <c r="GDA77" s="386"/>
      <c r="GDB77" s="386"/>
      <c r="GDC77" s="386"/>
      <c r="GDD77" s="386"/>
      <c r="GDE77" s="386"/>
      <c r="GDF77" s="386"/>
      <c r="GDG77" s="386"/>
      <c r="GDH77" s="386"/>
      <c r="GDI77" s="386"/>
      <c r="GDJ77" s="386"/>
      <c r="GDK77" s="386"/>
      <c r="GDL77" s="386"/>
      <c r="GDM77" s="386"/>
      <c r="GDN77" s="386"/>
      <c r="GDO77" s="386"/>
      <c r="GDP77" s="386"/>
      <c r="GDQ77" s="386"/>
      <c r="GDR77" s="386"/>
      <c r="GDS77" s="386"/>
      <c r="GDT77" s="386"/>
      <c r="GDU77" s="386"/>
      <c r="GDV77" s="386"/>
      <c r="GDW77" s="386"/>
      <c r="GDX77" s="386"/>
      <c r="GDY77" s="386"/>
      <c r="GDZ77" s="386"/>
      <c r="GEA77" s="386"/>
      <c r="GEB77" s="386"/>
      <c r="GEC77" s="386"/>
      <c r="GED77" s="386"/>
      <c r="GEE77" s="386"/>
      <c r="GEF77" s="386"/>
      <c r="GEG77" s="386"/>
      <c r="GEH77" s="386"/>
      <c r="GEI77" s="386"/>
      <c r="GEJ77" s="386"/>
      <c r="GEK77" s="386"/>
      <c r="GEL77" s="386"/>
      <c r="GEM77" s="386"/>
      <c r="GEN77" s="386"/>
      <c r="GEO77" s="386"/>
      <c r="GEP77" s="386"/>
      <c r="GEQ77" s="386"/>
      <c r="GER77" s="386"/>
      <c r="GES77" s="386"/>
      <c r="GET77" s="386"/>
      <c r="GEU77" s="386"/>
      <c r="GEV77" s="386"/>
      <c r="GEW77" s="386"/>
      <c r="GEX77" s="386"/>
      <c r="GEY77" s="386"/>
      <c r="GEZ77" s="386"/>
      <c r="GFA77" s="386"/>
      <c r="GFB77" s="386"/>
      <c r="GFC77" s="386"/>
      <c r="GFD77" s="386"/>
      <c r="GFE77" s="386"/>
      <c r="GFF77" s="386"/>
      <c r="GFG77" s="386"/>
      <c r="GFH77" s="386"/>
      <c r="GFI77" s="386"/>
      <c r="GFJ77" s="386"/>
      <c r="GFK77" s="386"/>
      <c r="GFL77" s="386"/>
      <c r="GFM77" s="386"/>
      <c r="GFN77" s="386"/>
      <c r="GFO77" s="386"/>
      <c r="GFP77" s="386"/>
      <c r="GFQ77" s="386"/>
      <c r="GFR77" s="386"/>
      <c r="GFS77" s="386"/>
      <c r="GFT77" s="386"/>
      <c r="GFU77" s="386"/>
      <c r="GFV77" s="386"/>
      <c r="GFW77" s="386"/>
      <c r="GFX77" s="386"/>
      <c r="GFY77" s="386"/>
      <c r="GFZ77" s="386"/>
      <c r="GGA77" s="386"/>
      <c r="GGB77" s="386"/>
      <c r="GGC77" s="386"/>
      <c r="GGD77" s="386"/>
      <c r="GGE77" s="386"/>
      <c r="GGF77" s="386"/>
      <c r="GGG77" s="386"/>
      <c r="GGH77" s="386"/>
      <c r="GGI77" s="386"/>
      <c r="GGJ77" s="386"/>
      <c r="GGK77" s="386"/>
      <c r="GGL77" s="386"/>
      <c r="GGM77" s="386"/>
      <c r="GGN77" s="386"/>
      <c r="GGO77" s="386"/>
      <c r="GGP77" s="386"/>
      <c r="GGQ77" s="386"/>
      <c r="GGR77" s="386"/>
      <c r="GGS77" s="386"/>
      <c r="GGT77" s="386"/>
      <c r="GGU77" s="386"/>
      <c r="GGV77" s="386"/>
      <c r="GGW77" s="386"/>
      <c r="GGX77" s="386"/>
      <c r="GGY77" s="386"/>
      <c r="GGZ77" s="386"/>
      <c r="GHA77" s="386"/>
      <c r="GHB77" s="386"/>
      <c r="GHC77" s="386"/>
      <c r="GHD77" s="386"/>
      <c r="GHE77" s="386"/>
      <c r="GHF77" s="386"/>
      <c r="GHG77" s="386"/>
      <c r="GHH77" s="386"/>
      <c r="GHI77" s="386"/>
      <c r="GHJ77" s="386"/>
      <c r="GHK77" s="386"/>
      <c r="GHL77" s="386"/>
      <c r="GHM77" s="386"/>
      <c r="GHN77" s="386"/>
      <c r="GHO77" s="386"/>
      <c r="GHP77" s="386"/>
      <c r="GHQ77" s="386"/>
      <c r="GHR77" s="386"/>
      <c r="GHS77" s="386"/>
      <c r="GHT77" s="386"/>
      <c r="GHU77" s="386"/>
      <c r="GHV77" s="386"/>
      <c r="GHW77" s="386"/>
      <c r="GHX77" s="386"/>
      <c r="GHY77" s="386"/>
      <c r="GHZ77" s="386"/>
      <c r="GIA77" s="386"/>
      <c r="GIB77" s="386"/>
      <c r="GIC77" s="386"/>
      <c r="GID77" s="386"/>
      <c r="GIE77" s="386"/>
      <c r="GIF77" s="386"/>
      <c r="GIG77" s="386"/>
      <c r="GIH77" s="386"/>
      <c r="GII77" s="386"/>
      <c r="GIJ77" s="386"/>
      <c r="GIK77" s="386"/>
      <c r="GIL77" s="386"/>
      <c r="GIM77" s="386"/>
      <c r="GIN77" s="386"/>
      <c r="GIO77" s="386"/>
      <c r="GIP77" s="386"/>
      <c r="GIQ77" s="386"/>
      <c r="GIR77" s="386"/>
      <c r="GIS77" s="386"/>
      <c r="GIT77" s="386"/>
      <c r="GIU77" s="386"/>
      <c r="GIV77" s="386"/>
      <c r="GIW77" s="386"/>
      <c r="GIX77" s="386"/>
      <c r="GIY77" s="386"/>
      <c r="GIZ77" s="386"/>
      <c r="GJA77" s="386"/>
      <c r="GJB77" s="386"/>
      <c r="GJC77" s="386"/>
      <c r="GJD77" s="386"/>
      <c r="GJE77" s="386"/>
      <c r="GJF77" s="386"/>
      <c r="GJG77" s="386"/>
      <c r="GJH77" s="386"/>
      <c r="GJI77" s="386"/>
      <c r="GJJ77" s="386"/>
      <c r="GJK77" s="386"/>
      <c r="GJL77" s="386"/>
      <c r="GJM77" s="386"/>
      <c r="GJN77" s="386"/>
      <c r="GJO77" s="386"/>
      <c r="GJP77" s="386"/>
      <c r="GJQ77" s="386"/>
      <c r="GJR77" s="386"/>
      <c r="GJS77" s="386"/>
      <c r="GJT77" s="386"/>
      <c r="GJU77" s="386"/>
      <c r="GJV77" s="386"/>
      <c r="GJW77" s="386"/>
      <c r="GJX77" s="386"/>
      <c r="GJY77" s="386"/>
      <c r="GJZ77" s="386"/>
      <c r="GKA77" s="386"/>
      <c r="GKB77" s="386"/>
      <c r="GKC77" s="386"/>
      <c r="GKD77" s="386"/>
      <c r="GKE77" s="386"/>
      <c r="GKF77" s="386"/>
      <c r="GKG77" s="386"/>
      <c r="GKH77" s="386"/>
      <c r="GKI77" s="386"/>
      <c r="GKJ77" s="386"/>
      <c r="GKK77" s="386"/>
      <c r="GKL77" s="386"/>
      <c r="GKM77" s="386"/>
      <c r="GKN77" s="386"/>
      <c r="GKO77" s="386"/>
      <c r="GKP77" s="386"/>
      <c r="GKQ77" s="386"/>
      <c r="GKR77" s="386"/>
      <c r="GKS77" s="386"/>
      <c r="GKT77" s="386"/>
      <c r="GKU77" s="386"/>
      <c r="GKV77" s="386"/>
      <c r="GKW77" s="386"/>
      <c r="GKX77" s="386"/>
      <c r="GKY77" s="386"/>
      <c r="GKZ77" s="386"/>
      <c r="GLA77" s="386"/>
      <c r="GLB77" s="386"/>
      <c r="GLC77" s="386"/>
      <c r="GLD77" s="386"/>
      <c r="GLE77" s="386"/>
      <c r="GLF77" s="386"/>
      <c r="GLG77" s="386"/>
      <c r="GLH77" s="386"/>
      <c r="GLI77" s="386"/>
      <c r="GLJ77" s="386"/>
      <c r="GLK77" s="386"/>
      <c r="GLL77" s="386"/>
      <c r="GLM77" s="386"/>
      <c r="GLN77" s="386"/>
      <c r="GLO77" s="386"/>
      <c r="GLP77" s="386"/>
      <c r="GLQ77" s="386"/>
      <c r="GLR77" s="386"/>
      <c r="GLS77" s="386"/>
      <c r="GLT77" s="386"/>
      <c r="GLU77" s="386"/>
      <c r="GLV77" s="386"/>
      <c r="GLW77" s="386"/>
      <c r="GLX77" s="386"/>
      <c r="GLY77" s="386"/>
      <c r="GLZ77" s="386"/>
      <c r="GMA77" s="386"/>
      <c r="GMB77" s="386"/>
      <c r="GMC77" s="386"/>
      <c r="GMD77" s="386"/>
      <c r="GME77" s="386"/>
      <c r="GMF77" s="386"/>
      <c r="GMG77" s="386"/>
      <c r="GMH77" s="386"/>
      <c r="GMI77" s="386"/>
      <c r="GMJ77" s="386"/>
      <c r="GMK77" s="386"/>
      <c r="GML77" s="386"/>
      <c r="GMM77" s="386"/>
      <c r="GMN77" s="386"/>
      <c r="GMO77" s="386"/>
      <c r="GMP77" s="386"/>
      <c r="GMQ77" s="386"/>
      <c r="GMR77" s="386"/>
      <c r="GMS77" s="386"/>
      <c r="GMT77" s="386"/>
      <c r="GMU77" s="386"/>
      <c r="GMV77" s="386"/>
      <c r="GMW77" s="386"/>
      <c r="GMX77" s="386"/>
      <c r="GMY77" s="386"/>
      <c r="GMZ77" s="386"/>
      <c r="GNA77" s="386"/>
      <c r="GNB77" s="386"/>
      <c r="GNC77" s="386"/>
      <c r="GND77" s="386"/>
      <c r="GNE77" s="386"/>
      <c r="GNF77" s="386"/>
      <c r="GNG77" s="386"/>
      <c r="GNH77" s="386"/>
      <c r="GNI77" s="386"/>
      <c r="GNJ77" s="386"/>
      <c r="GNK77" s="386"/>
      <c r="GNL77" s="386"/>
      <c r="GNM77" s="386"/>
      <c r="GNN77" s="386"/>
      <c r="GNO77" s="386"/>
      <c r="GNP77" s="386"/>
      <c r="GNQ77" s="386"/>
      <c r="GNR77" s="386"/>
      <c r="GNS77" s="386"/>
      <c r="GNT77" s="386"/>
      <c r="GNU77" s="386"/>
      <c r="GNV77" s="386"/>
      <c r="GNW77" s="386"/>
      <c r="GNX77" s="386"/>
      <c r="GNY77" s="386"/>
      <c r="GNZ77" s="386"/>
      <c r="GOA77" s="386"/>
      <c r="GOB77" s="386"/>
      <c r="GOC77" s="386"/>
      <c r="GOD77" s="386"/>
      <c r="GOE77" s="386"/>
      <c r="GOF77" s="386"/>
      <c r="GOG77" s="386"/>
      <c r="GOH77" s="386"/>
      <c r="GOI77" s="386"/>
      <c r="GOJ77" s="386"/>
      <c r="GOK77" s="386"/>
      <c r="GOL77" s="386"/>
      <c r="GOM77" s="386"/>
      <c r="GON77" s="386"/>
      <c r="GOO77" s="386"/>
      <c r="GOP77" s="386"/>
      <c r="GOQ77" s="386"/>
      <c r="GOR77" s="386"/>
      <c r="GOS77" s="386"/>
      <c r="GOT77" s="386"/>
      <c r="GOU77" s="386"/>
      <c r="GOV77" s="386"/>
      <c r="GOW77" s="386"/>
      <c r="GOX77" s="386"/>
      <c r="GOY77" s="386"/>
      <c r="GOZ77" s="386"/>
      <c r="GPA77" s="386"/>
      <c r="GPB77" s="386"/>
      <c r="GPC77" s="386"/>
      <c r="GPD77" s="386"/>
      <c r="GPE77" s="386"/>
      <c r="GPF77" s="386"/>
      <c r="GPG77" s="386"/>
      <c r="GPH77" s="386"/>
      <c r="GPI77" s="386"/>
      <c r="GPJ77" s="386"/>
      <c r="GPK77" s="386"/>
      <c r="GPL77" s="386"/>
      <c r="GPM77" s="386"/>
      <c r="GPN77" s="386"/>
      <c r="GPO77" s="386"/>
      <c r="GPP77" s="386"/>
      <c r="GPQ77" s="386"/>
      <c r="GPR77" s="386"/>
      <c r="GPS77" s="386"/>
      <c r="GPT77" s="386"/>
      <c r="GPU77" s="386"/>
      <c r="GPV77" s="386"/>
      <c r="GPW77" s="386"/>
      <c r="GPX77" s="386"/>
      <c r="GPY77" s="386"/>
      <c r="GPZ77" s="386"/>
      <c r="GQA77" s="386"/>
      <c r="GQB77" s="386"/>
      <c r="GQC77" s="386"/>
      <c r="GQD77" s="386"/>
      <c r="GQE77" s="386"/>
      <c r="GQF77" s="386"/>
      <c r="GQG77" s="386"/>
      <c r="GQH77" s="386"/>
      <c r="GQI77" s="386"/>
      <c r="GQJ77" s="386"/>
      <c r="GQK77" s="386"/>
      <c r="GQL77" s="386"/>
      <c r="GQM77" s="386"/>
      <c r="GQN77" s="386"/>
      <c r="GQO77" s="386"/>
      <c r="GQP77" s="386"/>
      <c r="GQQ77" s="386"/>
      <c r="GQR77" s="386"/>
      <c r="GQS77" s="386"/>
      <c r="GQT77" s="386"/>
      <c r="GQU77" s="386"/>
      <c r="GQV77" s="386"/>
      <c r="GQW77" s="386"/>
      <c r="GQX77" s="386"/>
      <c r="GQY77" s="386"/>
      <c r="GQZ77" s="386"/>
      <c r="GRA77" s="386"/>
      <c r="GRB77" s="386"/>
      <c r="GRC77" s="386"/>
      <c r="GRD77" s="386"/>
      <c r="GRE77" s="386"/>
      <c r="GRF77" s="386"/>
      <c r="GRG77" s="386"/>
      <c r="GRH77" s="386"/>
      <c r="GRI77" s="386"/>
      <c r="GRJ77" s="386"/>
      <c r="GRK77" s="386"/>
      <c r="GRL77" s="386"/>
      <c r="GRM77" s="386"/>
      <c r="GRN77" s="386"/>
      <c r="GRO77" s="386"/>
      <c r="GRP77" s="386"/>
      <c r="GRQ77" s="386"/>
      <c r="GRR77" s="386"/>
      <c r="GRS77" s="386"/>
      <c r="GRT77" s="386"/>
      <c r="GRU77" s="386"/>
      <c r="GRV77" s="386"/>
      <c r="GRW77" s="386"/>
      <c r="GRX77" s="386"/>
      <c r="GRY77" s="386"/>
      <c r="GRZ77" s="386"/>
      <c r="GSA77" s="386"/>
      <c r="GSB77" s="386"/>
      <c r="GSC77" s="386"/>
      <c r="GSD77" s="386"/>
      <c r="GSE77" s="386"/>
      <c r="GSF77" s="386"/>
      <c r="GSG77" s="386"/>
      <c r="GSH77" s="386"/>
      <c r="GSI77" s="386"/>
      <c r="GSJ77" s="386"/>
      <c r="GSK77" s="386"/>
      <c r="GSL77" s="386"/>
      <c r="GSM77" s="386"/>
      <c r="GSN77" s="386"/>
      <c r="GSO77" s="386"/>
      <c r="GSP77" s="386"/>
      <c r="GSQ77" s="386"/>
      <c r="GSR77" s="386"/>
      <c r="GSS77" s="386"/>
      <c r="GST77" s="386"/>
      <c r="GSU77" s="386"/>
      <c r="GSV77" s="386"/>
      <c r="GSW77" s="386"/>
      <c r="GSX77" s="386"/>
      <c r="GSY77" s="386"/>
      <c r="GSZ77" s="386"/>
      <c r="GTA77" s="386"/>
      <c r="GTB77" s="386"/>
      <c r="GTC77" s="386"/>
      <c r="GTD77" s="386"/>
      <c r="GTE77" s="386"/>
      <c r="GTF77" s="386"/>
      <c r="GTG77" s="386"/>
      <c r="GTH77" s="386"/>
      <c r="GTI77" s="386"/>
      <c r="GTJ77" s="386"/>
      <c r="GTK77" s="386"/>
      <c r="GTL77" s="386"/>
      <c r="GTM77" s="386"/>
      <c r="GTN77" s="386"/>
      <c r="GTO77" s="386"/>
      <c r="GTP77" s="386"/>
      <c r="GTQ77" s="386"/>
      <c r="GTR77" s="386"/>
      <c r="GTS77" s="386"/>
      <c r="GTT77" s="386"/>
      <c r="GTU77" s="386"/>
      <c r="GTV77" s="386"/>
      <c r="GTW77" s="386"/>
      <c r="GTX77" s="386"/>
      <c r="GTY77" s="386"/>
      <c r="GTZ77" s="386"/>
      <c r="GUA77" s="386"/>
      <c r="GUB77" s="386"/>
      <c r="GUC77" s="386"/>
      <c r="GUD77" s="386"/>
      <c r="GUE77" s="386"/>
      <c r="GUF77" s="386"/>
      <c r="GUG77" s="386"/>
      <c r="GUH77" s="386"/>
      <c r="GUI77" s="386"/>
      <c r="GUJ77" s="386"/>
      <c r="GUK77" s="386"/>
      <c r="GUL77" s="386"/>
      <c r="GUM77" s="386"/>
      <c r="GUN77" s="386"/>
      <c r="GUO77" s="386"/>
      <c r="GUP77" s="386"/>
      <c r="GUQ77" s="386"/>
      <c r="GUR77" s="386"/>
      <c r="GUS77" s="386"/>
      <c r="GUT77" s="386"/>
      <c r="GUU77" s="386"/>
      <c r="GUV77" s="386"/>
      <c r="GUW77" s="386"/>
      <c r="GUX77" s="386"/>
      <c r="GUY77" s="386"/>
      <c r="GUZ77" s="386"/>
      <c r="GVA77" s="386"/>
      <c r="GVB77" s="386"/>
      <c r="GVC77" s="386"/>
      <c r="GVD77" s="386"/>
      <c r="GVE77" s="386"/>
      <c r="GVF77" s="386"/>
      <c r="GVG77" s="386"/>
      <c r="GVH77" s="386"/>
      <c r="GVI77" s="386"/>
      <c r="GVJ77" s="386"/>
      <c r="GVK77" s="386"/>
      <c r="GVL77" s="386"/>
      <c r="GVM77" s="386"/>
      <c r="GVN77" s="386"/>
      <c r="GVO77" s="386"/>
      <c r="GVP77" s="386"/>
      <c r="GVQ77" s="386"/>
      <c r="GVR77" s="386"/>
      <c r="GVS77" s="386"/>
      <c r="GVT77" s="386"/>
      <c r="GVU77" s="386"/>
      <c r="GVV77" s="386"/>
      <c r="GVW77" s="386"/>
      <c r="GVX77" s="386"/>
      <c r="GVY77" s="386"/>
      <c r="GVZ77" s="386"/>
      <c r="GWA77" s="386"/>
      <c r="GWB77" s="386"/>
      <c r="GWC77" s="386"/>
      <c r="GWD77" s="386"/>
      <c r="GWE77" s="386"/>
      <c r="GWF77" s="386"/>
      <c r="GWG77" s="386"/>
      <c r="GWH77" s="386"/>
      <c r="GWI77" s="386"/>
      <c r="GWJ77" s="386"/>
      <c r="GWK77" s="386"/>
      <c r="GWL77" s="386"/>
      <c r="GWM77" s="386"/>
      <c r="GWN77" s="386"/>
      <c r="GWO77" s="386"/>
      <c r="GWP77" s="386"/>
      <c r="GWQ77" s="386"/>
      <c r="GWR77" s="386"/>
      <c r="GWS77" s="386"/>
      <c r="GWT77" s="386"/>
      <c r="GWU77" s="386"/>
      <c r="GWV77" s="386"/>
      <c r="GWW77" s="386"/>
      <c r="GWX77" s="386"/>
      <c r="GWY77" s="386"/>
      <c r="GWZ77" s="386"/>
      <c r="GXA77" s="386"/>
      <c r="GXB77" s="386"/>
      <c r="GXC77" s="386"/>
      <c r="GXD77" s="386"/>
      <c r="GXE77" s="386"/>
      <c r="GXF77" s="386"/>
      <c r="GXG77" s="386"/>
      <c r="GXH77" s="386"/>
      <c r="GXI77" s="386"/>
      <c r="GXJ77" s="386"/>
      <c r="GXK77" s="386"/>
      <c r="GXL77" s="386"/>
      <c r="GXM77" s="386"/>
      <c r="GXN77" s="386"/>
      <c r="GXO77" s="386"/>
      <c r="GXP77" s="386"/>
      <c r="GXQ77" s="386"/>
      <c r="GXR77" s="386"/>
      <c r="GXS77" s="386"/>
      <c r="GXT77" s="386"/>
      <c r="GXU77" s="386"/>
      <c r="GXV77" s="386"/>
      <c r="GXW77" s="386"/>
      <c r="GXX77" s="386"/>
      <c r="GXY77" s="386"/>
      <c r="GXZ77" s="386"/>
      <c r="GYA77" s="386"/>
      <c r="GYB77" s="386"/>
      <c r="GYC77" s="386"/>
      <c r="GYD77" s="386"/>
      <c r="GYE77" s="386"/>
      <c r="GYF77" s="386"/>
      <c r="GYG77" s="386"/>
      <c r="GYH77" s="386"/>
      <c r="GYI77" s="386"/>
      <c r="GYJ77" s="386"/>
      <c r="GYK77" s="386"/>
      <c r="GYL77" s="386"/>
      <c r="GYM77" s="386"/>
      <c r="GYN77" s="386"/>
      <c r="GYO77" s="386"/>
      <c r="GYP77" s="386"/>
      <c r="GYQ77" s="386"/>
      <c r="GYR77" s="386"/>
      <c r="GYS77" s="386"/>
      <c r="GYT77" s="386"/>
      <c r="GYU77" s="386"/>
      <c r="GYV77" s="386"/>
      <c r="GYW77" s="386"/>
      <c r="GYX77" s="386"/>
      <c r="GYY77" s="386"/>
      <c r="GYZ77" s="386"/>
      <c r="GZA77" s="386"/>
      <c r="GZB77" s="386"/>
      <c r="GZC77" s="386"/>
      <c r="GZD77" s="386"/>
      <c r="GZE77" s="386"/>
      <c r="GZF77" s="386"/>
      <c r="GZG77" s="386"/>
      <c r="GZH77" s="386"/>
      <c r="GZI77" s="386"/>
      <c r="GZJ77" s="386"/>
      <c r="GZK77" s="386"/>
      <c r="GZL77" s="386"/>
      <c r="GZM77" s="386"/>
      <c r="GZN77" s="386"/>
      <c r="GZO77" s="386"/>
      <c r="GZP77" s="386"/>
      <c r="GZQ77" s="386"/>
      <c r="GZR77" s="386"/>
      <c r="GZS77" s="386"/>
      <c r="GZT77" s="386"/>
      <c r="GZU77" s="386"/>
      <c r="GZV77" s="386"/>
      <c r="GZW77" s="386"/>
      <c r="GZX77" s="386"/>
      <c r="GZY77" s="386"/>
      <c r="GZZ77" s="386"/>
      <c r="HAA77" s="386"/>
      <c r="HAB77" s="386"/>
      <c r="HAC77" s="386"/>
      <c r="HAD77" s="386"/>
      <c r="HAE77" s="386"/>
      <c r="HAF77" s="386"/>
      <c r="HAG77" s="386"/>
      <c r="HAH77" s="386"/>
      <c r="HAI77" s="386"/>
      <c r="HAJ77" s="386"/>
      <c r="HAK77" s="386"/>
      <c r="HAL77" s="386"/>
      <c r="HAM77" s="386"/>
      <c r="HAN77" s="386"/>
      <c r="HAO77" s="386"/>
      <c r="HAP77" s="386"/>
      <c r="HAQ77" s="386"/>
      <c r="HAR77" s="386"/>
      <c r="HAS77" s="386"/>
      <c r="HAT77" s="386"/>
      <c r="HAU77" s="386"/>
      <c r="HAV77" s="386"/>
      <c r="HAW77" s="386"/>
      <c r="HAX77" s="386"/>
      <c r="HAY77" s="386"/>
      <c r="HAZ77" s="386"/>
      <c r="HBA77" s="386"/>
      <c r="HBB77" s="386"/>
      <c r="HBC77" s="386"/>
      <c r="HBD77" s="386"/>
      <c r="HBE77" s="386"/>
      <c r="HBF77" s="386"/>
      <c r="HBG77" s="386"/>
      <c r="HBH77" s="386"/>
      <c r="HBI77" s="386"/>
      <c r="HBJ77" s="386"/>
      <c r="HBK77" s="386"/>
      <c r="HBL77" s="386"/>
      <c r="HBM77" s="386"/>
      <c r="HBN77" s="386"/>
      <c r="HBO77" s="386"/>
      <c r="HBP77" s="386"/>
      <c r="HBQ77" s="386"/>
      <c r="HBR77" s="386"/>
      <c r="HBS77" s="386"/>
      <c r="HBT77" s="386"/>
      <c r="HBU77" s="386"/>
      <c r="HBV77" s="386"/>
      <c r="HBW77" s="386"/>
      <c r="HBX77" s="386"/>
      <c r="HBY77" s="386"/>
      <c r="HBZ77" s="386"/>
      <c r="HCA77" s="386"/>
      <c r="HCB77" s="386"/>
      <c r="HCC77" s="386"/>
      <c r="HCD77" s="386"/>
      <c r="HCE77" s="386"/>
      <c r="HCF77" s="386"/>
      <c r="HCG77" s="386"/>
      <c r="HCH77" s="386"/>
      <c r="HCI77" s="386"/>
      <c r="HCJ77" s="386"/>
      <c r="HCK77" s="386"/>
      <c r="HCL77" s="386"/>
      <c r="HCM77" s="386"/>
      <c r="HCN77" s="386"/>
      <c r="HCO77" s="386"/>
      <c r="HCP77" s="386"/>
      <c r="HCQ77" s="386"/>
      <c r="HCR77" s="386"/>
      <c r="HCS77" s="386"/>
      <c r="HCT77" s="386"/>
      <c r="HCU77" s="386"/>
      <c r="HCV77" s="386"/>
      <c r="HCW77" s="386"/>
      <c r="HCX77" s="386"/>
      <c r="HCY77" s="386"/>
      <c r="HCZ77" s="386"/>
      <c r="HDA77" s="386"/>
      <c r="HDB77" s="386"/>
      <c r="HDC77" s="386"/>
      <c r="HDD77" s="386"/>
      <c r="HDE77" s="386"/>
      <c r="HDF77" s="386"/>
      <c r="HDG77" s="386"/>
      <c r="HDH77" s="386"/>
      <c r="HDI77" s="386"/>
      <c r="HDJ77" s="386"/>
      <c r="HDK77" s="386"/>
      <c r="HDL77" s="386"/>
      <c r="HDM77" s="386"/>
      <c r="HDN77" s="386"/>
      <c r="HDO77" s="386"/>
      <c r="HDP77" s="386"/>
      <c r="HDQ77" s="386"/>
      <c r="HDR77" s="386"/>
      <c r="HDS77" s="386"/>
      <c r="HDT77" s="386"/>
      <c r="HDU77" s="386"/>
      <c r="HDV77" s="386"/>
      <c r="HDW77" s="386"/>
      <c r="HDX77" s="386"/>
      <c r="HDY77" s="386"/>
      <c r="HDZ77" s="386"/>
      <c r="HEA77" s="386"/>
      <c r="HEB77" s="386"/>
      <c r="HEC77" s="386"/>
      <c r="HED77" s="386"/>
      <c r="HEE77" s="386"/>
      <c r="HEF77" s="386"/>
      <c r="HEG77" s="386"/>
      <c r="HEH77" s="386"/>
      <c r="HEI77" s="386"/>
      <c r="HEJ77" s="386"/>
      <c r="HEK77" s="386"/>
      <c r="HEL77" s="386"/>
      <c r="HEM77" s="386"/>
      <c r="HEN77" s="386"/>
      <c r="HEO77" s="386"/>
      <c r="HEP77" s="386"/>
      <c r="HEQ77" s="386"/>
      <c r="HER77" s="386"/>
      <c r="HES77" s="386"/>
      <c r="HET77" s="386"/>
      <c r="HEU77" s="386"/>
      <c r="HEV77" s="386"/>
      <c r="HEW77" s="386"/>
      <c r="HEX77" s="386"/>
      <c r="HEY77" s="386"/>
      <c r="HEZ77" s="386"/>
      <c r="HFA77" s="386"/>
      <c r="HFB77" s="386"/>
      <c r="HFC77" s="386"/>
      <c r="HFD77" s="386"/>
      <c r="HFE77" s="386"/>
      <c r="HFF77" s="386"/>
      <c r="HFG77" s="386"/>
      <c r="HFH77" s="386"/>
      <c r="HFI77" s="386"/>
      <c r="HFJ77" s="386"/>
      <c r="HFK77" s="386"/>
      <c r="HFL77" s="386"/>
      <c r="HFM77" s="386"/>
      <c r="HFN77" s="386"/>
      <c r="HFO77" s="386"/>
      <c r="HFP77" s="386"/>
      <c r="HFQ77" s="386"/>
      <c r="HFR77" s="386"/>
      <c r="HFS77" s="386"/>
      <c r="HFT77" s="386"/>
      <c r="HFU77" s="386"/>
      <c r="HFV77" s="386"/>
      <c r="HFW77" s="386"/>
      <c r="HFX77" s="386"/>
      <c r="HFY77" s="386"/>
      <c r="HFZ77" s="386"/>
      <c r="HGA77" s="386"/>
      <c r="HGB77" s="386"/>
      <c r="HGC77" s="386"/>
      <c r="HGD77" s="386"/>
      <c r="HGE77" s="386"/>
      <c r="HGF77" s="386"/>
      <c r="HGG77" s="386"/>
      <c r="HGH77" s="386"/>
      <c r="HGI77" s="386"/>
      <c r="HGJ77" s="386"/>
      <c r="HGK77" s="386"/>
      <c r="HGL77" s="386"/>
      <c r="HGM77" s="386"/>
      <c r="HGN77" s="386"/>
      <c r="HGO77" s="386"/>
      <c r="HGP77" s="386"/>
      <c r="HGQ77" s="386"/>
      <c r="HGR77" s="386"/>
      <c r="HGS77" s="386"/>
      <c r="HGT77" s="386"/>
      <c r="HGU77" s="386"/>
      <c r="HGV77" s="386"/>
      <c r="HGW77" s="386"/>
      <c r="HGX77" s="386"/>
      <c r="HGY77" s="386"/>
      <c r="HGZ77" s="386"/>
      <c r="HHA77" s="386"/>
      <c r="HHB77" s="386"/>
      <c r="HHC77" s="386"/>
      <c r="HHD77" s="386"/>
      <c r="HHE77" s="386"/>
      <c r="HHF77" s="386"/>
      <c r="HHG77" s="386"/>
      <c r="HHH77" s="386"/>
      <c r="HHI77" s="386"/>
      <c r="HHJ77" s="386"/>
      <c r="HHK77" s="386"/>
      <c r="HHL77" s="386"/>
      <c r="HHM77" s="386"/>
      <c r="HHN77" s="386"/>
      <c r="HHO77" s="386"/>
      <c r="HHP77" s="386"/>
      <c r="HHQ77" s="386"/>
      <c r="HHR77" s="386"/>
      <c r="HHS77" s="386"/>
      <c r="HHT77" s="386"/>
      <c r="HHU77" s="386"/>
      <c r="HHV77" s="386"/>
      <c r="HHW77" s="386"/>
      <c r="HHX77" s="386"/>
      <c r="HHY77" s="386"/>
      <c r="HHZ77" s="386"/>
      <c r="HIA77" s="386"/>
      <c r="HIB77" s="386"/>
      <c r="HIC77" s="386"/>
      <c r="HID77" s="386"/>
      <c r="HIE77" s="386"/>
      <c r="HIF77" s="386"/>
      <c r="HIG77" s="386"/>
      <c r="HIH77" s="386"/>
      <c r="HII77" s="386"/>
      <c r="HIJ77" s="386"/>
      <c r="HIK77" s="386"/>
      <c r="HIL77" s="386"/>
      <c r="HIM77" s="386"/>
      <c r="HIN77" s="386"/>
      <c r="HIO77" s="386"/>
      <c r="HIP77" s="386"/>
      <c r="HIQ77" s="386"/>
      <c r="HIR77" s="386"/>
      <c r="HIS77" s="386"/>
      <c r="HIT77" s="386"/>
      <c r="HIU77" s="386"/>
      <c r="HIV77" s="386"/>
      <c r="HIW77" s="386"/>
      <c r="HIX77" s="386"/>
      <c r="HIY77" s="386"/>
      <c r="HIZ77" s="386"/>
      <c r="HJA77" s="386"/>
      <c r="HJB77" s="386"/>
      <c r="HJC77" s="386"/>
      <c r="HJD77" s="386"/>
      <c r="HJE77" s="386"/>
      <c r="HJF77" s="386"/>
      <c r="HJG77" s="386"/>
      <c r="HJH77" s="386"/>
      <c r="HJI77" s="386"/>
      <c r="HJJ77" s="386"/>
      <c r="HJK77" s="386"/>
      <c r="HJL77" s="386"/>
      <c r="HJM77" s="386"/>
      <c r="HJN77" s="386"/>
      <c r="HJO77" s="386"/>
      <c r="HJP77" s="386"/>
      <c r="HJQ77" s="386"/>
      <c r="HJR77" s="386"/>
      <c r="HJS77" s="386"/>
      <c r="HJT77" s="386"/>
      <c r="HJU77" s="386"/>
      <c r="HJV77" s="386"/>
      <c r="HJW77" s="386"/>
      <c r="HJX77" s="386"/>
      <c r="HJY77" s="386"/>
      <c r="HJZ77" s="386"/>
      <c r="HKA77" s="386"/>
      <c r="HKB77" s="386"/>
      <c r="HKC77" s="386"/>
      <c r="HKD77" s="386"/>
      <c r="HKE77" s="386"/>
      <c r="HKF77" s="386"/>
      <c r="HKG77" s="386"/>
      <c r="HKH77" s="386"/>
      <c r="HKI77" s="386"/>
      <c r="HKJ77" s="386"/>
      <c r="HKK77" s="386"/>
      <c r="HKL77" s="386"/>
      <c r="HKM77" s="386"/>
      <c r="HKN77" s="386"/>
      <c r="HKO77" s="386"/>
      <c r="HKP77" s="386"/>
      <c r="HKQ77" s="386"/>
      <c r="HKR77" s="386"/>
      <c r="HKS77" s="386"/>
      <c r="HKT77" s="386"/>
      <c r="HKU77" s="386"/>
      <c r="HKV77" s="386"/>
      <c r="HKW77" s="386"/>
      <c r="HKX77" s="386"/>
      <c r="HKY77" s="386"/>
      <c r="HKZ77" s="386"/>
      <c r="HLA77" s="386"/>
      <c r="HLB77" s="386"/>
      <c r="HLC77" s="386"/>
      <c r="HLD77" s="386"/>
      <c r="HLE77" s="386"/>
      <c r="HLF77" s="386"/>
      <c r="HLG77" s="386"/>
      <c r="HLH77" s="386"/>
      <c r="HLI77" s="386"/>
      <c r="HLJ77" s="386"/>
      <c r="HLK77" s="386"/>
      <c r="HLL77" s="386"/>
      <c r="HLM77" s="386"/>
      <c r="HLN77" s="386"/>
      <c r="HLO77" s="386"/>
      <c r="HLP77" s="386"/>
      <c r="HLQ77" s="386"/>
      <c r="HLR77" s="386"/>
      <c r="HLS77" s="386"/>
      <c r="HLT77" s="386"/>
      <c r="HLU77" s="386"/>
      <c r="HLV77" s="386"/>
      <c r="HLW77" s="386"/>
      <c r="HLX77" s="386"/>
      <c r="HLY77" s="386"/>
      <c r="HLZ77" s="386"/>
      <c r="HMA77" s="386"/>
      <c r="HMB77" s="386"/>
      <c r="HMC77" s="386"/>
      <c r="HMD77" s="386"/>
      <c r="HME77" s="386"/>
      <c r="HMF77" s="386"/>
      <c r="HMG77" s="386"/>
      <c r="HMH77" s="386"/>
      <c r="HMI77" s="386"/>
      <c r="HMJ77" s="386"/>
      <c r="HMK77" s="386"/>
      <c r="HML77" s="386"/>
      <c r="HMM77" s="386"/>
      <c r="HMN77" s="386"/>
      <c r="HMO77" s="386"/>
      <c r="HMP77" s="386"/>
      <c r="HMQ77" s="386"/>
      <c r="HMR77" s="386"/>
      <c r="HMS77" s="386"/>
      <c r="HMT77" s="386"/>
      <c r="HMU77" s="386"/>
      <c r="HMV77" s="386"/>
      <c r="HMW77" s="386"/>
      <c r="HMX77" s="386"/>
      <c r="HMY77" s="386"/>
      <c r="HMZ77" s="386"/>
      <c r="HNA77" s="386"/>
      <c r="HNB77" s="386"/>
      <c r="HNC77" s="386"/>
      <c r="HND77" s="386"/>
      <c r="HNE77" s="386"/>
      <c r="HNF77" s="386"/>
      <c r="HNG77" s="386"/>
      <c r="HNH77" s="386"/>
      <c r="HNI77" s="386"/>
      <c r="HNJ77" s="386"/>
      <c r="HNK77" s="386"/>
      <c r="HNL77" s="386"/>
      <c r="HNM77" s="386"/>
      <c r="HNN77" s="386"/>
      <c r="HNO77" s="386"/>
      <c r="HNP77" s="386"/>
      <c r="HNQ77" s="386"/>
      <c r="HNR77" s="386"/>
      <c r="HNS77" s="386"/>
      <c r="HNT77" s="386"/>
      <c r="HNU77" s="386"/>
      <c r="HNV77" s="386"/>
      <c r="HNW77" s="386"/>
      <c r="HNX77" s="386"/>
      <c r="HNY77" s="386"/>
      <c r="HNZ77" s="386"/>
      <c r="HOA77" s="386"/>
      <c r="HOB77" s="386"/>
      <c r="HOC77" s="386"/>
      <c r="HOD77" s="386"/>
      <c r="HOE77" s="386"/>
      <c r="HOF77" s="386"/>
      <c r="HOG77" s="386"/>
      <c r="HOH77" s="386"/>
      <c r="HOI77" s="386"/>
      <c r="HOJ77" s="386"/>
      <c r="HOK77" s="386"/>
      <c r="HOL77" s="386"/>
      <c r="HOM77" s="386"/>
      <c r="HON77" s="386"/>
      <c r="HOO77" s="386"/>
      <c r="HOP77" s="386"/>
      <c r="HOQ77" s="386"/>
      <c r="HOR77" s="386"/>
      <c r="HOS77" s="386"/>
      <c r="HOT77" s="386"/>
      <c r="HOU77" s="386"/>
      <c r="HOV77" s="386"/>
      <c r="HOW77" s="386"/>
      <c r="HOX77" s="386"/>
      <c r="HOY77" s="386"/>
      <c r="HOZ77" s="386"/>
      <c r="HPA77" s="386"/>
      <c r="HPB77" s="386"/>
      <c r="HPC77" s="386"/>
      <c r="HPD77" s="386"/>
      <c r="HPE77" s="386"/>
      <c r="HPF77" s="386"/>
      <c r="HPG77" s="386"/>
      <c r="HPH77" s="386"/>
      <c r="HPI77" s="386"/>
      <c r="HPJ77" s="386"/>
      <c r="HPK77" s="386"/>
      <c r="HPL77" s="386"/>
      <c r="HPM77" s="386"/>
      <c r="HPN77" s="386"/>
      <c r="HPO77" s="386"/>
      <c r="HPP77" s="386"/>
      <c r="HPQ77" s="386"/>
      <c r="HPR77" s="386"/>
      <c r="HPS77" s="386"/>
      <c r="HPT77" s="386"/>
      <c r="HPU77" s="386"/>
      <c r="HPV77" s="386"/>
      <c r="HPW77" s="386"/>
      <c r="HPX77" s="386"/>
      <c r="HPY77" s="386"/>
      <c r="HPZ77" s="386"/>
      <c r="HQA77" s="386"/>
      <c r="HQB77" s="386"/>
      <c r="HQC77" s="386"/>
      <c r="HQD77" s="386"/>
      <c r="HQE77" s="386"/>
      <c r="HQF77" s="386"/>
      <c r="HQG77" s="386"/>
      <c r="HQH77" s="386"/>
      <c r="HQI77" s="386"/>
      <c r="HQJ77" s="386"/>
      <c r="HQK77" s="386"/>
      <c r="HQL77" s="386"/>
      <c r="HQM77" s="386"/>
      <c r="HQN77" s="386"/>
      <c r="HQO77" s="386"/>
      <c r="HQP77" s="386"/>
      <c r="HQQ77" s="386"/>
      <c r="HQR77" s="386"/>
      <c r="HQS77" s="386"/>
      <c r="HQT77" s="386"/>
      <c r="HQU77" s="386"/>
      <c r="HQV77" s="386"/>
      <c r="HQW77" s="386"/>
      <c r="HQX77" s="386"/>
      <c r="HQY77" s="386"/>
      <c r="HQZ77" s="386"/>
      <c r="HRA77" s="386"/>
      <c r="HRB77" s="386"/>
      <c r="HRC77" s="386"/>
      <c r="HRD77" s="386"/>
      <c r="HRE77" s="386"/>
      <c r="HRF77" s="386"/>
      <c r="HRG77" s="386"/>
      <c r="HRH77" s="386"/>
      <c r="HRI77" s="386"/>
      <c r="HRJ77" s="386"/>
      <c r="HRK77" s="386"/>
      <c r="HRL77" s="386"/>
      <c r="HRM77" s="386"/>
      <c r="HRN77" s="386"/>
      <c r="HRO77" s="386"/>
      <c r="HRP77" s="386"/>
      <c r="HRQ77" s="386"/>
      <c r="HRR77" s="386"/>
      <c r="HRS77" s="386"/>
      <c r="HRT77" s="386"/>
      <c r="HRU77" s="386"/>
      <c r="HRV77" s="386"/>
      <c r="HRW77" s="386"/>
      <c r="HRX77" s="386"/>
      <c r="HRY77" s="386"/>
      <c r="HRZ77" s="386"/>
      <c r="HSA77" s="386"/>
      <c r="HSB77" s="386"/>
      <c r="HSC77" s="386"/>
      <c r="HSD77" s="386"/>
      <c r="HSE77" s="386"/>
      <c r="HSF77" s="386"/>
      <c r="HSG77" s="386"/>
      <c r="HSH77" s="386"/>
      <c r="HSI77" s="386"/>
      <c r="HSJ77" s="386"/>
      <c r="HSK77" s="386"/>
      <c r="HSL77" s="386"/>
      <c r="HSM77" s="386"/>
      <c r="HSN77" s="386"/>
      <c r="HSO77" s="386"/>
      <c r="HSP77" s="386"/>
      <c r="HSQ77" s="386"/>
      <c r="HSR77" s="386"/>
      <c r="HSS77" s="386"/>
      <c r="HST77" s="386"/>
      <c r="HSU77" s="386"/>
      <c r="HSV77" s="386"/>
      <c r="HSW77" s="386"/>
      <c r="HSX77" s="386"/>
      <c r="HSY77" s="386"/>
      <c r="HSZ77" s="386"/>
      <c r="HTA77" s="386"/>
      <c r="HTB77" s="386"/>
      <c r="HTC77" s="386"/>
      <c r="HTD77" s="386"/>
      <c r="HTE77" s="386"/>
      <c r="HTF77" s="386"/>
      <c r="HTG77" s="386"/>
      <c r="HTH77" s="386"/>
      <c r="HTI77" s="386"/>
      <c r="HTJ77" s="386"/>
      <c r="HTK77" s="386"/>
      <c r="HTL77" s="386"/>
      <c r="HTM77" s="386"/>
      <c r="HTN77" s="386"/>
      <c r="HTO77" s="386"/>
      <c r="HTP77" s="386"/>
      <c r="HTQ77" s="386"/>
      <c r="HTR77" s="386"/>
      <c r="HTS77" s="386"/>
      <c r="HTT77" s="386"/>
      <c r="HTU77" s="386"/>
      <c r="HTV77" s="386"/>
      <c r="HTW77" s="386"/>
      <c r="HTX77" s="386"/>
      <c r="HTY77" s="386"/>
      <c r="HTZ77" s="386"/>
      <c r="HUA77" s="386"/>
      <c r="HUB77" s="386"/>
      <c r="HUC77" s="386"/>
      <c r="HUD77" s="386"/>
      <c r="HUE77" s="386"/>
      <c r="HUF77" s="386"/>
      <c r="HUG77" s="386"/>
      <c r="HUH77" s="386"/>
      <c r="HUI77" s="386"/>
      <c r="HUJ77" s="386"/>
      <c r="HUK77" s="386"/>
      <c r="HUL77" s="386"/>
      <c r="HUM77" s="386"/>
      <c r="HUN77" s="386"/>
      <c r="HUO77" s="386"/>
      <c r="HUP77" s="386"/>
      <c r="HUQ77" s="386"/>
      <c r="HUR77" s="386"/>
      <c r="HUS77" s="386"/>
      <c r="HUT77" s="386"/>
      <c r="HUU77" s="386"/>
      <c r="HUV77" s="386"/>
      <c r="HUW77" s="386"/>
      <c r="HUX77" s="386"/>
      <c r="HUY77" s="386"/>
      <c r="HUZ77" s="386"/>
      <c r="HVA77" s="386"/>
      <c r="HVB77" s="386"/>
      <c r="HVC77" s="386"/>
      <c r="HVD77" s="386"/>
      <c r="HVE77" s="386"/>
      <c r="HVF77" s="386"/>
      <c r="HVG77" s="386"/>
      <c r="HVH77" s="386"/>
      <c r="HVI77" s="386"/>
      <c r="HVJ77" s="386"/>
      <c r="HVK77" s="386"/>
      <c r="HVL77" s="386"/>
      <c r="HVM77" s="386"/>
      <c r="HVN77" s="386"/>
      <c r="HVO77" s="386"/>
      <c r="HVP77" s="386"/>
      <c r="HVQ77" s="386"/>
      <c r="HVR77" s="386"/>
      <c r="HVS77" s="386"/>
      <c r="HVT77" s="386"/>
      <c r="HVU77" s="386"/>
      <c r="HVV77" s="386"/>
      <c r="HVW77" s="386"/>
      <c r="HVX77" s="386"/>
      <c r="HVY77" s="386"/>
      <c r="HVZ77" s="386"/>
      <c r="HWA77" s="386"/>
      <c r="HWB77" s="386"/>
      <c r="HWC77" s="386"/>
      <c r="HWD77" s="386"/>
      <c r="HWE77" s="386"/>
      <c r="HWF77" s="386"/>
      <c r="HWG77" s="386"/>
      <c r="HWH77" s="386"/>
      <c r="HWI77" s="386"/>
      <c r="HWJ77" s="386"/>
      <c r="HWK77" s="386"/>
      <c r="HWL77" s="386"/>
      <c r="HWM77" s="386"/>
      <c r="HWN77" s="386"/>
      <c r="HWO77" s="386"/>
      <c r="HWP77" s="386"/>
      <c r="HWQ77" s="386"/>
      <c r="HWR77" s="386"/>
      <c r="HWS77" s="386"/>
      <c r="HWT77" s="386"/>
      <c r="HWU77" s="386"/>
      <c r="HWV77" s="386"/>
      <c r="HWW77" s="386"/>
      <c r="HWX77" s="386"/>
      <c r="HWY77" s="386"/>
      <c r="HWZ77" s="386"/>
      <c r="HXA77" s="386"/>
      <c r="HXB77" s="386"/>
      <c r="HXC77" s="386"/>
      <c r="HXD77" s="386"/>
      <c r="HXE77" s="386"/>
      <c r="HXF77" s="386"/>
      <c r="HXG77" s="386"/>
      <c r="HXH77" s="386"/>
      <c r="HXI77" s="386"/>
      <c r="HXJ77" s="386"/>
      <c r="HXK77" s="386"/>
      <c r="HXL77" s="386"/>
      <c r="HXM77" s="386"/>
      <c r="HXN77" s="386"/>
      <c r="HXO77" s="386"/>
      <c r="HXP77" s="386"/>
      <c r="HXQ77" s="386"/>
      <c r="HXR77" s="386"/>
      <c r="HXS77" s="386"/>
      <c r="HXT77" s="386"/>
      <c r="HXU77" s="386"/>
      <c r="HXV77" s="386"/>
      <c r="HXW77" s="386"/>
      <c r="HXX77" s="386"/>
      <c r="HXY77" s="386"/>
      <c r="HXZ77" s="386"/>
      <c r="HYA77" s="386"/>
      <c r="HYB77" s="386"/>
      <c r="HYC77" s="386"/>
      <c r="HYD77" s="386"/>
      <c r="HYE77" s="386"/>
      <c r="HYF77" s="386"/>
      <c r="HYG77" s="386"/>
      <c r="HYH77" s="386"/>
      <c r="HYI77" s="386"/>
      <c r="HYJ77" s="386"/>
      <c r="HYK77" s="386"/>
      <c r="HYL77" s="386"/>
      <c r="HYM77" s="386"/>
      <c r="HYN77" s="386"/>
      <c r="HYO77" s="386"/>
      <c r="HYP77" s="386"/>
      <c r="HYQ77" s="386"/>
      <c r="HYR77" s="386"/>
      <c r="HYS77" s="386"/>
      <c r="HYT77" s="386"/>
      <c r="HYU77" s="386"/>
      <c r="HYV77" s="386"/>
      <c r="HYW77" s="386"/>
      <c r="HYX77" s="386"/>
      <c r="HYY77" s="386"/>
      <c r="HYZ77" s="386"/>
      <c r="HZA77" s="386"/>
      <c r="HZB77" s="386"/>
      <c r="HZC77" s="386"/>
      <c r="HZD77" s="386"/>
      <c r="HZE77" s="386"/>
      <c r="HZF77" s="386"/>
      <c r="HZG77" s="386"/>
      <c r="HZH77" s="386"/>
      <c r="HZI77" s="386"/>
      <c r="HZJ77" s="386"/>
      <c r="HZK77" s="386"/>
      <c r="HZL77" s="386"/>
      <c r="HZM77" s="386"/>
      <c r="HZN77" s="386"/>
      <c r="HZO77" s="386"/>
      <c r="HZP77" s="386"/>
      <c r="HZQ77" s="386"/>
      <c r="HZR77" s="386"/>
      <c r="HZS77" s="386"/>
      <c r="HZT77" s="386"/>
      <c r="HZU77" s="386"/>
      <c r="HZV77" s="386"/>
      <c r="HZW77" s="386"/>
      <c r="HZX77" s="386"/>
      <c r="HZY77" s="386"/>
      <c r="HZZ77" s="386"/>
      <c r="IAA77" s="386"/>
      <c r="IAB77" s="386"/>
      <c r="IAC77" s="386"/>
      <c r="IAD77" s="386"/>
      <c r="IAE77" s="386"/>
      <c r="IAF77" s="386"/>
      <c r="IAG77" s="386"/>
      <c r="IAH77" s="386"/>
      <c r="IAI77" s="386"/>
      <c r="IAJ77" s="386"/>
      <c r="IAK77" s="386"/>
      <c r="IAL77" s="386"/>
      <c r="IAM77" s="386"/>
      <c r="IAN77" s="386"/>
      <c r="IAO77" s="386"/>
      <c r="IAP77" s="386"/>
      <c r="IAQ77" s="386"/>
      <c r="IAR77" s="386"/>
      <c r="IAS77" s="386"/>
      <c r="IAT77" s="386"/>
      <c r="IAU77" s="386"/>
      <c r="IAV77" s="386"/>
      <c r="IAW77" s="386"/>
      <c r="IAX77" s="386"/>
      <c r="IAY77" s="386"/>
      <c r="IAZ77" s="386"/>
      <c r="IBA77" s="386"/>
      <c r="IBB77" s="386"/>
      <c r="IBC77" s="386"/>
      <c r="IBD77" s="386"/>
      <c r="IBE77" s="386"/>
      <c r="IBF77" s="386"/>
      <c r="IBG77" s="386"/>
      <c r="IBH77" s="386"/>
      <c r="IBI77" s="386"/>
      <c r="IBJ77" s="386"/>
      <c r="IBK77" s="386"/>
      <c r="IBL77" s="386"/>
      <c r="IBM77" s="386"/>
      <c r="IBN77" s="386"/>
      <c r="IBO77" s="386"/>
      <c r="IBP77" s="386"/>
      <c r="IBQ77" s="386"/>
      <c r="IBR77" s="386"/>
      <c r="IBS77" s="386"/>
      <c r="IBT77" s="386"/>
      <c r="IBU77" s="386"/>
      <c r="IBV77" s="386"/>
      <c r="IBW77" s="386"/>
      <c r="IBX77" s="386"/>
      <c r="IBY77" s="386"/>
      <c r="IBZ77" s="386"/>
      <c r="ICA77" s="386"/>
      <c r="ICB77" s="386"/>
      <c r="ICC77" s="386"/>
      <c r="ICD77" s="386"/>
      <c r="ICE77" s="386"/>
      <c r="ICF77" s="386"/>
      <c r="ICG77" s="386"/>
      <c r="ICH77" s="386"/>
      <c r="ICI77" s="386"/>
      <c r="ICJ77" s="386"/>
      <c r="ICK77" s="386"/>
      <c r="ICL77" s="386"/>
      <c r="ICM77" s="386"/>
      <c r="ICN77" s="386"/>
      <c r="ICO77" s="386"/>
      <c r="ICP77" s="386"/>
      <c r="ICQ77" s="386"/>
      <c r="ICR77" s="386"/>
      <c r="ICS77" s="386"/>
      <c r="ICT77" s="386"/>
      <c r="ICU77" s="386"/>
      <c r="ICV77" s="386"/>
      <c r="ICW77" s="386"/>
      <c r="ICX77" s="386"/>
      <c r="ICY77" s="386"/>
      <c r="ICZ77" s="386"/>
      <c r="IDA77" s="386"/>
      <c r="IDB77" s="386"/>
      <c r="IDC77" s="386"/>
      <c r="IDD77" s="386"/>
      <c r="IDE77" s="386"/>
      <c r="IDF77" s="386"/>
      <c r="IDG77" s="386"/>
      <c r="IDH77" s="386"/>
      <c r="IDI77" s="386"/>
      <c r="IDJ77" s="386"/>
      <c r="IDK77" s="386"/>
      <c r="IDL77" s="386"/>
      <c r="IDM77" s="386"/>
      <c r="IDN77" s="386"/>
      <c r="IDO77" s="386"/>
      <c r="IDP77" s="386"/>
      <c r="IDQ77" s="386"/>
      <c r="IDR77" s="386"/>
      <c r="IDS77" s="386"/>
      <c r="IDT77" s="386"/>
      <c r="IDU77" s="386"/>
      <c r="IDV77" s="386"/>
      <c r="IDW77" s="386"/>
      <c r="IDX77" s="386"/>
      <c r="IDY77" s="386"/>
      <c r="IDZ77" s="386"/>
      <c r="IEA77" s="386"/>
      <c r="IEB77" s="386"/>
      <c r="IEC77" s="386"/>
      <c r="IED77" s="386"/>
      <c r="IEE77" s="386"/>
      <c r="IEF77" s="386"/>
      <c r="IEG77" s="386"/>
      <c r="IEH77" s="386"/>
      <c r="IEI77" s="386"/>
      <c r="IEJ77" s="386"/>
      <c r="IEK77" s="386"/>
      <c r="IEL77" s="386"/>
      <c r="IEM77" s="386"/>
      <c r="IEN77" s="386"/>
      <c r="IEO77" s="386"/>
      <c r="IEP77" s="386"/>
      <c r="IEQ77" s="386"/>
      <c r="IER77" s="386"/>
      <c r="IES77" s="386"/>
      <c r="IET77" s="386"/>
      <c r="IEU77" s="386"/>
      <c r="IEV77" s="386"/>
      <c r="IEW77" s="386"/>
      <c r="IEX77" s="386"/>
      <c r="IEY77" s="386"/>
      <c r="IEZ77" s="386"/>
      <c r="IFA77" s="386"/>
      <c r="IFB77" s="386"/>
      <c r="IFC77" s="386"/>
      <c r="IFD77" s="386"/>
      <c r="IFE77" s="386"/>
      <c r="IFF77" s="386"/>
      <c r="IFG77" s="386"/>
      <c r="IFH77" s="386"/>
      <c r="IFI77" s="386"/>
      <c r="IFJ77" s="386"/>
      <c r="IFK77" s="386"/>
      <c r="IFL77" s="386"/>
      <c r="IFM77" s="386"/>
      <c r="IFN77" s="386"/>
      <c r="IFO77" s="386"/>
      <c r="IFP77" s="386"/>
      <c r="IFQ77" s="386"/>
      <c r="IFR77" s="386"/>
      <c r="IFS77" s="386"/>
      <c r="IFT77" s="386"/>
      <c r="IFU77" s="386"/>
      <c r="IFV77" s="386"/>
      <c r="IFW77" s="386"/>
      <c r="IFX77" s="386"/>
      <c r="IFY77" s="386"/>
      <c r="IFZ77" s="386"/>
      <c r="IGA77" s="386"/>
      <c r="IGB77" s="386"/>
      <c r="IGC77" s="386"/>
      <c r="IGD77" s="386"/>
      <c r="IGE77" s="386"/>
      <c r="IGF77" s="386"/>
      <c r="IGG77" s="386"/>
      <c r="IGH77" s="386"/>
      <c r="IGI77" s="386"/>
      <c r="IGJ77" s="386"/>
      <c r="IGK77" s="386"/>
      <c r="IGL77" s="386"/>
      <c r="IGM77" s="386"/>
      <c r="IGN77" s="386"/>
      <c r="IGO77" s="386"/>
      <c r="IGP77" s="386"/>
      <c r="IGQ77" s="386"/>
      <c r="IGR77" s="386"/>
      <c r="IGS77" s="386"/>
      <c r="IGT77" s="386"/>
      <c r="IGU77" s="386"/>
      <c r="IGV77" s="386"/>
      <c r="IGW77" s="386"/>
      <c r="IGX77" s="386"/>
      <c r="IGY77" s="386"/>
      <c r="IGZ77" s="386"/>
      <c r="IHA77" s="386"/>
      <c r="IHB77" s="386"/>
      <c r="IHC77" s="386"/>
      <c r="IHD77" s="386"/>
      <c r="IHE77" s="386"/>
      <c r="IHF77" s="386"/>
      <c r="IHG77" s="386"/>
      <c r="IHH77" s="386"/>
      <c r="IHI77" s="386"/>
      <c r="IHJ77" s="386"/>
      <c r="IHK77" s="386"/>
      <c r="IHL77" s="386"/>
      <c r="IHM77" s="386"/>
      <c r="IHN77" s="386"/>
      <c r="IHO77" s="386"/>
      <c r="IHP77" s="386"/>
      <c r="IHQ77" s="386"/>
      <c r="IHR77" s="386"/>
      <c r="IHS77" s="386"/>
      <c r="IHT77" s="386"/>
      <c r="IHU77" s="386"/>
      <c r="IHV77" s="386"/>
      <c r="IHW77" s="386"/>
      <c r="IHX77" s="386"/>
      <c r="IHY77" s="386"/>
      <c r="IHZ77" s="386"/>
      <c r="IIA77" s="386"/>
      <c r="IIB77" s="386"/>
      <c r="IIC77" s="386"/>
      <c r="IID77" s="386"/>
      <c r="IIE77" s="386"/>
      <c r="IIF77" s="386"/>
      <c r="IIG77" s="386"/>
      <c r="IIH77" s="386"/>
      <c r="III77" s="386"/>
      <c r="IIJ77" s="386"/>
      <c r="IIK77" s="386"/>
      <c r="IIL77" s="386"/>
      <c r="IIM77" s="386"/>
      <c r="IIN77" s="386"/>
      <c r="IIO77" s="386"/>
      <c r="IIP77" s="386"/>
      <c r="IIQ77" s="386"/>
      <c r="IIR77" s="386"/>
      <c r="IIS77" s="386"/>
      <c r="IIT77" s="386"/>
      <c r="IIU77" s="386"/>
      <c r="IIV77" s="386"/>
      <c r="IIW77" s="386"/>
      <c r="IIX77" s="386"/>
      <c r="IIY77" s="386"/>
      <c r="IIZ77" s="386"/>
      <c r="IJA77" s="386"/>
      <c r="IJB77" s="386"/>
      <c r="IJC77" s="386"/>
      <c r="IJD77" s="386"/>
      <c r="IJE77" s="386"/>
      <c r="IJF77" s="386"/>
      <c r="IJG77" s="386"/>
      <c r="IJH77" s="386"/>
      <c r="IJI77" s="386"/>
      <c r="IJJ77" s="386"/>
      <c r="IJK77" s="386"/>
      <c r="IJL77" s="386"/>
      <c r="IJM77" s="386"/>
      <c r="IJN77" s="386"/>
      <c r="IJO77" s="386"/>
      <c r="IJP77" s="386"/>
      <c r="IJQ77" s="386"/>
      <c r="IJR77" s="386"/>
      <c r="IJS77" s="386"/>
      <c r="IJT77" s="386"/>
      <c r="IJU77" s="386"/>
      <c r="IJV77" s="386"/>
      <c r="IJW77" s="386"/>
      <c r="IJX77" s="386"/>
      <c r="IJY77" s="386"/>
      <c r="IJZ77" s="386"/>
      <c r="IKA77" s="386"/>
      <c r="IKB77" s="386"/>
      <c r="IKC77" s="386"/>
      <c r="IKD77" s="386"/>
      <c r="IKE77" s="386"/>
      <c r="IKF77" s="386"/>
      <c r="IKG77" s="386"/>
      <c r="IKH77" s="386"/>
      <c r="IKI77" s="386"/>
      <c r="IKJ77" s="386"/>
      <c r="IKK77" s="386"/>
      <c r="IKL77" s="386"/>
      <c r="IKM77" s="386"/>
      <c r="IKN77" s="386"/>
      <c r="IKO77" s="386"/>
      <c r="IKP77" s="386"/>
      <c r="IKQ77" s="386"/>
      <c r="IKR77" s="386"/>
      <c r="IKS77" s="386"/>
      <c r="IKT77" s="386"/>
      <c r="IKU77" s="386"/>
      <c r="IKV77" s="386"/>
      <c r="IKW77" s="386"/>
      <c r="IKX77" s="386"/>
      <c r="IKY77" s="386"/>
      <c r="IKZ77" s="386"/>
      <c r="ILA77" s="386"/>
      <c r="ILB77" s="386"/>
      <c r="ILC77" s="386"/>
      <c r="ILD77" s="386"/>
      <c r="ILE77" s="386"/>
      <c r="ILF77" s="386"/>
      <c r="ILG77" s="386"/>
      <c r="ILH77" s="386"/>
      <c r="ILI77" s="386"/>
      <c r="ILJ77" s="386"/>
      <c r="ILK77" s="386"/>
      <c r="ILL77" s="386"/>
      <c r="ILM77" s="386"/>
      <c r="ILN77" s="386"/>
      <c r="ILO77" s="386"/>
      <c r="ILP77" s="386"/>
      <c r="ILQ77" s="386"/>
      <c r="ILR77" s="386"/>
      <c r="ILS77" s="386"/>
      <c r="ILT77" s="386"/>
      <c r="ILU77" s="386"/>
      <c r="ILV77" s="386"/>
      <c r="ILW77" s="386"/>
      <c r="ILX77" s="386"/>
      <c r="ILY77" s="386"/>
      <c r="ILZ77" s="386"/>
      <c r="IMA77" s="386"/>
      <c r="IMB77" s="386"/>
      <c r="IMC77" s="386"/>
      <c r="IMD77" s="386"/>
      <c r="IME77" s="386"/>
      <c r="IMF77" s="386"/>
      <c r="IMG77" s="386"/>
      <c r="IMH77" s="386"/>
      <c r="IMI77" s="386"/>
      <c r="IMJ77" s="386"/>
      <c r="IMK77" s="386"/>
      <c r="IML77" s="386"/>
      <c r="IMM77" s="386"/>
      <c r="IMN77" s="386"/>
      <c r="IMO77" s="386"/>
      <c r="IMP77" s="386"/>
      <c r="IMQ77" s="386"/>
      <c r="IMR77" s="386"/>
      <c r="IMS77" s="386"/>
      <c r="IMT77" s="386"/>
      <c r="IMU77" s="386"/>
      <c r="IMV77" s="386"/>
      <c r="IMW77" s="386"/>
      <c r="IMX77" s="386"/>
      <c r="IMY77" s="386"/>
      <c r="IMZ77" s="386"/>
      <c r="INA77" s="386"/>
      <c r="INB77" s="386"/>
      <c r="INC77" s="386"/>
      <c r="IND77" s="386"/>
      <c r="INE77" s="386"/>
      <c r="INF77" s="386"/>
      <c r="ING77" s="386"/>
      <c r="INH77" s="386"/>
      <c r="INI77" s="386"/>
      <c r="INJ77" s="386"/>
      <c r="INK77" s="386"/>
      <c r="INL77" s="386"/>
      <c r="INM77" s="386"/>
      <c r="INN77" s="386"/>
      <c r="INO77" s="386"/>
      <c r="INP77" s="386"/>
      <c r="INQ77" s="386"/>
      <c r="INR77" s="386"/>
      <c r="INS77" s="386"/>
      <c r="INT77" s="386"/>
      <c r="INU77" s="386"/>
      <c r="INV77" s="386"/>
      <c r="INW77" s="386"/>
      <c r="INX77" s="386"/>
      <c r="INY77" s="386"/>
      <c r="INZ77" s="386"/>
      <c r="IOA77" s="386"/>
      <c r="IOB77" s="386"/>
      <c r="IOC77" s="386"/>
      <c r="IOD77" s="386"/>
      <c r="IOE77" s="386"/>
      <c r="IOF77" s="386"/>
      <c r="IOG77" s="386"/>
      <c r="IOH77" s="386"/>
      <c r="IOI77" s="386"/>
      <c r="IOJ77" s="386"/>
      <c r="IOK77" s="386"/>
      <c r="IOL77" s="386"/>
      <c r="IOM77" s="386"/>
      <c r="ION77" s="386"/>
      <c r="IOO77" s="386"/>
      <c r="IOP77" s="386"/>
      <c r="IOQ77" s="386"/>
      <c r="IOR77" s="386"/>
      <c r="IOS77" s="386"/>
      <c r="IOT77" s="386"/>
      <c r="IOU77" s="386"/>
      <c r="IOV77" s="386"/>
      <c r="IOW77" s="386"/>
      <c r="IOX77" s="386"/>
      <c r="IOY77" s="386"/>
      <c r="IOZ77" s="386"/>
      <c r="IPA77" s="386"/>
      <c r="IPB77" s="386"/>
      <c r="IPC77" s="386"/>
      <c r="IPD77" s="386"/>
      <c r="IPE77" s="386"/>
      <c r="IPF77" s="386"/>
      <c r="IPG77" s="386"/>
      <c r="IPH77" s="386"/>
      <c r="IPI77" s="386"/>
      <c r="IPJ77" s="386"/>
      <c r="IPK77" s="386"/>
      <c r="IPL77" s="386"/>
      <c r="IPM77" s="386"/>
      <c r="IPN77" s="386"/>
      <c r="IPO77" s="386"/>
      <c r="IPP77" s="386"/>
      <c r="IPQ77" s="386"/>
      <c r="IPR77" s="386"/>
      <c r="IPS77" s="386"/>
      <c r="IPT77" s="386"/>
      <c r="IPU77" s="386"/>
      <c r="IPV77" s="386"/>
      <c r="IPW77" s="386"/>
      <c r="IPX77" s="386"/>
      <c r="IPY77" s="386"/>
      <c r="IPZ77" s="386"/>
      <c r="IQA77" s="386"/>
      <c r="IQB77" s="386"/>
      <c r="IQC77" s="386"/>
      <c r="IQD77" s="386"/>
      <c r="IQE77" s="386"/>
      <c r="IQF77" s="386"/>
      <c r="IQG77" s="386"/>
      <c r="IQH77" s="386"/>
      <c r="IQI77" s="386"/>
      <c r="IQJ77" s="386"/>
      <c r="IQK77" s="386"/>
      <c r="IQL77" s="386"/>
      <c r="IQM77" s="386"/>
      <c r="IQN77" s="386"/>
      <c r="IQO77" s="386"/>
      <c r="IQP77" s="386"/>
      <c r="IQQ77" s="386"/>
      <c r="IQR77" s="386"/>
      <c r="IQS77" s="386"/>
      <c r="IQT77" s="386"/>
      <c r="IQU77" s="386"/>
      <c r="IQV77" s="386"/>
      <c r="IQW77" s="386"/>
      <c r="IQX77" s="386"/>
      <c r="IQY77" s="386"/>
      <c r="IQZ77" s="386"/>
      <c r="IRA77" s="386"/>
      <c r="IRB77" s="386"/>
      <c r="IRC77" s="386"/>
      <c r="IRD77" s="386"/>
      <c r="IRE77" s="386"/>
      <c r="IRF77" s="386"/>
      <c r="IRG77" s="386"/>
      <c r="IRH77" s="386"/>
      <c r="IRI77" s="386"/>
      <c r="IRJ77" s="386"/>
      <c r="IRK77" s="386"/>
      <c r="IRL77" s="386"/>
      <c r="IRM77" s="386"/>
      <c r="IRN77" s="386"/>
      <c r="IRO77" s="386"/>
      <c r="IRP77" s="386"/>
      <c r="IRQ77" s="386"/>
      <c r="IRR77" s="386"/>
      <c r="IRS77" s="386"/>
      <c r="IRT77" s="386"/>
      <c r="IRU77" s="386"/>
      <c r="IRV77" s="386"/>
      <c r="IRW77" s="386"/>
      <c r="IRX77" s="386"/>
      <c r="IRY77" s="386"/>
      <c r="IRZ77" s="386"/>
      <c r="ISA77" s="386"/>
      <c r="ISB77" s="386"/>
      <c r="ISC77" s="386"/>
      <c r="ISD77" s="386"/>
      <c r="ISE77" s="386"/>
      <c r="ISF77" s="386"/>
      <c r="ISG77" s="386"/>
      <c r="ISH77" s="386"/>
      <c r="ISI77" s="386"/>
      <c r="ISJ77" s="386"/>
      <c r="ISK77" s="386"/>
      <c r="ISL77" s="386"/>
      <c r="ISM77" s="386"/>
      <c r="ISN77" s="386"/>
      <c r="ISO77" s="386"/>
      <c r="ISP77" s="386"/>
      <c r="ISQ77" s="386"/>
      <c r="ISR77" s="386"/>
      <c r="ISS77" s="386"/>
      <c r="IST77" s="386"/>
      <c r="ISU77" s="386"/>
      <c r="ISV77" s="386"/>
      <c r="ISW77" s="386"/>
      <c r="ISX77" s="386"/>
      <c r="ISY77" s="386"/>
      <c r="ISZ77" s="386"/>
      <c r="ITA77" s="386"/>
      <c r="ITB77" s="386"/>
      <c r="ITC77" s="386"/>
      <c r="ITD77" s="386"/>
      <c r="ITE77" s="386"/>
      <c r="ITF77" s="386"/>
      <c r="ITG77" s="386"/>
      <c r="ITH77" s="386"/>
      <c r="ITI77" s="386"/>
      <c r="ITJ77" s="386"/>
      <c r="ITK77" s="386"/>
      <c r="ITL77" s="386"/>
      <c r="ITM77" s="386"/>
      <c r="ITN77" s="386"/>
      <c r="ITO77" s="386"/>
      <c r="ITP77" s="386"/>
      <c r="ITQ77" s="386"/>
      <c r="ITR77" s="386"/>
      <c r="ITS77" s="386"/>
      <c r="ITT77" s="386"/>
      <c r="ITU77" s="386"/>
      <c r="ITV77" s="386"/>
      <c r="ITW77" s="386"/>
      <c r="ITX77" s="386"/>
      <c r="ITY77" s="386"/>
      <c r="ITZ77" s="386"/>
      <c r="IUA77" s="386"/>
      <c r="IUB77" s="386"/>
      <c r="IUC77" s="386"/>
      <c r="IUD77" s="386"/>
      <c r="IUE77" s="386"/>
      <c r="IUF77" s="386"/>
      <c r="IUG77" s="386"/>
      <c r="IUH77" s="386"/>
      <c r="IUI77" s="386"/>
      <c r="IUJ77" s="386"/>
      <c r="IUK77" s="386"/>
      <c r="IUL77" s="386"/>
      <c r="IUM77" s="386"/>
      <c r="IUN77" s="386"/>
      <c r="IUO77" s="386"/>
      <c r="IUP77" s="386"/>
      <c r="IUQ77" s="386"/>
      <c r="IUR77" s="386"/>
      <c r="IUS77" s="386"/>
      <c r="IUT77" s="386"/>
      <c r="IUU77" s="386"/>
      <c r="IUV77" s="386"/>
      <c r="IUW77" s="386"/>
      <c r="IUX77" s="386"/>
      <c r="IUY77" s="386"/>
      <c r="IUZ77" s="386"/>
      <c r="IVA77" s="386"/>
      <c r="IVB77" s="386"/>
      <c r="IVC77" s="386"/>
      <c r="IVD77" s="386"/>
      <c r="IVE77" s="386"/>
      <c r="IVF77" s="386"/>
      <c r="IVG77" s="386"/>
      <c r="IVH77" s="386"/>
      <c r="IVI77" s="386"/>
      <c r="IVJ77" s="386"/>
      <c r="IVK77" s="386"/>
      <c r="IVL77" s="386"/>
      <c r="IVM77" s="386"/>
      <c r="IVN77" s="386"/>
      <c r="IVO77" s="386"/>
      <c r="IVP77" s="386"/>
      <c r="IVQ77" s="386"/>
      <c r="IVR77" s="386"/>
      <c r="IVS77" s="386"/>
      <c r="IVT77" s="386"/>
      <c r="IVU77" s="386"/>
      <c r="IVV77" s="386"/>
      <c r="IVW77" s="386"/>
      <c r="IVX77" s="386"/>
      <c r="IVY77" s="386"/>
      <c r="IVZ77" s="386"/>
      <c r="IWA77" s="386"/>
      <c r="IWB77" s="386"/>
      <c r="IWC77" s="386"/>
      <c r="IWD77" s="386"/>
      <c r="IWE77" s="386"/>
      <c r="IWF77" s="386"/>
      <c r="IWG77" s="386"/>
      <c r="IWH77" s="386"/>
      <c r="IWI77" s="386"/>
      <c r="IWJ77" s="386"/>
      <c r="IWK77" s="386"/>
      <c r="IWL77" s="386"/>
      <c r="IWM77" s="386"/>
      <c r="IWN77" s="386"/>
      <c r="IWO77" s="386"/>
      <c r="IWP77" s="386"/>
      <c r="IWQ77" s="386"/>
      <c r="IWR77" s="386"/>
      <c r="IWS77" s="386"/>
      <c r="IWT77" s="386"/>
      <c r="IWU77" s="386"/>
      <c r="IWV77" s="386"/>
      <c r="IWW77" s="386"/>
      <c r="IWX77" s="386"/>
      <c r="IWY77" s="386"/>
      <c r="IWZ77" s="386"/>
      <c r="IXA77" s="386"/>
      <c r="IXB77" s="386"/>
      <c r="IXC77" s="386"/>
      <c r="IXD77" s="386"/>
      <c r="IXE77" s="386"/>
      <c r="IXF77" s="386"/>
      <c r="IXG77" s="386"/>
      <c r="IXH77" s="386"/>
      <c r="IXI77" s="386"/>
      <c r="IXJ77" s="386"/>
      <c r="IXK77" s="386"/>
      <c r="IXL77" s="386"/>
      <c r="IXM77" s="386"/>
      <c r="IXN77" s="386"/>
      <c r="IXO77" s="386"/>
      <c r="IXP77" s="386"/>
      <c r="IXQ77" s="386"/>
      <c r="IXR77" s="386"/>
      <c r="IXS77" s="386"/>
      <c r="IXT77" s="386"/>
      <c r="IXU77" s="386"/>
      <c r="IXV77" s="386"/>
      <c r="IXW77" s="386"/>
      <c r="IXX77" s="386"/>
      <c r="IXY77" s="386"/>
      <c r="IXZ77" s="386"/>
      <c r="IYA77" s="386"/>
      <c r="IYB77" s="386"/>
      <c r="IYC77" s="386"/>
      <c r="IYD77" s="386"/>
      <c r="IYE77" s="386"/>
      <c r="IYF77" s="386"/>
      <c r="IYG77" s="386"/>
      <c r="IYH77" s="386"/>
      <c r="IYI77" s="386"/>
      <c r="IYJ77" s="386"/>
      <c r="IYK77" s="386"/>
      <c r="IYL77" s="386"/>
      <c r="IYM77" s="386"/>
      <c r="IYN77" s="386"/>
      <c r="IYO77" s="386"/>
      <c r="IYP77" s="386"/>
      <c r="IYQ77" s="386"/>
      <c r="IYR77" s="386"/>
      <c r="IYS77" s="386"/>
      <c r="IYT77" s="386"/>
      <c r="IYU77" s="386"/>
      <c r="IYV77" s="386"/>
      <c r="IYW77" s="386"/>
      <c r="IYX77" s="386"/>
      <c r="IYY77" s="386"/>
      <c r="IYZ77" s="386"/>
      <c r="IZA77" s="386"/>
      <c r="IZB77" s="386"/>
      <c r="IZC77" s="386"/>
      <c r="IZD77" s="386"/>
      <c r="IZE77" s="386"/>
      <c r="IZF77" s="386"/>
      <c r="IZG77" s="386"/>
      <c r="IZH77" s="386"/>
      <c r="IZI77" s="386"/>
      <c r="IZJ77" s="386"/>
      <c r="IZK77" s="386"/>
      <c r="IZL77" s="386"/>
      <c r="IZM77" s="386"/>
      <c r="IZN77" s="386"/>
      <c r="IZO77" s="386"/>
      <c r="IZP77" s="386"/>
      <c r="IZQ77" s="386"/>
      <c r="IZR77" s="386"/>
      <c r="IZS77" s="386"/>
      <c r="IZT77" s="386"/>
      <c r="IZU77" s="386"/>
      <c r="IZV77" s="386"/>
      <c r="IZW77" s="386"/>
      <c r="IZX77" s="386"/>
      <c r="IZY77" s="386"/>
      <c r="IZZ77" s="386"/>
      <c r="JAA77" s="386"/>
      <c r="JAB77" s="386"/>
      <c r="JAC77" s="386"/>
      <c r="JAD77" s="386"/>
      <c r="JAE77" s="386"/>
      <c r="JAF77" s="386"/>
      <c r="JAG77" s="386"/>
      <c r="JAH77" s="386"/>
      <c r="JAI77" s="386"/>
      <c r="JAJ77" s="386"/>
      <c r="JAK77" s="386"/>
      <c r="JAL77" s="386"/>
      <c r="JAM77" s="386"/>
      <c r="JAN77" s="386"/>
      <c r="JAO77" s="386"/>
      <c r="JAP77" s="386"/>
      <c r="JAQ77" s="386"/>
      <c r="JAR77" s="386"/>
      <c r="JAS77" s="386"/>
      <c r="JAT77" s="386"/>
      <c r="JAU77" s="386"/>
      <c r="JAV77" s="386"/>
      <c r="JAW77" s="386"/>
      <c r="JAX77" s="386"/>
      <c r="JAY77" s="386"/>
      <c r="JAZ77" s="386"/>
      <c r="JBA77" s="386"/>
      <c r="JBB77" s="386"/>
      <c r="JBC77" s="386"/>
      <c r="JBD77" s="386"/>
      <c r="JBE77" s="386"/>
      <c r="JBF77" s="386"/>
      <c r="JBG77" s="386"/>
      <c r="JBH77" s="386"/>
      <c r="JBI77" s="386"/>
      <c r="JBJ77" s="386"/>
      <c r="JBK77" s="386"/>
      <c r="JBL77" s="386"/>
      <c r="JBM77" s="386"/>
      <c r="JBN77" s="386"/>
      <c r="JBO77" s="386"/>
      <c r="JBP77" s="386"/>
      <c r="JBQ77" s="386"/>
      <c r="JBR77" s="386"/>
      <c r="JBS77" s="386"/>
      <c r="JBT77" s="386"/>
      <c r="JBU77" s="386"/>
      <c r="JBV77" s="386"/>
      <c r="JBW77" s="386"/>
      <c r="JBX77" s="386"/>
      <c r="JBY77" s="386"/>
      <c r="JBZ77" s="386"/>
      <c r="JCA77" s="386"/>
      <c r="JCB77" s="386"/>
      <c r="JCC77" s="386"/>
      <c r="JCD77" s="386"/>
      <c r="JCE77" s="386"/>
      <c r="JCF77" s="386"/>
      <c r="JCG77" s="386"/>
      <c r="JCH77" s="386"/>
      <c r="JCI77" s="386"/>
      <c r="JCJ77" s="386"/>
      <c r="JCK77" s="386"/>
      <c r="JCL77" s="386"/>
      <c r="JCM77" s="386"/>
      <c r="JCN77" s="386"/>
      <c r="JCO77" s="386"/>
      <c r="JCP77" s="386"/>
      <c r="JCQ77" s="386"/>
      <c r="JCR77" s="386"/>
      <c r="JCS77" s="386"/>
      <c r="JCT77" s="386"/>
      <c r="JCU77" s="386"/>
      <c r="JCV77" s="386"/>
      <c r="JCW77" s="386"/>
      <c r="JCX77" s="386"/>
      <c r="JCY77" s="386"/>
      <c r="JCZ77" s="386"/>
      <c r="JDA77" s="386"/>
      <c r="JDB77" s="386"/>
      <c r="JDC77" s="386"/>
      <c r="JDD77" s="386"/>
      <c r="JDE77" s="386"/>
      <c r="JDF77" s="386"/>
      <c r="JDG77" s="386"/>
      <c r="JDH77" s="386"/>
      <c r="JDI77" s="386"/>
      <c r="JDJ77" s="386"/>
      <c r="JDK77" s="386"/>
      <c r="JDL77" s="386"/>
      <c r="JDM77" s="386"/>
      <c r="JDN77" s="386"/>
      <c r="JDO77" s="386"/>
      <c r="JDP77" s="386"/>
      <c r="JDQ77" s="386"/>
      <c r="JDR77" s="386"/>
      <c r="JDS77" s="386"/>
      <c r="JDT77" s="386"/>
      <c r="JDU77" s="386"/>
      <c r="JDV77" s="386"/>
      <c r="JDW77" s="386"/>
      <c r="JDX77" s="386"/>
      <c r="JDY77" s="386"/>
      <c r="JDZ77" s="386"/>
      <c r="JEA77" s="386"/>
      <c r="JEB77" s="386"/>
      <c r="JEC77" s="386"/>
      <c r="JED77" s="386"/>
      <c r="JEE77" s="386"/>
      <c r="JEF77" s="386"/>
      <c r="JEG77" s="386"/>
      <c r="JEH77" s="386"/>
      <c r="JEI77" s="386"/>
      <c r="JEJ77" s="386"/>
      <c r="JEK77" s="386"/>
      <c r="JEL77" s="386"/>
      <c r="JEM77" s="386"/>
      <c r="JEN77" s="386"/>
      <c r="JEO77" s="386"/>
      <c r="JEP77" s="386"/>
      <c r="JEQ77" s="386"/>
      <c r="JER77" s="386"/>
      <c r="JES77" s="386"/>
      <c r="JET77" s="386"/>
      <c r="JEU77" s="386"/>
      <c r="JEV77" s="386"/>
      <c r="JEW77" s="386"/>
      <c r="JEX77" s="386"/>
      <c r="JEY77" s="386"/>
      <c r="JEZ77" s="386"/>
      <c r="JFA77" s="386"/>
      <c r="JFB77" s="386"/>
      <c r="JFC77" s="386"/>
      <c r="JFD77" s="386"/>
      <c r="JFE77" s="386"/>
      <c r="JFF77" s="386"/>
      <c r="JFG77" s="386"/>
      <c r="JFH77" s="386"/>
      <c r="JFI77" s="386"/>
      <c r="JFJ77" s="386"/>
      <c r="JFK77" s="386"/>
      <c r="JFL77" s="386"/>
      <c r="JFM77" s="386"/>
      <c r="JFN77" s="386"/>
      <c r="JFO77" s="386"/>
      <c r="JFP77" s="386"/>
      <c r="JFQ77" s="386"/>
      <c r="JFR77" s="386"/>
      <c r="JFS77" s="386"/>
      <c r="JFT77" s="386"/>
      <c r="JFU77" s="386"/>
      <c r="JFV77" s="386"/>
      <c r="JFW77" s="386"/>
      <c r="JFX77" s="386"/>
      <c r="JFY77" s="386"/>
      <c r="JFZ77" s="386"/>
      <c r="JGA77" s="386"/>
      <c r="JGB77" s="386"/>
      <c r="JGC77" s="386"/>
      <c r="JGD77" s="386"/>
      <c r="JGE77" s="386"/>
      <c r="JGF77" s="386"/>
      <c r="JGG77" s="386"/>
      <c r="JGH77" s="386"/>
      <c r="JGI77" s="386"/>
      <c r="JGJ77" s="386"/>
      <c r="JGK77" s="386"/>
      <c r="JGL77" s="386"/>
      <c r="JGM77" s="386"/>
      <c r="JGN77" s="386"/>
      <c r="JGO77" s="386"/>
      <c r="JGP77" s="386"/>
      <c r="JGQ77" s="386"/>
      <c r="JGR77" s="386"/>
      <c r="JGS77" s="386"/>
      <c r="JGT77" s="386"/>
      <c r="JGU77" s="386"/>
      <c r="JGV77" s="386"/>
      <c r="JGW77" s="386"/>
      <c r="JGX77" s="386"/>
      <c r="JGY77" s="386"/>
      <c r="JGZ77" s="386"/>
      <c r="JHA77" s="386"/>
      <c r="JHB77" s="386"/>
      <c r="JHC77" s="386"/>
      <c r="JHD77" s="386"/>
      <c r="JHE77" s="386"/>
      <c r="JHF77" s="386"/>
      <c r="JHG77" s="386"/>
      <c r="JHH77" s="386"/>
      <c r="JHI77" s="386"/>
      <c r="JHJ77" s="386"/>
      <c r="JHK77" s="386"/>
      <c r="JHL77" s="386"/>
      <c r="JHM77" s="386"/>
      <c r="JHN77" s="386"/>
      <c r="JHO77" s="386"/>
      <c r="JHP77" s="386"/>
      <c r="JHQ77" s="386"/>
      <c r="JHR77" s="386"/>
      <c r="JHS77" s="386"/>
      <c r="JHT77" s="386"/>
      <c r="JHU77" s="386"/>
      <c r="JHV77" s="386"/>
      <c r="JHW77" s="386"/>
      <c r="JHX77" s="386"/>
      <c r="JHY77" s="386"/>
      <c r="JHZ77" s="386"/>
      <c r="JIA77" s="386"/>
      <c r="JIB77" s="386"/>
      <c r="JIC77" s="386"/>
      <c r="JID77" s="386"/>
      <c r="JIE77" s="386"/>
      <c r="JIF77" s="386"/>
      <c r="JIG77" s="386"/>
      <c r="JIH77" s="386"/>
      <c r="JII77" s="386"/>
      <c r="JIJ77" s="386"/>
      <c r="JIK77" s="386"/>
      <c r="JIL77" s="386"/>
      <c r="JIM77" s="386"/>
      <c r="JIN77" s="386"/>
      <c r="JIO77" s="386"/>
      <c r="JIP77" s="386"/>
      <c r="JIQ77" s="386"/>
      <c r="JIR77" s="386"/>
      <c r="JIS77" s="386"/>
      <c r="JIT77" s="386"/>
      <c r="JIU77" s="386"/>
      <c r="JIV77" s="386"/>
      <c r="JIW77" s="386"/>
      <c r="JIX77" s="386"/>
      <c r="JIY77" s="386"/>
      <c r="JIZ77" s="386"/>
      <c r="JJA77" s="386"/>
      <c r="JJB77" s="386"/>
      <c r="JJC77" s="386"/>
      <c r="JJD77" s="386"/>
      <c r="JJE77" s="386"/>
      <c r="JJF77" s="386"/>
      <c r="JJG77" s="386"/>
      <c r="JJH77" s="386"/>
      <c r="JJI77" s="386"/>
      <c r="JJJ77" s="386"/>
      <c r="JJK77" s="386"/>
      <c r="JJL77" s="386"/>
      <c r="JJM77" s="386"/>
      <c r="JJN77" s="386"/>
      <c r="JJO77" s="386"/>
      <c r="JJP77" s="386"/>
      <c r="JJQ77" s="386"/>
      <c r="JJR77" s="386"/>
      <c r="JJS77" s="386"/>
      <c r="JJT77" s="386"/>
      <c r="JJU77" s="386"/>
      <c r="JJV77" s="386"/>
      <c r="JJW77" s="386"/>
      <c r="JJX77" s="386"/>
      <c r="JJY77" s="386"/>
      <c r="JJZ77" s="386"/>
      <c r="JKA77" s="386"/>
      <c r="JKB77" s="386"/>
      <c r="JKC77" s="386"/>
      <c r="JKD77" s="386"/>
      <c r="JKE77" s="386"/>
      <c r="JKF77" s="386"/>
      <c r="JKG77" s="386"/>
      <c r="JKH77" s="386"/>
      <c r="JKI77" s="386"/>
      <c r="JKJ77" s="386"/>
      <c r="JKK77" s="386"/>
      <c r="JKL77" s="386"/>
      <c r="JKM77" s="386"/>
      <c r="JKN77" s="386"/>
      <c r="JKO77" s="386"/>
      <c r="JKP77" s="386"/>
      <c r="JKQ77" s="386"/>
      <c r="JKR77" s="386"/>
      <c r="JKS77" s="386"/>
      <c r="JKT77" s="386"/>
      <c r="JKU77" s="386"/>
      <c r="JKV77" s="386"/>
      <c r="JKW77" s="386"/>
      <c r="JKX77" s="386"/>
      <c r="JKY77" s="386"/>
      <c r="JKZ77" s="386"/>
      <c r="JLA77" s="386"/>
      <c r="JLB77" s="386"/>
      <c r="JLC77" s="386"/>
      <c r="JLD77" s="386"/>
      <c r="JLE77" s="386"/>
      <c r="JLF77" s="386"/>
      <c r="JLG77" s="386"/>
      <c r="JLH77" s="386"/>
      <c r="JLI77" s="386"/>
      <c r="JLJ77" s="386"/>
      <c r="JLK77" s="386"/>
      <c r="JLL77" s="386"/>
      <c r="JLM77" s="386"/>
      <c r="JLN77" s="386"/>
      <c r="JLO77" s="386"/>
      <c r="JLP77" s="386"/>
      <c r="JLQ77" s="386"/>
      <c r="JLR77" s="386"/>
      <c r="JLS77" s="386"/>
      <c r="JLT77" s="386"/>
      <c r="JLU77" s="386"/>
      <c r="JLV77" s="386"/>
      <c r="JLW77" s="386"/>
      <c r="JLX77" s="386"/>
      <c r="JLY77" s="386"/>
      <c r="JLZ77" s="386"/>
      <c r="JMA77" s="386"/>
      <c r="JMB77" s="386"/>
      <c r="JMC77" s="386"/>
      <c r="JMD77" s="386"/>
      <c r="JME77" s="386"/>
      <c r="JMF77" s="386"/>
      <c r="JMG77" s="386"/>
      <c r="JMH77" s="386"/>
      <c r="JMI77" s="386"/>
      <c r="JMJ77" s="386"/>
      <c r="JMK77" s="386"/>
      <c r="JML77" s="386"/>
      <c r="JMM77" s="386"/>
      <c r="JMN77" s="386"/>
      <c r="JMO77" s="386"/>
      <c r="JMP77" s="386"/>
      <c r="JMQ77" s="386"/>
      <c r="JMR77" s="386"/>
      <c r="JMS77" s="386"/>
      <c r="JMT77" s="386"/>
      <c r="JMU77" s="386"/>
      <c r="JMV77" s="386"/>
      <c r="JMW77" s="386"/>
      <c r="JMX77" s="386"/>
      <c r="JMY77" s="386"/>
      <c r="JMZ77" s="386"/>
      <c r="JNA77" s="386"/>
      <c r="JNB77" s="386"/>
      <c r="JNC77" s="386"/>
      <c r="JND77" s="386"/>
      <c r="JNE77" s="386"/>
      <c r="JNF77" s="386"/>
      <c r="JNG77" s="386"/>
      <c r="JNH77" s="386"/>
      <c r="JNI77" s="386"/>
      <c r="JNJ77" s="386"/>
      <c r="JNK77" s="386"/>
      <c r="JNL77" s="386"/>
      <c r="JNM77" s="386"/>
      <c r="JNN77" s="386"/>
      <c r="JNO77" s="386"/>
      <c r="JNP77" s="386"/>
      <c r="JNQ77" s="386"/>
      <c r="JNR77" s="386"/>
      <c r="JNS77" s="386"/>
      <c r="JNT77" s="386"/>
      <c r="JNU77" s="386"/>
      <c r="JNV77" s="386"/>
      <c r="JNW77" s="386"/>
      <c r="JNX77" s="386"/>
      <c r="JNY77" s="386"/>
      <c r="JNZ77" s="386"/>
      <c r="JOA77" s="386"/>
      <c r="JOB77" s="386"/>
      <c r="JOC77" s="386"/>
      <c r="JOD77" s="386"/>
      <c r="JOE77" s="386"/>
      <c r="JOF77" s="386"/>
      <c r="JOG77" s="386"/>
      <c r="JOH77" s="386"/>
      <c r="JOI77" s="386"/>
      <c r="JOJ77" s="386"/>
      <c r="JOK77" s="386"/>
      <c r="JOL77" s="386"/>
      <c r="JOM77" s="386"/>
      <c r="JON77" s="386"/>
      <c r="JOO77" s="386"/>
      <c r="JOP77" s="386"/>
      <c r="JOQ77" s="386"/>
      <c r="JOR77" s="386"/>
      <c r="JOS77" s="386"/>
      <c r="JOT77" s="386"/>
      <c r="JOU77" s="386"/>
      <c r="JOV77" s="386"/>
      <c r="JOW77" s="386"/>
      <c r="JOX77" s="386"/>
      <c r="JOY77" s="386"/>
      <c r="JOZ77" s="386"/>
      <c r="JPA77" s="386"/>
      <c r="JPB77" s="386"/>
      <c r="JPC77" s="386"/>
      <c r="JPD77" s="386"/>
      <c r="JPE77" s="386"/>
      <c r="JPF77" s="386"/>
      <c r="JPG77" s="386"/>
      <c r="JPH77" s="386"/>
      <c r="JPI77" s="386"/>
      <c r="JPJ77" s="386"/>
      <c r="JPK77" s="386"/>
      <c r="JPL77" s="386"/>
      <c r="JPM77" s="386"/>
      <c r="JPN77" s="386"/>
      <c r="JPO77" s="386"/>
      <c r="JPP77" s="386"/>
      <c r="JPQ77" s="386"/>
      <c r="JPR77" s="386"/>
      <c r="JPS77" s="386"/>
      <c r="JPT77" s="386"/>
      <c r="JPU77" s="386"/>
      <c r="JPV77" s="386"/>
      <c r="JPW77" s="386"/>
      <c r="JPX77" s="386"/>
      <c r="JPY77" s="386"/>
      <c r="JPZ77" s="386"/>
      <c r="JQA77" s="386"/>
      <c r="JQB77" s="386"/>
      <c r="JQC77" s="386"/>
      <c r="JQD77" s="386"/>
      <c r="JQE77" s="386"/>
      <c r="JQF77" s="386"/>
      <c r="JQG77" s="386"/>
      <c r="JQH77" s="386"/>
      <c r="JQI77" s="386"/>
      <c r="JQJ77" s="386"/>
      <c r="JQK77" s="386"/>
      <c r="JQL77" s="386"/>
      <c r="JQM77" s="386"/>
      <c r="JQN77" s="386"/>
      <c r="JQO77" s="386"/>
      <c r="JQP77" s="386"/>
      <c r="JQQ77" s="386"/>
      <c r="JQR77" s="386"/>
      <c r="JQS77" s="386"/>
      <c r="JQT77" s="386"/>
      <c r="JQU77" s="386"/>
      <c r="JQV77" s="386"/>
      <c r="JQW77" s="386"/>
      <c r="JQX77" s="386"/>
      <c r="JQY77" s="386"/>
      <c r="JQZ77" s="386"/>
      <c r="JRA77" s="386"/>
      <c r="JRB77" s="386"/>
      <c r="JRC77" s="386"/>
      <c r="JRD77" s="386"/>
      <c r="JRE77" s="386"/>
      <c r="JRF77" s="386"/>
      <c r="JRG77" s="386"/>
      <c r="JRH77" s="386"/>
      <c r="JRI77" s="386"/>
      <c r="JRJ77" s="386"/>
      <c r="JRK77" s="386"/>
      <c r="JRL77" s="386"/>
      <c r="JRM77" s="386"/>
      <c r="JRN77" s="386"/>
      <c r="JRO77" s="386"/>
      <c r="JRP77" s="386"/>
      <c r="JRQ77" s="386"/>
      <c r="JRR77" s="386"/>
      <c r="JRS77" s="386"/>
      <c r="JRT77" s="386"/>
      <c r="JRU77" s="386"/>
      <c r="JRV77" s="386"/>
      <c r="JRW77" s="386"/>
      <c r="JRX77" s="386"/>
      <c r="JRY77" s="386"/>
      <c r="JRZ77" s="386"/>
      <c r="JSA77" s="386"/>
      <c r="JSB77" s="386"/>
      <c r="JSC77" s="386"/>
      <c r="JSD77" s="386"/>
      <c r="JSE77" s="386"/>
      <c r="JSF77" s="386"/>
      <c r="JSG77" s="386"/>
      <c r="JSH77" s="386"/>
      <c r="JSI77" s="386"/>
      <c r="JSJ77" s="386"/>
      <c r="JSK77" s="386"/>
      <c r="JSL77" s="386"/>
      <c r="JSM77" s="386"/>
      <c r="JSN77" s="386"/>
      <c r="JSO77" s="386"/>
      <c r="JSP77" s="386"/>
      <c r="JSQ77" s="386"/>
      <c r="JSR77" s="386"/>
      <c r="JSS77" s="386"/>
      <c r="JST77" s="386"/>
      <c r="JSU77" s="386"/>
      <c r="JSV77" s="386"/>
      <c r="JSW77" s="386"/>
      <c r="JSX77" s="386"/>
      <c r="JSY77" s="386"/>
      <c r="JSZ77" s="386"/>
      <c r="JTA77" s="386"/>
      <c r="JTB77" s="386"/>
      <c r="JTC77" s="386"/>
      <c r="JTD77" s="386"/>
      <c r="JTE77" s="386"/>
      <c r="JTF77" s="386"/>
      <c r="JTG77" s="386"/>
      <c r="JTH77" s="386"/>
      <c r="JTI77" s="386"/>
      <c r="JTJ77" s="386"/>
      <c r="JTK77" s="386"/>
      <c r="JTL77" s="386"/>
      <c r="JTM77" s="386"/>
      <c r="JTN77" s="386"/>
      <c r="JTO77" s="386"/>
      <c r="JTP77" s="386"/>
      <c r="JTQ77" s="386"/>
      <c r="JTR77" s="386"/>
      <c r="JTS77" s="386"/>
      <c r="JTT77" s="386"/>
      <c r="JTU77" s="386"/>
      <c r="JTV77" s="386"/>
      <c r="JTW77" s="386"/>
      <c r="JTX77" s="386"/>
      <c r="JTY77" s="386"/>
      <c r="JTZ77" s="386"/>
      <c r="JUA77" s="386"/>
      <c r="JUB77" s="386"/>
      <c r="JUC77" s="386"/>
      <c r="JUD77" s="386"/>
      <c r="JUE77" s="386"/>
      <c r="JUF77" s="386"/>
      <c r="JUG77" s="386"/>
      <c r="JUH77" s="386"/>
      <c r="JUI77" s="386"/>
      <c r="JUJ77" s="386"/>
      <c r="JUK77" s="386"/>
      <c r="JUL77" s="386"/>
      <c r="JUM77" s="386"/>
      <c r="JUN77" s="386"/>
      <c r="JUO77" s="386"/>
      <c r="JUP77" s="386"/>
      <c r="JUQ77" s="386"/>
      <c r="JUR77" s="386"/>
      <c r="JUS77" s="386"/>
      <c r="JUT77" s="386"/>
      <c r="JUU77" s="386"/>
      <c r="JUV77" s="386"/>
      <c r="JUW77" s="386"/>
      <c r="JUX77" s="386"/>
      <c r="JUY77" s="386"/>
      <c r="JUZ77" s="386"/>
      <c r="JVA77" s="386"/>
      <c r="JVB77" s="386"/>
      <c r="JVC77" s="386"/>
      <c r="JVD77" s="386"/>
      <c r="JVE77" s="386"/>
      <c r="JVF77" s="386"/>
      <c r="JVG77" s="386"/>
      <c r="JVH77" s="386"/>
      <c r="JVI77" s="386"/>
      <c r="JVJ77" s="386"/>
      <c r="JVK77" s="386"/>
      <c r="JVL77" s="386"/>
      <c r="JVM77" s="386"/>
      <c r="JVN77" s="386"/>
      <c r="JVO77" s="386"/>
      <c r="JVP77" s="386"/>
      <c r="JVQ77" s="386"/>
      <c r="JVR77" s="386"/>
      <c r="JVS77" s="386"/>
      <c r="JVT77" s="386"/>
      <c r="JVU77" s="386"/>
      <c r="JVV77" s="386"/>
      <c r="JVW77" s="386"/>
      <c r="JVX77" s="386"/>
      <c r="JVY77" s="386"/>
      <c r="JVZ77" s="386"/>
      <c r="JWA77" s="386"/>
      <c r="JWB77" s="386"/>
      <c r="JWC77" s="386"/>
      <c r="JWD77" s="386"/>
      <c r="JWE77" s="386"/>
      <c r="JWF77" s="386"/>
      <c r="JWG77" s="386"/>
      <c r="JWH77" s="386"/>
      <c r="JWI77" s="386"/>
      <c r="JWJ77" s="386"/>
      <c r="JWK77" s="386"/>
      <c r="JWL77" s="386"/>
      <c r="JWM77" s="386"/>
      <c r="JWN77" s="386"/>
      <c r="JWO77" s="386"/>
      <c r="JWP77" s="386"/>
      <c r="JWQ77" s="386"/>
      <c r="JWR77" s="386"/>
      <c r="JWS77" s="386"/>
      <c r="JWT77" s="386"/>
      <c r="JWU77" s="386"/>
      <c r="JWV77" s="386"/>
      <c r="JWW77" s="386"/>
      <c r="JWX77" s="386"/>
      <c r="JWY77" s="386"/>
      <c r="JWZ77" s="386"/>
      <c r="JXA77" s="386"/>
      <c r="JXB77" s="386"/>
      <c r="JXC77" s="386"/>
      <c r="JXD77" s="386"/>
      <c r="JXE77" s="386"/>
      <c r="JXF77" s="386"/>
      <c r="JXG77" s="386"/>
      <c r="JXH77" s="386"/>
      <c r="JXI77" s="386"/>
      <c r="JXJ77" s="386"/>
      <c r="JXK77" s="386"/>
      <c r="JXL77" s="386"/>
      <c r="JXM77" s="386"/>
      <c r="JXN77" s="386"/>
      <c r="JXO77" s="386"/>
      <c r="JXP77" s="386"/>
      <c r="JXQ77" s="386"/>
      <c r="JXR77" s="386"/>
      <c r="JXS77" s="386"/>
      <c r="JXT77" s="386"/>
      <c r="JXU77" s="386"/>
      <c r="JXV77" s="386"/>
      <c r="JXW77" s="386"/>
      <c r="JXX77" s="386"/>
      <c r="JXY77" s="386"/>
      <c r="JXZ77" s="386"/>
      <c r="JYA77" s="386"/>
      <c r="JYB77" s="386"/>
      <c r="JYC77" s="386"/>
      <c r="JYD77" s="386"/>
      <c r="JYE77" s="386"/>
      <c r="JYF77" s="386"/>
      <c r="JYG77" s="386"/>
      <c r="JYH77" s="386"/>
      <c r="JYI77" s="386"/>
      <c r="JYJ77" s="386"/>
      <c r="JYK77" s="386"/>
      <c r="JYL77" s="386"/>
      <c r="JYM77" s="386"/>
      <c r="JYN77" s="386"/>
      <c r="JYO77" s="386"/>
      <c r="JYP77" s="386"/>
      <c r="JYQ77" s="386"/>
      <c r="JYR77" s="386"/>
      <c r="JYS77" s="386"/>
      <c r="JYT77" s="386"/>
      <c r="JYU77" s="386"/>
      <c r="JYV77" s="386"/>
      <c r="JYW77" s="386"/>
      <c r="JYX77" s="386"/>
      <c r="JYY77" s="386"/>
      <c r="JYZ77" s="386"/>
      <c r="JZA77" s="386"/>
      <c r="JZB77" s="386"/>
      <c r="JZC77" s="386"/>
      <c r="JZD77" s="386"/>
      <c r="JZE77" s="386"/>
      <c r="JZF77" s="386"/>
      <c r="JZG77" s="386"/>
      <c r="JZH77" s="386"/>
      <c r="JZI77" s="386"/>
      <c r="JZJ77" s="386"/>
      <c r="JZK77" s="386"/>
      <c r="JZL77" s="386"/>
      <c r="JZM77" s="386"/>
      <c r="JZN77" s="386"/>
      <c r="JZO77" s="386"/>
      <c r="JZP77" s="386"/>
      <c r="JZQ77" s="386"/>
      <c r="JZR77" s="386"/>
      <c r="JZS77" s="386"/>
      <c r="JZT77" s="386"/>
      <c r="JZU77" s="386"/>
      <c r="JZV77" s="386"/>
      <c r="JZW77" s="386"/>
      <c r="JZX77" s="386"/>
      <c r="JZY77" s="386"/>
      <c r="JZZ77" s="386"/>
      <c r="KAA77" s="386"/>
      <c r="KAB77" s="386"/>
      <c r="KAC77" s="386"/>
      <c r="KAD77" s="386"/>
      <c r="KAE77" s="386"/>
      <c r="KAF77" s="386"/>
      <c r="KAG77" s="386"/>
      <c r="KAH77" s="386"/>
      <c r="KAI77" s="386"/>
      <c r="KAJ77" s="386"/>
      <c r="KAK77" s="386"/>
      <c r="KAL77" s="386"/>
      <c r="KAM77" s="386"/>
      <c r="KAN77" s="386"/>
      <c r="KAO77" s="386"/>
      <c r="KAP77" s="386"/>
      <c r="KAQ77" s="386"/>
      <c r="KAR77" s="386"/>
      <c r="KAS77" s="386"/>
      <c r="KAT77" s="386"/>
      <c r="KAU77" s="386"/>
      <c r="KAV77" s="386"/>
      <c r="KAW77" s="386"/>
      <c r="KAX77" s="386"/>
      <c r="KAY77" s="386"/>
      <c r="KAZ77" s="386"/>
      <c r="KBA77" s="386"/>
      <c r="KBB77" s="386"/>
      <c r="KBC77" s="386"/>
      <c r="KBD77" s="386"/>
      <c r="KBE77" s="386"/>
      <c r="KBF77" s="386"/>
      <c r="KBG77" s="386"/>
      <c r="KBH77" s="386"/>
      <c r="KBI77" s="386"/>
      <c r="KBJ77" s="386"/>
      <c r="KBK77" s="386"/>
      <c r="KBL77" s="386"/>
      <c r="KBM77" s="386"/>
      <c r="KBN77" s="386"/>
      <c r="KBO77" s="386"/>
      <c r="KBP77" s="386"/>
      <c r="KBQ77" s="386"/>
      <c r="KBR77" s="386"/>
      <c r="KBS77" s="386"/>
      <c r="KBT77" s="386"/>
      <c r="KBU77" s="386"/>
      <c r="KBV77" s="386"/>
      <c r="KBW77" s="386"/>
      <c r="KBX77" s="386"/>
      <c r="KBY77" s="386"/>
      <c r="KBZ77" s="386"/>
      <c r="KCA77" s="386"/>
      <c r="KCB77" s="386"/>
      <c r="KCC77" s="386"/>
      <c r="KCD77" s="386"/>
      <c r="KCE77" s="386"/>
      <c r="KCF77" s="386"/>
      <c r="KCG77" s="386"/>
      <c r="KCH77" s="386"/>
      <c r="KCI77" s="386"/>
      <c r="KCJ77" s="386"/>
      <c r="KCK77" s="386"/>
      <c r="KCL77" s="386"/>
      <c r="KCM77" s="386"/>
      <c r="KCN77" s="386"/>
      <c r="KCO77" s="386"/>
      <c r="KCP77" s="386"/>
      <c r="KCQ77" s="386"/>
      <c r="KCR77" s="386"/>
      <c r="KCS77" s="386"/>
      <c r="KCT77" s="386"/>
      <c r="KCU77" s="386"/>
      <c r="KCV77" s="386"/>
      <c r="KCW77" s="386"/>
      <c r="KCX77" s="386"/>
      <c r="KCY77" s="386"/>
      <c r="KCZ77" s="386"/>
      <c r="KDA77" s="386"/>
      <c r="KDB77" s="386"/>
      <c r="KDC77" s="386"/>
      <c r="KDD77" s="386"/>
      <c r="KDE77" s="386"/>
      <c r="KDF77" s="386"/>
      <c r="KDG77" s="386"/>
      <c r="KDH77" s="386"/>
      <c r="KDI77" s="386"/>
      <c r="KDJ77" s="386"/>
      <c r="KDK77" s="386"/>
      <c r="KDL77" s="386"/>
      <c r="KDM77" s="386"/>
      <c r="KDN77" s="386"/>
      <c r="KDO77" s="386"/>
      <c r="KDP77" s="386"/>
      <c r="KDQ77" s="386"/>
      <c r="KDR77" s="386"/>
      <c r="KDS77" s="386"/>
      <c r="KDT77" s="386"/>
      <c r="KDU77" s="386"/>
      <c r="KDV77" s="386"/>
      <c r="KDW77" s="386"/>
      <c r="KDX77" s="386"/>
      <c r="KDY77" s="386"/>
      <c r="KDZ77" s="386"/>
      <c r="KEA77" s="386"/>
      <c r="KEB77" s="386"/>
      <c r="KEC77" s="386"/>
      <c r="KED77" s="386"/>
      <c r="KEE77" s="386"/>
      <c r="KEF77" s="386"/>
      <c r="KEG77" s="386"/>
      <c r="KEH77" s="386"/>
      <c r="KEI77" s="386"/>
      <c r="KEJ77" s="386"/>
      <c r="KEK77" s="386"/>
      <c r="KEL77" s="386"/>
      <c r="KEM77" s="386"/>
      <c r="KEN77" s="386"/>
      <c r="KEO77" s="386"/>
      <c r="KEP77" s="386"/>
      <c r="KEQ77" s="386"/>
      <c r="KER77" s="386"/>
      <c r="KES77" s="386"/>
      <c r="KET77" s="386"/>
      <c r="KEU77" s="386"/>
      <c r="KEV77" s="386"/>
      <c r="KEW77" s="386"/>
      <c r="KEX77" s="386"/>
      <c r="KEY77" s="386"/>
      <c r="KEZ77" s="386"/>
      <c r="KFA77" s="386"/>
      <c r="KFB77" s="386"/>
      <c r="KFC77" s="386"/>
      <c r="KFD77" s="386"/>
      <c r="KFE77" s="386"/>
      <c r="KFF77" s="386"/>
      <c r="KFG77" s="386"/>
      <c r="KFH77" s="386"/>
      <c r="KFI77" s="386"/>
      <c r="KFJ77" s="386"/>
      <c r="KFK77" s="386"/>
      <c r="KFL77" s="386"/>
      <c r="KFM77" s="386"/>
      <c r="KFN77" s="386"/>
      <c r="KFO77" s="386"/>
      <c r="KFP77" s="386"/>
      <c r="KFQ77" s="386"/>
      <c r="KFR77" s="386"/>
      <c r="KFS77" s="386"/>
      <c r="KFT77" s="386"/>
      <c r="KFU77" s="386"/>
      <c r="KFV77" s="386"/>
      <c r="KFW77" s="386"/>
      <c r="KFX77" s="386"/>
      <c r="KFY77" s="386"/>
      <c r="KFZ77" s="386"/>
      <c r="KGA77" s="386"/>
      <c r="KGB77" s="386"/>
      <c r="KGC77" s="386"/>
      <c r="KGD77" s="386"/>
      <c r="KGE77" s="386"/>
      <c r="KGF77" s="386"/>
      <c r="KGG77" s="386"/>
      <c r="KGH77" s="386"/>
      <c r="KGI77" s="386"/>
      <c r="KGJ77" s="386"/>
      <c r="KGK77" s="386"/>
      <c r="KGL77" s="386"/>
      <c r="KGM77" s="386"/>
      <c r="KGN77" s="386"/>
      <c r="KGO77" s="386"/>
      <c r="KGP77" s="386"/>
      <c r="KGQ77" s="386"/>
      <c r="KGR77" s="386"/>
      <c r="KGS77" s="386"/>
      <c r="KGT77" s="386"/>
      <c r="KGU77" s="386"/>
      <c r="KGV77" s="386"/>
      <c r="KGW77" s="386"/>
      <c r="KGX77" s="386"/>
      <c r="KGY77" s="386"/>
      <c r="KGZ77" s="386"/>
      <c r="KHA77" s="386"/>
      <c r="KHB77" s="386"/>
      <c r="KHC77" s="386"/>
      <c r="KHD77" s="386"/>
      <c r="KHE77" s="386"/>
      <c r="KHF77" s="386"/>
      <c r="KHG77" s="386"/>
      <c r="KHH77" s="386"/>
      <c r="KHI77" s="386"/>
      <c r="KHJ77" s="386"/>
      <c r="KHK77" s="386"/>
      <c r="KHL77" s="386"/>
      <c r="KHM77" s="386"/>
      <c r="KHN77" s="386"/>
      <c r="KHO77" s="386"/>
      <c r="KHP77" s="386"/>
      <c r="KHQ77" s="386"/>
      <c r="KHR77" s="386"/>
      <c r="KHS77" s="386"/>
      <c r="KHT77" s="386"/>
      <c r="KHU77" s="386"/>
      <c r="KHV77" s="386"/>
      <c r="KHW77" s="386"/>
      <c r="KHX77" s="386"/>
      <c r="KHY77" s="386"/>
      <c r="KHZ77" s="386"/>
      <c r="KIA77" s="386"/>
      <c r="KIB77" s="386"/>
      <c r="KIC77" s="386"/>
      <c r="KID77" s="386"/>
      <c r="KIE77" s="386"/>
      <c r="KIF77" s="386"/>
      <c r="KIG77" s="386"/>
      <c r="KIH77" s="386"/>
      <c r="KII77" s="386"/>
      <c r="KIJ77" s="386"/>
      <c r="KIK77" s="386"/>
      <c r="KIL77" s="386"/>
      <c r="KIM77" s="386"/>
      <c r="KIN77" s="386"/>
      <c r="KIO77" s="386"/>
      <c r="KIP77" s="386"/>
      <c r="KIQ77" s="386"/>
      <c r="KIR77" s="386"/>
      <c r="KIS77" s="386"/>
      <c r="KIT77" s="386"/>
      <c r="KIU77" s="386"/>
      <c r="KIV77" s="386"/>
      <c r="KIW77" s="386"/>
      <c r="KIX77" s="386"/>
      <c r="KIY77" s="386"/>
      <c r="KIZ77" s="386"/>
      <c r="KJA77" s="386"/>
      <c r="KJB77" s="386"/>
      <c r="KJC77" s="386"/>
      <c r="KJD77" s="386"/>
      <c r="KJE77" s="386"/>
      <c r="KJF77" s="386"/>
      <c r="KJG77" s="386"/>
      <c r="KJH77" s="386"/>
      <c r="KJI77" s="386"/>
      <c r="KJJ77" s="386"/>
      <c r="KJK77" s="386"/>
      <c r="KJL77" s="386"/>
      <c r="KJM77" s="386"/>
      <c r="KJN77" s="386"/>
      <c r="KJO77" s="386"/>
      <c r="KJP77" s="386"/>
      <c r="KJQ77" s="386"/>
      <c r="KJR77" s="386"/>
      <c r="KJS77" s="386"/>
      <c r="KJT77" s="386"/>
      <c r="KJU77" s="386"/>
      <c r="KJV77" s="386"/>
      <c r="KJW77" s="386"/>
      <c r="KJX77" s="386"/>
      <c r="KJY77" s="386"/>
      <c r="KJZ77" s="386"/>
      <c r="KKA77" s="386"/>
      <c r="KKB77" s="386"/>
      <c r="KKC77" s="386"/>
      <c r="KKD77" s="386"/>
      <c r="KKE77" s="386"/>
      <c r="KKF77" s="386"/>
      <c r="KKG77" s="386"/>
      <c r="KKH77" s="386"/>
      <c r="KKI77" s="386"/>
      <c r="KKJ77" s="386"/>
      <c r="KKK77" s="386"/>
      <c r="KKL77" s="386"/>
      <c r="KKM77" s="386"/>
      <c r="KKN77" s="386"/>
      <c r="KKO77" s="386"/>
      <c r="KKP77" s="386"/>
      <c r="KKQ77" s="386"/>
      <c r="KKR77" s="386"/>
      <c r="KKS77" s="386"/>
      <c r="KKT77" s="386"/>
      <c r="KKU77" s="386"/>
      <c r="KKV77" s="386"/>
      <c r="KKW77" s="386"/>
      <c r="KKX77" s="386"/>
      <c r="KKY77" s="386"/>
      <c r="KKZ77" s="386"/>
      <c r="KLA77" s="386"/>
      <c r="KLB77" s="386"/>
      <c r="KLC77" s="386"/>
      <c r="KLD77" s="386"/>
      <c r="KLE77" s="386"/>
      <c r="KLF77" s="386"/>
      <c r="KLG77" s="386"/>
      <c r="KLH77" s="386"/>
      <c r="KLI77" s="386"/>
      <c r="KLJ77" s="386"/>
      <c r="KLK77" s="386"/>
      <c r="KLL77" s="386"/>
      <c r="KLM77" s="386"/>
      <c r="KLN77" s="386"/>
      <c r="KLO77" s="386"/>
      <c r="KLP77" s="386"/>
      <c r="KLQ77" s="386"/>
      <c r="KLR77" s="386"/>
      <c r="KLS77" s="386"/>
      <c r="KLT77" s="386"/>
      <c r="KLU77" s="386"/>
      <c r="KLV77" s="386"/>
      <c r="KLW77" s="386"/>
      <c r="KLX77" s="386"/>
      <c r="KLY77" s="386"/>
      <c r="KLZ77" s="386"/>
      <c r="KMA77" s="386"/>
      <c r="KMB77" s="386"/>
      <c r="KMC77" s="386"/>
      <c r="KMD77" s="386"/>
      <c r="KME77" s="386"/>
      <c r="KMF77" s="386"/>
      <c r="KMG77" s="386"/>
      <c r="KMH77" s="386"/>
      <c r="KMI77" s="386"/>
      <c r="KMJ77" s="386"/>
      <c r="KMK77" s="386"/>
      <c r="KML77" s="386"/>
      <c r="KMM77" s="386"/>
      <c r="KMN77" s="386"/>
      <c r="KMO77" s="386"/>
      <c r="KMP77" s="386"/>
      <c r="KMQ77" s="386"/>
      <c r="KMR77" s="386"/>
      <c r="KMS77" s="386"/>
      <c r="KMT77" s="386"/>
      <c r="KMU77" s="386"/>
      <c r="KMV77" s="386"/>
      <c r="KMW77" s="386"/>
      <c r="KMX77" s="386"/>
      <c r="KMY77" s="386"/>
      <c r="KMZ77" s="386"/>
      <c r="KNA77" s="386"/>
      <c r="KNB77" s="386"/>
      <c r="KNC77" s="386"/>
      <c r="KND77" s="386"/>
      <c r="KNE77" s="386"/>
      <c r="KNF77" s="386"/>
      <c r="KNG77" s="386"/>
      <c r="KNH77" s="386"/>
      <c r="KNI77" s="386"/>
      <c r="KNJ77" s="386"/>
      <c r="KNK77" s="386"/>
      <c r="KNL77" s="386"/>
      <c r="KNM77" s="386"/>
      <c r="KNN77" s="386"/>
      <c r="KNO77" s="386"/>
      <c r="KNP77" s="386"/>
      <c r="KNQ77" s="386"/>
      <c r="KNR77" s="386"/>
      <c r="KNS77" s="386"/>
      <c r="KNT77" s="386"/>
      <c r="KNU77" s="386"/>
      <c r="KNV77" s="386"/>
      <c r="KNW77" s="386"/>
      <c r="KNX77" s="386"/>
      <c r="KNY77" s="386"/>
      <c r="KNZ77" s="386"/>
      <c r="KOA77" s="386"/>
      <c r="KOB77" s="386"/>
      <c r="KOC77" s="386"/>
      <c r="KOD77" s="386"/>
      <c r="KOE77" s="386"/>
      <c r="KOF77" s="386"/>
      <c r="KOG77" s="386"/>
      <c r="KOH77" s="386"/>
      <c r="KOI77" s="386"/>
      <c r="KOJ77" s="386"/>
      <c r="KOK77" s="386"/>
      <c r="KOL77" s="386"/>
      <c r="KOM77" s="386"/>
      <c r="KON77" s="386"/>
      <c r="KOO77" s="386"/>
      <c r="KOP77" s="386"/>
      <c r="KOQ77" s="386"/>
      <c r="KOR77" s="386"/>
      <c r="KOS77" s="386"/>
      <c r="KOT77" s="386"/>
      <c r="KOU77" s="386"/>
      <c r="KOV77" s="386"/>
      <c r="KOW77" s="386"/>
      <c r="KOX77" s="386"/>
      <c r="KOY77" s="386"/>
      <c r="KOZ77" s="386"/>
      <c r="KPA77" s="386"/>
      <c r="KPB77" s="386"/>
      <c r="KPC77" s="386"/>
      <c r="KPD77" s="386"/>
      <c r="KPE77" s="386"/>
      <c r="KPF77" s="386"/>
      <c r="KPG77" s="386"/>
      <c r="KPH77" s="386"/>
      <c r="KPI77" s="386"/>
      <c r="KPJ77" s="386"/>
      <c r="KPK77" s="386"/>
      <c r="KPL77" s="386"/>
      <c r="KPM77" s="386"/>
      <c r="KPN77" s="386"/>
      <c r="KPO77" s="386"/>
      <c r="KPP77" s="386"/>
      <c r="KPQ77" s="386"/>
      <c r="KPR77" s="386"/>
      <c r="KPS77" s="386"/>
      <c r="KPT77" s="386"/>
      <c r="KPU77" s="386"/>
      <c r="KPV77" s="386"/>
      <c r="KPW77" s="386"/>
      <c r="KPX77" s="386"/>
      <c r="KPY77" s="386"/>
      <c r="KPZ77" s="386"/>
      <c r="KQA77" s="386"/>
      <c r="KQB77" s="386"/>
      <c r="KQC77" s="386"/>
      <c r="KQD77" s="386"/>
      <c r="KQE77" s="386"/>
      <c r="KQF77" s="386"/>
      <c r="KQG77" s="386"/>
      <c r="KQH77" s="386"/>
      <c r="KQI77" s="386"/>
      <c r="KQJ77" s="386"/>
      <c r="KQK77" s="386"/>
      <c r="KQL77" s="386"/>
      <c r="KQM77" s="386"/>
      <c r="KQN77" s="386"/>
      <c r="KQO77" s="386"/>
      <c r="KQP77" s="386"/>
      <c r="KQQ77" s="386"/>
      <c r="KQR77" s="386"/>
      <c r="KQS77" s="386"/>
      <c r="KQT77" s="386"/>
      <c r="KQU77" s="386"/>
      <c r="KQV77" s="386"/>
      <c r="KQW77" s="386"/>
      <c r="KQX77" s="386"/>
      <c r="KQY77" s="386"/>
      <c r="KQZ77" s="386"/>
      <c r="KRA77" s="386"/>
      <c r="KRB77" s="386"/>
      <c r="KRC77" s="386"/>
      <c r="KRD77" s="386"/>
      <c r="KRE77" s="386"/>
      <c r="KRF77" s="386"/>
      <c r="KRG77" s="386"/>
      <c r="KRH77" s="386"/>
      <c r="KRI77" s="386"/>
      <c r="KRJ77" s="386"/>
      <c r="KRK77" s="386"/>
      <c r="KRL77" s="386"/>
      <c r="KRM77" s="386"/>
      <c r="KRN77" s="386"/>
      <c r="KRO77" s="386"/>
      <c r="KRP77" s="386"/>
      <c r="KRQ77" s="386"/>
      <c r="KRR77" s="386"/>
      <c r="KRS77" s="386"/>
      <c r="KRT77" s="386"/>
      <c r="KRU77" s="386"/>
      <c r="KRV77" s="386"/>
      <c r="KRW77" s="386"/>
      <c r="KRX77" s="386"/>
      <c r="KRY77" s="386"/>
      <c r="KRZ77" s="386"/>
      <c r="KSA77" s="386"/>
      <c r="KSB77" s="386"/>
      <c r="KSC77" s="386"/>
      <c r="KSD77" s="386"/>
      <c r="KSE77" s="386"/>
      <c r="KSF77" s="386"/>
      <c r="KSG77" s="386"/>
      <c r="KSH77" s="386"/>
      <c r="KSI77" s="386"/>
      <c r="KSJ77" s="386"/>
      <c r="KSK77" s="386"/>
      <c r="KSL77" s="386"/>
      <c r="KSM77" s="386"/>
      <c r="KSN77" s="386"/>
      <c r="KSO77" s="386"/>
      <c r="KSP77" s="386"/>
      <c r="KSQ77" s="386"/>
      <c r="KSR77" s="386"/>
      <c r="KSS77" s="386"/>
      <c r="KST77" s="386"/>
      <c r="KSU77" s="386"/>
      <c r="KSV77" s="386"/>
      <c r="KSW77" s="386"/>
      <c r="KSX77" s="386"/>
      <c r="KSY77" s="386"/>
      <c r="KSZ77" s="386"/>
      <c r="KTA77" s="386"/>
      <c r="KTB77" s="386"/>
      <c r="KTC77" s="386"/>
      <c r="KTD77" s="386"/>
      <c r="KTE77" s="386"/>
      <c r="KTF77" s="386"/>
      <c r="KTG77" s="386"/>
      <c r="KTH77" s="386"/>
      <c r="KTI77" s="386"/>
      <c r="KTJ77" s="386"/>
      <c r="KTK77" s="386"/>
      <c r="KTL77" s="386"/>
      <c r="KTM77" s="386"/>
      <c r="KTN77" s="386"/>
      <c r="KTO77" s="386"/>
      <c r="KTP77" s="386"/>
      <c r="KTQ77" s="386"/>
      <c r="KTR77" s="386"/>
      <c r="KTS77" s="386"/>
      <c r="KTT77" s="386"/>
      <c r="KTU77" s="386"/>
      <c r="KTV77" s="386"/>
      <c r="KTW77" s="386"/>
      <c r="KTX77" s="386"/>
      <c r="KTY77" s="386"/>
      <c r="KTZ77" s="386"/>
      <c r="KUA77" s="386"/>
      <c r="KUB77" s="386"/>
      <c r="KUC77" s="386"/>
      <c r="KUD77" s="386"/>
      <c r="KUE77" s="386"/>
      <c r="KUF77" s="386"/>
      <c r="KUG77" s="386"/>
      <c r="KUH77" s="386"/>
      <c r="KUI77" s="386"/>
      <c r="KUJ77" s="386"/>
      <c r="KUK77" s="386"/>
      <c r="KUL77" s="386"/>
      <c r="KUM77" s="386"/>
      <c r="KUN77" s="386"/>
      <c r="KUO77" s="386"/>
      <c r="KUP77" s="386"/>
      <c r="KUQ77" s="386"/>
      <c r="KUR77" s="386"/>
      <c r="KUS77" s="386"/>
      <c r="KUT77" s="386"/>
      <c r="KUU77" s="386"/>
      <c r="KUV77" s="386"/>
      <c r="KUW77" s="386"/>
      <c r="KUX77" s="386"/>
      <c r="KUY77" s="386"/>
      <c r="KUZ77" s="386"/>
      <c r="KVA77" s="386"/>
      <c r="KVB77" s="386"/>
      <c r="KVC77" s="386"/>
      <c r="KVD77" s="386"/>
      <c r="KVE77" s="386"/>
      <c r="KVF77" s="386"/>
      <c r="KVG77" s="386"/>
      <c r="KVH77" s="386"/>
      <c r="KVI77" s="386"/>
      <c r="KVJ77" s="386"/>
      <c r="KVK77" s="386"/>
      <c r="KVL77" s="386"/>
      <c r="KVM77" s="386"/>
      <c r="KVN77" s="386"/>
      <c r="KVO77" s="386"/>
      <c r="KVP77" s="386"/>
      <c r="KVQ77" s="386"/>
      <c r="KVR77" s="386"/>
      <c r="KVS77" s="386"/>
      <c r="KVT77" s="386"/>
      <c r="KVU77" s="386"/>
      <c r="KVV77" s="386"/>
      <c r="KVW77" s="386"/>
      <c r="KVX77" s="386"/>
      <c r="KVY77" s="386"/>
      <c r="KVZ77" s="386"/>
      <c r="KWA77" s="386"/>
      <c r="KWB77" s="386"/>
      <c r="KWC77" s="386"/>
      <c r="KWD77" s="386"/>
      <c r="KWE77" s="386"/>
      <c r="KWF77" s="386"/>
      <c r="KWG77" s="386"/>
      <c r="KWH77" s="386"/>
      <c r="KWI77" s="386"/>
      <c r="KWJ77" s="386"/>
      <c r="KWK77" s="386"/>
      <c r="KWL77" s="386"/>
      <c r="KWM77" s="386"/>
      <c r="KWN77" s="386"/>
      <c r="KWO77" s="386"/>
      <c r="KWP77" s="386"/>
      <c r="KWQ77" s="386"/>
      <c r="KWR77" s="386"/>
      <c r="KWS77" s="386"/>
      <c r="KWT77" s="386"/>
      <c r="KWU77" s="386"/>
      <c r="KWV77" s="386"/>
      <c r="KWW77" s="386"/>
      <c r="KWX77" s="386"/>
      <c r="KWY77" s="386"/>
      <c r="KWZ77" s="386"/>
      <c r="KXA77" s="386"/>
      <c r="KXB77" s="386"/>
      <c r="KXC77" s="386"/>
      <c r="KXD77" s="386"/>
      <c r="KXE77" s="386"/>
      <c r="KXF77" s="386"/>
      <c r="KXG77" s="386"/>
      <c r="KXH77" s="386"/>
      <c r="KXI77" s="386"/>
      <c r="KXJ77" s="386"/>
      <c r="KXK77" s="386"/>
      <c r="KXL77" s="386"/>
      <c r="KXM77" s="386"/>
      <c r="KXN77" s="386"/>
      <c r="KXO77" s="386"/>
      <c r="KXP77" s="386"/>
      <c r="KXQ77" s="386"/>
      <c r="KXR77" s="386"/>
      <c r="KXS77" s="386"/>
      <c r="KXT77" s="386"/>
      <c r="KXU77" s="386"/>
      <c r="KXV77" s="386"/>
      <c r="KXW77" s="386"/>
      <c r="KXX77" s="386"/>
      <c r="KXY77" s="386"/>
      <c r="KXZ77" s="386"/>
      <c r="KYA77" s="386"/>
      <c r="KYB77" s="386"/>
      <c r="KYC77" s="386"/>
      <c r="KYD77" s="386"/>
      <c r="KYE77" s="386"/>
      <c r="KYF77" s="386"/>
      <c r="KYG77" s="386"/>
      <c r="KYH77" s="386"/>
      <c r="KYI77" s="386"/>
      <c r="KYJ77" s="386"/>
      <c r="KYK77" s="386"/>
      <c r="KYL77" s="386"/>
      <c r="KYM77" s="386"/>
      <c r="KYN77" s="386"/>
      <c r="KYO77" s="386"/>
      <c r="KYP77" s="386"/>
      <c r="KYQ77" s="386"/>
      <c r="KYR77" s="386"/>
      <c r="KYS77" s="386"/>
      <c r="KYT77" s="386"/>
      <c r="KYU77" s="386"/>
      <c r="KYV77" s="386"/>
      <c r="KYW77" s="386"/>
      <c r="KYX77" s="386"/>
      <c r="KYY77" s="386"/>
      <c r="KYZ77" s="386"/>
      <c r="KZA77" s="386"/>
      <c r="KZB77" s="386"/>
      <c r="KZC77" s="386"/>
      <c r="KZD77" s="386"/>
      <c r="KZE77" s="386"/>
      <c r="KZF77" s="386"/>
      <c r="KZG77" s="386"/>
      <c r="KZH77" s="386"/>
      <c r="KZI77" s="386"/>
      <c r="KZJ77" s="386"/>
      <c r="KZK77" s="386"/>
      <c r="KZL77" s="386"/>
      <c r="KZM77" s="386"/>
      <c r="KZN77" s="386"/>
      <c r="KZO77" s="386"/>
      <c r="KZP77" s="386"/>
      <c r="KZQ77" s="386"/>
      <c r="KZR77" s="386"/>
      <c r="KZS77" s="386"/>
      <c r="KZT77" s="386"/>
      <c r="KZU77" s="386"/>
      <c r="KZV77" s="386"/>
      <c r="KZW77" s="386"/>
      <c r="KZX77" s="386"/>
      <c r="KZY77" s="386"/>
      <c r="KZZ77" s="386"/>
      <c r="LAA77" s="386"/>
      <c r="LAB77" s="386"/>
      <c r="LAC77" s="386"/>
      <c r="LAD77" s="386"/>
      <c r="LAE77" s="386"/>
      <c r="LAF77" s="386"/>
      <c r="LAG77" s="386"/>
      <c r="LAH77" s="386"/>
      <c r="LAI77" s="386"/>
      <c r="LAJ77" s="386"/>
      <c r="LAK77" s="386"/>
      <c r="LAL77" s="386"/>
      <c r="LAM77" s="386"/>
      <c r="LAN77" s="386"/>
      <c r="LAO77" s="386"/>
      <c r="LAP77" s="386"/>
      <c r="LAQ77" s="386"/>
      <c r="LAR77" s="386"/>
      <c r="LAS77" s="386"/>
      <c r="LAT77" s="386"/>
      <c r="LAU77" s="386"/>
      <c r="LAV77" s="386"/>
      <c r="LAW77" s="386"/>
      <c r="LAX77" s="386"/>
      <c r="LAY77" s="386"/>
      <c r="LAZ77" s="386"/>
      <c r="LBA77" s="386"/>
      <c r="LBB77" s="386"/>
      <c r="LBC77" s="386"/>
      <c r="LBD77" s="386"/>
      <c r="LBE77" s="386"/>
      <c r="LBF77" s="386"/>
      <c r="LBG77" s="386"/>
      <c r="LBH77" s="386"/>
      <c r="LBI77" s="386"/>
      <c r="LBJ77" s="386"/>
      <c r="LBK77" s="386"/>
      <c r="LBL77" s="386"/>
      <c r="LBM77" s="386"/>
      <c r="LBN77" s="386"/>
      <c r="LBO77" s="386"/>
      <c r="LBP77" s="386"/>
      <c r="LBQ77" s="386"/>
      <c r="LBR77" s="386"/>
      <c r="LBS77" s="386"/>
      <c r="LBT77" s="386"/>
      <c r="LBU77" s="386"/>
      <c r="LBV77" s="386"/>
      <c r="LBW77" s="386"/>
      <c r="LBX77" s="386"/>
      <c r="LBY77" s="386"/>
      <c r="LBZ77" s="386"/>
      <c r="LCA77" s="386"/>
      <c r="LCB77" s="386"/>
      <c r="LCC77" s="386"/>
      <c r="LCD77" s="386"/>
      <c r="LCE77" s="386"/>
      <c r="LCF77" s="386"/>
      <c r="LCG77" s="386"/>
      <c r="LCH77" s="386"/>
      <c r="LCI77" s="386"/>
      <c r="LCJ77" s="386"/>
      <c r="LCK77" s="386"/>
      <c r="LCL77" s="386"/>
      <c r="LCM77" s="386"/>
      <c r="LCN77" s="386"/>
      <c r="LCO77" s="386"/>
      <c r="LCP77" s="386"/>
      <c r="LCQ77" s="386"/>
      <c r="LCR77" s="386"/>
      <c r="LCS77" s="386"/>
      <c r="LCT77" s="386"/>
      <c r="LCU77" s="386"/>
      <c r="LCV77" s="386"/>
      <c r="LCW77" s="386"/>
      <c r="LCX77" s="386"/>
      <c r="LCY77" s="386"/>
      <c r="LCZ77" s="386"/>
      <c r="LDA77" s="386"/>
      <c r="LDB77" s="386"/>
      <c r="LDC77" s="386"/>
      <c r="LDD77" s="386"/>
      <c r="LDE77" s="386"/>
      <c r="LDF77" s="386"/>
      <c r="LDG77" s="386"/>
      <c r="LDH77" s="386"/>
      <c r="LDI77" s="386"/>
      <c r="LDJ77" s="386"/>
      <c r="LDK77" s="386"/>
      <c r="LDL77" s="386"/>
      <c r="LDM77" s="386"/>
      <c r="LDN77" s="386"/>
      <c r="LDO77" s="386"/>
      <c r="LDP77" s="386"/>
      <c r="LDQ77" s="386"/>
      <c r="LDR77" s="386"/>
      <c r="LDS77" s="386"/>
      <c r="LDT77" s="386"/>
      <c r="LDU77" s="386"/>
      <c r="LDV77" s="386"/>
      <c r="LDW77" s="386"/>
      <c r="LDX77" s="386"/>
      <c r="LDY77" s="386"/>
      <c r="LDZ77" s="386"/>
      <c r="LEA77" s="386"/>
      <c r="LEB77" s="386"/>
      <c r="LEC77" s="386"/>
      <c r="LED77" s="386"/>
      <c r="LEE77" s="386"/>
      <c r="LEF77" s="386"/>
      <c r="LEG77" s="386"/>
      <c r="LEH77" s="386"/>
      <c r="LEI77" s="386"/>
      <c r="LEJ77" s="386"/>
      <c r="LEK77" s="386"/>
      <c r="LEL77" s="386"/>
      <c r="LEM77" s="386"/>
      <c r="LEN77" s="386"/>
      <c r="LEO77" s="386"/>
      <c r="LEP77" s="386"/>
      <c r="LEQ77" s="386"/>
      <c r="LER77" s="386"/>
      <c r="LES77" s="386"/>
      <c r="LET77" s="386"/>
      <c r="LEU77" s="386"/>
      <c r="LEV77" s="386"/>
      <c r="LEW77" s="386"/>
      <c r="LEX77" s="386"/>
      <c r="LEY77" s="386"/>
      <c r="LEZ77" s="386"/>
      <c r="LFA77" s="386"/>
      <c r="LFB77" s="386"/>
      <c r="LFC77" s="386"/>
      <c r="LFD77" s="386"/>
      <c r="LFE77" s="386"/>
      <c r="LFF77" s="386"/>
      <c r="LFG77" s="386"/>
      <c r="LFH77" s="386"/>
      <c r="LFI77" s="386"/>
      <c r="LFJ77" s="386"/>
      <c r="LFK77" s="386"/>
      <c r="LFL77" s="386"/>
      <c r="LFM77" s="386"/>
      <c r="LFN77" s="386"/>
      <c r="LFO77" s="386"/>
      <c r="LFP77" s="386"/>
      <c r="LFQ77" s="386"/>
      <c r="LFR77" s="386"/>
      <c r="LFS77" s="386"/>
      <c r="LFT77" s="386"/>
      <c r="LFU77" s="386"/>
      <c r="LFV77" s="386"/>
      <c r="LFW77" s="386"/>
      <c r="LFX77" s="386"/>
      <c r="LFY77" s="386"/>
      <c r="LFZ77" s="386"/>
      <c r="LGA77" s="386"/>
      <c r="LGB77" s="386"/>
      <c r="LGC77" s="386"/>
      <c r="LGD77" s="386"/>
      <c r="LGE77" s="386"/>
      <c r="LGF77" s="386"/>
      <c r="LGG77" s="386"/>
      <c r="LGH77" s="386"/>
      <c r="LGI77" s="386"/>
      <c r="LGJ77" s="386"/>
      <c r="LGK77" s="386"/>
      <c r="LGL77" s="386"/>
      <c r="LGM77" s="386"/>
      <c r="LGN77" s="386"/>
      <c r="LGO77" s="386"/>
      <c r="LGP77" s="386"/>
      <c r="LGQ77" s="386"/>
      <c r="LGR77" s="386"/>
      <c r="LGS77" s="386"/>
      <c r="LGT77" s="386"/>
      <c r="LGU77" s="386"/>
      <c r="LGV77" s="386"/>
      <c r="LGW77" s="386"/>
      <c r="LGX77" s="386"/>
      <c r="LGY77" s="386"/>
      <c r="LGZ77" s="386"/>
      <c r="LHA77" s="386"/>
      <c r="LHB77" s="386"/>
      <c r="LHC77" s="386"/>
      <c r="LHD77" s="386"/>
      <c r="LHE77" s="386"/>
      <c r="LHF77" s="386"/>
      <c r="LHG77" s="386"/>
      <c r="LHH77" s="386"/>
      <c r="LHI77" s="386"/>
      <c r="LHJ77" s="386"/>
      <c r="LHK77" s="386"/>
      <c r="LHL77" s="386"/>
      <c r="LHM77" s="386"/>
      <c r="LHN77" s="386"/>
      <c r="LHO77" s="386"/>
      <c r="LHP77" s="386"/>
      <c r="LHQ77" s="386"/>
      <c r="LHR77" s="386"/>
      <c r="LHS77" s="386"/>
      <c r="LHT77" s="386"/>
      <c r="LHU77" s="386"/>
      <c r="LHV77" s="386"/>
      <c r="LHW77" s="386"/>
      <c r="LHX77" s="386"/>
      <c r="LHY77" s="386"/>
      <c r="LHZ77" s="386"/>
      <c r="LIA77" s="386"/>
      <c r="LIB77" s="386"/>
      <c r="LIC77" s="386"/>
      <c r="LID77" s="386"/>
      <c r="LIE77" s="386"/>
      <c r="LIF77" s="386"/>
      <c r="LIG77" s="386"/>
      <c r="LIH77" s="386"/>
      <c r="LII77" s="386"/>
      <c r="LIJ77" s="386"/>
      <c r="LIK77" s="386"/>
      <c r="LIL77" s="386"/>
      <c r="LIM77" s="386"/>
      <c r="LIN77" s="386"/>
      <c r="LIO77" s="386"/>
      <c r="LIP77" s="386"/>
      <c r="LIQ77" s="386"/>
      <c r="LIR77" s="386"/>
      <c r="LIS77" s="386"/>
      <c r="LIT77" s="386"/>
      <c r="LIU77" s="386"/>
      <c r="LIV77" s="386"/>
      <c r="LIW77" s="386"/>
      <c r="LIX77" s="386"/>
      <c r="LIY77" s="386"/>
      <c r="LIZ77" s="386"/>
      <c r="LJA77" s="386"/>
      <c r="LJB77" s="386"/>
      <c r="LJC77" s="386"/>
      <c r="LJD77" s="386"/>
      <c r="LJE77" s="386"/>
      <c r="LJF77" s="386"/>
      <c r="LJG77" s="386"/>
      <c r="LJH77" s="386"/>
      <c r="LJI77" s="386"/>
      <c r="LJJ77" s="386"/>
      <c r="LJK77" s="386"/>
      <c r="LJL77" s="386"/>
      <c r="LJM77" s="386"/>
      <c r="LJN77" s="386"/>
      <c r="LJO77" s="386"/>
      <c r="LJP77" s="386"/>
      <c r="LJQ77" s="386"/>
      <c r="LJR77" s="386"/>
      <c r="LJS77" s="386"/>
      <c r="LJT77" s="386"/>
      <c r="LJU77" s="386"/>
      <c r="LJV77" s="386"/>
      <c r="LJW77" s="386"/>
      <c r="LJX77" s="386"/>
      <c r="LJY77" s="386"/>
      <c r="LJZ77" s="386"/>
      <c r="LKA77" s="386"/>
      <c r="LKB77" s="386"/>
      <c r="LKC77" s="386"/>
      <c r="LKD77" s="386"/>
      <c r="LKE77" s="386"/>
      <c r="LKF77" s="386"/>
      <c r="LKG77" s="386"/>
      <c r="LKH77" s="386"/>
      <c r="LKI77" s="386"/>
      <c r="LKJ77" s="386"/>
      <c r="LKK77" s="386"/>
      <c r="LKL77" s="386"/>
      <c r="LKM77" s="386"/>
      <c r="LKN77" s="386"/>
      <c r="LKO77" s="386"/>
      <c r="LKP77" s="386"/>
      <c r="LKQ77" s="386"/>
      <c r="LKR77" s="386"/>
      <c r="LKS77" s="386"/>
      <c r="LKT77" s="386"/>
      <c r="LKU77" s="386"/>
      <c r="LKV77" s="386"/>
      <c r="LKW77" s="386"/>
      <c r="LKX77" s="386"/>
      <c r="LKY77" s="386"/>
      <c r="LKZ77" s="386"/>
      <c r="LLA77" s="386"/>
      <c r="LLB77" s="386"/>
      <c r="LLC77" s="386"/>
      <c r="LLD77" s="386"/>
      <c r="LLE77" s="386"/>
      <c r="LLF77" s="386"/>
      <c r="LLG77" s="386"/>
      <c r="LLH77" s="386"/>
      <c r="LLI77" s="386"/>
      <c r="LLJ77" s="386"/>
      <c r="LLK77" s="386"/>
      <c r="LLL77" s="386"/>
      <c r="LLM77" s="386"/>
      <c r="LLN77" s="386"/>
      <c r="LLO77" s="386"/>
      <c r="LLP77" s="386"/>
      <c r="LLQ77" s="386"/>
      <c r="LLR77" s="386"/>
      <c r="LLS77" s="386"/>
      <c r="LLT77" s="386"/>
      <c r="LLU77" s="386"/>
      <c r="LLV77" s="386"/>
      <c r="LLW77" s="386"/>
      <c r="LLX77" s="386"/>
      <c r="LLY77" s="386"/>
      <c r="LLZ77" s="386"/>
      <c r="LMA77" s="386"/>
      <c r="LMB77" s="386"/>
      <c r="LMC77" s="386"/>
      <c r="LMD77" s="386"/>
      <c r="LME77" s="386"/>
      <c r="LMF77" s="386"/>
      <c r="LMG77" s="386"/>
      <c r="LMH77" s="386"/>
      <c r="LMI77" s="386"/>
      <c r="LMJ77" s="386"/>
      <c r="LMK77" s="386"/>
      <c r="LML77" s="386"/>
      <c r="LMM77" s="386"/>
      <c r="LMN77" s="386"/>
      <c r="LMO77" s="386"/>
      <c r="LMP77" s="386"/>
      <c r="LMQ77" s="386"/>
      <c r="LMR77" s="386"/>
      <c r="LMS77" s="386"/>
      <c r="LMT77" s="386"/>
      <c r="LMU77" s="386"/>
      <c r="LMV77" s="386"/>
      <c r="LMW77" s="386"/>
      <c r="LMX77" s="386"/>
      <c r="LMY77" s="386"/>
      <c r="LMZ77" s="386"/>
      <c r="LNA77" s="386"/>
      <c r="LNB77" s="386"/>
      <c r="LNC77" s="386"/>
      <c r="LND77" s="386"/>
      <c r="LNE77" s="386"/>
      <c r="LNF77" s="386"/>
      <c r="LNG77" s="386"/>
      <c r="LNH77" s="386"/>
      <c r="LNI77" s="386"/>
      <c r="LNJ77" s="386"/>
      <c r="LNK77" s="386"/>
      <c r="LNL77" s="386"/>
      <c r="LNM77" s="386"/>
      <c r="LNN77" s="386"/>
      <c r="LNO77" s="386"/>
      <c r="LNP77" s="386"/>
      <c r="LNQ77" s="386"/>
      <c r="LNR77" s="386"/>
      <c r="LNS77" s="386"/>
      <c r="LNT77" s="386"/>
      <c r="LNU77" s="386"/>
      <c r="LNV77" s="386"/>
      <c r="LNW77" s="386"/>
      <c r="LNX77" s="386"/>
      <c r="LNY77" s="386"/>
      <c r="LNZ77" s="386"/>
      <c r="LOA77" s="386"/>
      <c r="LOB77" s="386"/>
      <c r="LOC77" s="386"/>
      <c r="LOD77" s="386"/>
      <c r="LOE77" s="386"/>
      <c r="LOF77" s="386"/>
      <c r="LOG77" s="386"/>
      <c r="LOH77" s="386"/>
      <c r="LOI77" s="386"/>
      <c r="LOJ77" s="386"/>
      <c r="LOK77" s="386"/>
      <c r="LOL77" s="386"/>
      <c r="LOM77" s="386"/>
      <c r="LON77" s="386"/>
      <c r="LOO77" s="386"/>
      <c r="LOP77" s="386"/>
      <c r="LOQ77" s="386"/>
      <c r="LOR77" s="386"/>
      <c r="LOS77" s="386"/>
      <c r="LOT77" s="386"/>
      <c r="LOU77" s="386"/>
      <c r="LOV77" s="386"/>
      <c r="LOW77" s="386"/>
      <c r="LOX77" s="386"/>
      <c r="LOY77" s="386"/>
      <c r="LOZ77" s="386"/>
      <c r="LPA77" s="386"/>
      <c r="LPB77" s="386"/>
      <c r="LPC77" s="386"/>
      <c r="LPD77" s="386"/>
      <c r="LPE77" s="386"/>
      <c r="LPF77" s="386"/>
      <c r="LPG77" s="386"/>
      <c r="LPH77" s="386"/>
      <c r="LPI77" s="386"/>
      <c r="LPJ77" s="386"/>
      <c r="LPK77" s="386"/>
      <c r="LPL77" s="386"/>
      <c r="LPM77" s="386"/>
      <c r="LPN77" s="386"/>
      <c r="LPO77" s="386"/>
      <c r="LPP77" s="386"/>
      <c r="LPQ77" s="386"/>
      <c r="LPR77" s="386"/>
      <c r="LPS77" s="386"/>
      <c r="LPT77" s="386"/>
      <c r="LPU77" s="386"/>
      <c r="LPV77" s="386"/>
      <c r="LPW77" s="386"/>
      <c r="LPX77" s="386"/>
      <c r="LPY77" s="386"/>
      <c r="LPZ77" s="386"/>
      <c r="LQA77" s="386"/>
      <c r="LQB77" s="386"/>
      <c r="LQC77" s="386"/>
      <c r="LQD77" s="386"/>
      <c r="LQE77" s="386"/>
      <c r="LQF77" s="386"/>
      <c r="LQG77" s="386"/>
      <c r="LQH77" s="386"/>
      <c r="LQI77" s="386"/>
      <c r="LQJ77" s="386"/>
      <c r="LQK77" s="386"/>
      <c r="LQL77" s="386"/>
      <c r="LQM77" s="386"/>
      <c r="LQN77" s="386"/>
      <c r="LQO77" s="386"/>
      <c r="LQP77" s="386"/>
      <c r="LQQ77" s="386"/>
      <c r="LQR77" s="386"/>
      <c r="LQS77" s="386"/>
      <c r="LQT77" s="386"/>
      <c r="LQU77" s="386"/>
      <c r="LQV77" s="386"/>
      <c r="LQW77" s="386"/>
      <c r="LQX77" s="386"/>
      <c r="LQY77" s="386"/>
      <c r="LQZ77" s="386"/>
      <c r="LRA77" s="386"/>
      <c r="LRB77" s="386"/>
      <c r="LRC77" s="386"/>
      <c r="LRD77" s="386"/>
      <c r="LRE77" s="386"/>
      <c r="LRF77" s="386"/>
      <c r="LRG77" s="386"/>
      <c r="LRH77" s="386"/>
      <c r="LRI77" s="386"/>
      <c r="LRJ77" s="386"/>
      <c r="LRK77" s="386"/>
      <c r="LRL77" s="386"/>
      <c r="LRM77" s="386"/>
      <c r="LRN77" s="386"/>
      <c r="LRO77" s="386"/>
      <c r="LRP77" s="386"/>
      <c r="LRQ77" s="386"/>
      <c r="LRR77" s="386"/>
      <c r="LRS77" s="386"/>
      <c r="LRT77" s="386"/>
      <c r="LRU77" s="386"/>
      <c r="LRV77" s="386"/>
      <c r="LRW77" s="386"/>
      <c r="LRX77" s="386"/>
      <c r="LRY77" s="386"/>
      <c r="LRZ77" s="386"/>
      <c r="LSA77" s="386"/>
      <c r="LSB77" s="386"/>
      <c r="LSC77" s="386"/>
      <c r="LSD77" s="386"/>
      <c r="LSE77" s="386"/>
      <c r="LSF77" s="386"/>
      <c r="LSG77" s="386"/>
      <c r="LSH77" s="386"/>
      <c r="LSI77" s="386"/>
      <c r="LSJ77" s="386"/>
      <c r="LSK77" s="386"/>
      <c r="LSL77" s="386"/>
      <c r="LSM77" s="386"/>
      <c r="LSN77" s="386"/>
      <c r="LSO77" s="386"/>
      <c r="LSP77" s="386"/>
      <c r="LSQ77" s="386"/>
      <c r="LSR77" s="386"/>
      <c r="LSS77" s="386"/>
      <c r="LST77" s="386"/>
      <c r="LSU77" s="386"/>
      <c r="LSV77" s="386"/>
      <c r="LSW77" s="386"/>
      <c r="LSX77" s="386"/>
      <c r="LSY77" s="386"/>
      <c r="LSZ77" s="386"/>
      <c r="LTA77" s="386"/>
      <c r="LTB77" s="386"/>
      <c r="LTC77" s="386"/>
      <c r="LTD77" s="386"/>
      <c r="LTE77" s="386"/>
      <c r="LTF77" s="386"/>
      <c r="LTG77" s="386"/>
      <c r="LTH77" s="386"/>
      <c r="LTI77" s="386"/>
      <c r="LTJ77" s="386"/>
      <c r="LTK77" s="386"/>
      <c r="LTL77" s="386"/>
      <c r="LTM77" s="386"/>
      <c r="LTN77" s="386"/>
      <c r="LTO77" s="386"/>
      <c r="LTP77" s="386"/>
      <c r="LTQ77" s="386"/>
      <c r="LTR77" s="386"/>
      <c r="LTS77" s="386"/>
      <c r="LTT77" s="386"/>
      <c r="LTU77" s="386"/>
      <c r="LTV77" s="386"/>
      <c r="LTW77" s="386"/>
      <c r="LTX77" s="386"/>
      <c r="LTY77" s="386"/>
      <c r="LTZ77" s="386"/>
      <c r="LUA77" s="386"/>
      <c r="LUB77" s="386"/>
      <c r="LUC77" s="386"/>
      <c r="LUD77" s="386"/>
      <c r="LUE77" s="386"/>
      <c r="LUF77" s="386"/>
      <c r="LUG77" s="386"/>
      <c r="LUH77" s="386"/>
      <c r="LUI77" s="386"/>
      <c r="LUJ77" s="386"/>
      <c r="LUK77" s="386"/>
      <c r="LUL77" s="386"/>
      <c r="LUM77" s="386"/>
      <c r="LUN77" s="386"/>
      <c r="LUO77" s="386"/>
      <c r="LUP77" s="386"/>
      <c r="LUQ77" s="386"/>
      <c r="LUR77" s="386"/>
      <c r="LUS77" s="386"/>
      <c r="LUT77" s="386"/>
      <c r="LUU77" s="386"/>
      <c r="LUV77" s="386"/>
      <c r="LUW77" s="386"/>
      <c r="LUX77" s="386"/>
      <c r="LUY77" s="386"/>
      <c r="LUZ77" s="386"/>
      <c r="LVA77" s="386"/>
      <c r="LVB77" s="386"/>
      <c r="LVC77" s="386"/>
      <c r="LVD77" s="386"/>
      <c r="LVE77" s="386"/>
      <c r="LVF77" s="386"/>
      <c r="LVG77" s="386"/>
      <c r="LVH77" s="386"/>
      <c r="LVI77" s="386"/>
      <c r="LVJ77" s="386"/>
      <c r="LVK77" s="386"/>
      <c r="LVL77" s="386"/>
      <c r="LVM77" s="386"/>
      <c r="LVN77" s="386"/>
      <c r="LVO77" s="386"/>
      <c r="LVP77" s="386"/>
      <c r="LVQ77" s="386"/>
      <c r="LVR77" s="386"/>
      <c r="LVS77" s="386"/>
      <c r="LVT77" s="386"/>
      <c r="LVU77" s="386"/>
      <c r="LVV77" s="386"/>
      <c r="LVW77" s="386"/>
      <c r="LVX77" s="386"/>
      <c r="LVY77" s="386"/>
      <c r="LVZ77" s="386"/>
      <c r="LWA77" s="386"/>
      <c r="LWB77" s="386"/>
      <c r="LWC77" s="386"/>
      <c r="LWD77" s="386"/>
      <c r="LWE77" s="386"/>
      <c r="LWF77" s="386"/>
      <c r="LWG77" s="386"/>
      <c r="LWH77" s="386"/>
      <c r="LWI77" s="386"/>
      <c r="LWJ77" s="386"/>
      <c r="LWK77" s="386"/>
      <c r="LWL77" s="386"/>
      <c r="LWM77" s="386"/>
      <c r="LWN77" s="386"/>
      <c r="LWO77" s="386"/>
      <c r="LWP77" s="386"/>
      <c r="LWQ77" s="386"/>
      <c r="LWR77" s="386"/>
      <c r="LWS77" s="386"/>
      <c r="LWT77" s="386"/>
      <c r="LWU77" s="386"/>
      <c r="LWV77" s="386"/>
      <c r="LWW77" s="386"/>
      <c r="LWX77" s="386"/>
      <c r="LWY77" s="386"/>
      <c r="LWZ77" s="386"/>
      <c r="LXA77" s="386"/>
      <c r="LXB77" s="386"/>
      <c r="LXC77" s="386"/>
      <c r="LXD77" s="386"/>
      <c r="LXE77" s="386"/>
      <c r="LXF77" s="386"/>
      <c r="LXG77" s="386"/>
      <c r="LXH77" s="386"/>
      <c r="LXI77" s="386"/>
      <c r="LXJ77" s="386"/>
      <c r="LXK77" s="386"/>
      <c r="LXL77" s="386"/>
      <c r="LXM77" s="386"/>
      <c r="LXN77" s="386"/>
      <c r="LXO77" s="386"/>
      <c r="LXP77" s="386"/>
      <c r="LXQ77" s="386"/>
      <c r="LXR77" s="386"/>
      <c r="LXS77" s="386"/>
      <c r="LXT77" s="386"/>
      <c r="LXU77" s="386"/>
      <c r="LXV77" s="386"/>
      <c r="LXW77" s="386"/>
      <c r="LXX77" s="386"/>
      <c r="LXY77" s="386"/>
      <c r="LXZ77" s="386"/>
      <c r="LYA77" s="386"/>
      <c r="LYB77" s="386"/>
      <c r="LYC77" s="386"/>
      <c r="LYD77" s="386"/>
      <c r="LYE77" s="386"/>
      <c r="LYF77" s="386"/>
      <c r="LYG77" s="386"/>
      <c r="LYH77" s="386"/>
      <c r="LYI77" s="386"/>
      <c r="LYJ77" s="386"/>
      <c r="LYK77" s="386"/>
      <c r="LYL77" s="386"/>
      <c r="LYM77" s="386"/>
      <c r="LYN77" s="386"/>
      <c r="LYO77" s="386"/>
      <c r="LYP77" s="386"/>
      <c r="LYQ77" s="386"/>
      <c r="LYR77" s="386"/>
      <c r="LYS77" s="386"/>
      <c r="LYT77" s="386"/>
      <c r="LYU77" s="386"/>
      <c r="LYV77" s="386"/>
      <c r="LYW77" s="386"/>
      <c r="LYX77" s="386"/>
      <c r="LYY77" s="386"/>
      <c r="LYZ77" s="386"/>
      <c r="LZA77" s="386"/>
      <c r="LZB77" s="386"/>
      <c r="LZC77" s="386"/>
      <c r="LZD77" s="386"/>
      <c r="LZE77" s="386"/>
      <c r="LZF77" s="386"/>
      <c r="LZG77" s="386"/>
      <c r="LZH77" s="386"/>
      <c r="LZI77" s="386"/>
      <c r="LZJ77" s="386"/>
      <c r="LZK77" s="386"/>
      <c r="LZL77" s="386"/>
      <c r="LZM77" s="386"/>
      <c r="LZN77" s="386"/>
      <c r="LZO77" s="386"/>
      <c r="LZP77" s="386"/>
      <c r="LZQ77" s="386"/>
      <c r="LZR77" s="386"/>
      <c r="LZS77" s="386"/>
      <c r="LZT77" s="386"/>
      <c r="LZU77" s="386"/>
      <c r="LZV77" s="386"/>
      <c r="LZW77" s="386"/>
      <c r="LZX77" s="386"/>
      <c r="LZY77" s="386"/>
      <c r="LZZ77" s="386"/>
      <c r="MAA77" s="386"/>
      <c r="MAB77" s="386"/>
      <c r="MAC77" s="386"/>
      <c r="MAD77" s="386"/>
      <c r="MAE77" s="386"/>
      <c r="MAF77" s="386"/>
      <c r="MAG77" s="386"/>
      <c r="MAH77" s="386"/>
      <c r="MAI77" s="386"/>
      <c r="MAJ77" s="386"/>
      <c r="MAK77" s="386"/>
      <c r="MAL77" s="386"/>
      <c r="MAM77" s="386"/>
      <c r="MAN77" s="386"/>
      <c r="MAO77" s="386"/>
      <c r="MAP77" s="386"/>
      <c r="MAQ77" s="386"/>
      <c r="MAR77" s="386"/>
      <c r="MAS77" s="386"/>
      <c r="MAT77" s="386"/>
      <c r="MAU77" s="386"/>
      <c r="MAV77" s="386"/>
      <c r="MAW77" s="386"/>
      <c r="MAX77" s="386"/>
      <c r="MAY77" s="386"/>
      <c r="MAZ77" s="386"/>
      <c r="MBA77" s="386"/>
      <c r="MBB77" s="386"/>
      <c r="MBC77" s="386"/>
      <c r="MBD77" s="386"/>
      <c r="MBE77" s="386"/>
      <c r="MBF77" s="386"/>
      <c r="MBG77" s="386"/>
      <c r="MBH77" s="386"/>
      <c r="MBI77" s="386"/>
      <c r="MBJ77" s="386"/>
      <c r="MBK77" s="386"/>
      <c r="MBL77" s="386"/>
      <c r="MBM77" s="386"/>
      <c r="MBN77" s="386"/>
      <c r="MBO77" s="386"/>
      <c r="MBP77" s="386"/>
      <c r="MBQ77" s="386"/>
      <c r="MBR77" s="386"/>
      <c r="MBS77" s="386"/>
      <c r="MBT77" s="386"/>
      <c r="MBU77" s="386"/>
      <c r="MBV77" s="386"/>
      <c r="MBW77" s="386"/>
      <c r="MBX77" s="386"/>
      <c r="MBY77" s="386"/>
      <c r="MBZ77" s="386"/>
      <c r="MCA77" s="386"/>
      <c r="MCB77" s="386"/>
      <c r="MCC77" s="386"/>
      <c r="MCD77" s="386"/>
      <c r="MCE77" s="386"/>
      <c r="MCF77" s="386"/>
      <c r="MCG77" s="386"/>
      <c r="MCH77" s="386"/>
      <c r="MCI77" s="386"/>
      <c r="MCJ77" s="386"/>
      <c r="MCK77" s="386"/>
      <c r="MCL77" s="386"/>
      <c r="MCM77" s="386"/>
      <c r="MCN77" s="386"/>
      <c r="MCO77" s="386"/>
      <c r="MCP77" s="386"/>
      <c r="MCQ77" s="386"/>
      <c r="MCR77" s="386"/>
      <c r="MCS77" s="386"/>
      <c r="MCT77" s="386"/>
      <c r="MCU77" s="386"/>
      <c r="MCV77" s="386"/>
      <c r="MCW77" s="386"/>
      <c r="MCX77" s="386"/>
      <c r="MCY77" s="386"/>
      <c r="MCZ77" s="386"/>
      <c r="MDA77" s="386"/>
      <c r="MDB77" s="386"/>
      <c r="MDC77" s="386"/>
      <c r="MDD77" s="386"/>
      <c r="MDE77" s="386"/>
      <c r="MDF77" s="386"/>
      <c r="MDG77" s="386"/>
      <c r="MDH77" s="386"/>
      <c r="MDI77" s="386"/>
      <c r="MDJ77" s="386"/>
      <c r="MDK77" s="386"/>
      <c r="MDL77" s="386"/>
      <c r="MDM77" s="386"/>
      <c r="MDN77" s="386"/>
      <c r="MDO77" s="386"/>
      <c r="MDP77" s="386"/>
      <c r="MDQ77" s="386"/>
      <c r="MDR77" s="386"/>
      <c r="MDS77" s="386"/>
      <c r="MDT77" s="386"/>
      <c r="MDU77" s="386"/>
      <c r="MDV77" s="386"/>
      <c r="MDW77" s="386"/>
      <c r="MDX77" s="386"/>
      <c r="MDY77" s="386"/>
      <c r="MDZ77" s="386"/>
      <c r="MEA77" s="386"/>
      <c r="MEB77" s="386"/>
      <c r="MEC77" s="386"/>
      <c r="MED77" s="386"/>
      <c r="MEE77" s="386"/>
      <c r="MEF77" s="386"/>
      <c r="MEG77" s="386"/>
      <c r="MEH77" s="386"/>
      <c r="MEI77" s="386"/>
      <c r="MEJ77" s="386"/>
      <c r="MEK77" s="386"/>
      <c r="MEL77" s="386"/>
      <c r="MEM77" s="386"/>
      <c r="MEN77" s="386"/>
      <c r="MEO77" s="386"/>
      <c r="MEP77" s="386"/>
      <c r="MEQ77" s="386"/>
      <c r="MER77" s="386"/>
      <c r="MES77" s="386"/>
      <c r="MET77" s="386"/>
      <c r="MEU77" s="386"/>
      <c r="MEV77" s="386"/>
      <c r="MEW77" s="386"/>
      <c r="MEX77" s="386"/>
      <c r="MEY77" s="386"/>
      <c r="MEZ77" s="386"/>
      <c r="MFA77" s="386"/>
      <c r="MFB77" s="386"/>
      <c r="MFC77" s="386"/>
      <c r="MFD77" s="386"/>
      <c r="MFE77" s="386"/>
      <c r="MFF77" s="386"/>
      <c r="MFG77" s="386"/>
      <c r="MFH77" s="386"/>
      <c r="MFI77" s="386"/>
      <c r="MFJ77" s="386"/>
      <c r="MFK77" s="386"/>
      <c r="MFL77" s="386"/>
      <c r="MFM77" s="386"/>
      <c r="MFN77" s="386"/>
      <c r="MFO77" s="386"/>
      <c r="MFP77" s="386"/>
      <c r="MFQ77" s="386"/>
      <c r="MFR77" s="386"/>
      <c r="MFS77" s="386"/>
      <c r="MFT77" s="386"/>
      <c r="MFU77" s="386"/>
      <c r="MFV77" s="386"/>
      <c r="MFW77" s="386"/>
      <c r="MFX77" s="386"/>
      <c r="MFY77" s="386"/>
      <c r="MFZ77" s="386"/>
      <c r="MGA77" s="386"/>
      <c r="MGB77" s="386"/>
      <c r="MGC77" s="386"/>
      <c r="MGD77" s="386"/>
      <c r="MGE77" s="386"/>
      <c r="MGF77" s="386"/>
      <c r="MGG77" s="386"/>
      <c r="MGH77" s="386"/>
      <c r="MGI77" s="386"/>
      <c r="MGJ77" s="386"/>
      <c r="MGK77" s="386"/>
      <c r="MGL77" s="386"/>
      <c r="MGM77" s="386"/>
      <c r="MGN77" s="386"/>
      <c r="MGO77" s="386"/>
      <c r="MGP77" s="386"/>
      <c r="MGQ77" s="386"/>
      <c r="MGR77" s="386"/>
      <c r="MGS77" s="386"/>
      <c r="MGT77" s="386"/>
      <c r="MGU77" s="386"/>
      <c r="MGV77" s="386"/>
      <c r="MGW77" s="386"/>
      <c r="MGX77" s="386"/>
      <c r="MGY77" s="386"/>
      <c r="MGZ77" s="386"/>
      <c r="MHA77" s="386"/>
      <c r="MHB77" s="386"/>
      <c r="MHC77" s="386"/>
      <c r="MHD77" s="386"/>
      <c r="MHE77" s="386"/>
      <c r="MHF77" s="386"/>
      <c r="MHG77" s="386"/>
      <c r="MHH77" s="386"/>
      <c r="MHI77" s="386"/>
      <c r="MHJ77" s="386"/>
      <c r="MHK77" s="386"/>
      <c r="MHL77" s="386"/>
      <c r="MHM77" s="386"/>
      <c r="MHN77" s="386"/>
      <c r="MHO77" s="386"/>
      <c r="MHP77" s="386"/>
      <c r="MHQ77" s="386"/>
      <c r="MHR77" s="386"/>
      <c r="MHS77" s="386"/>
      <c r="MHT77" s="386"/>
      <c r="MHU77" s="386"/>
      <c r="MHV77" s="386"/>
      <c r="MHW77" s="386"/>
      <c r="MHX77" s="386"/>
      <c r="MHY77" s="386"/>
      <c r="MHZ77" s="386"/>
      <c r="MIA77" s="386"/>
      <c r="MIB77" s="386"/>
      <c r="MIC77" s="386"/>
      <c r="MID77" s="386"/>
      <c r="MIE77" s="386"/>
      <c r="MIF77" s="386"/>
      <c r="MIG77" s="386"/>
      <c r="MIH77" s="386"/>
      <c r="MII77" s="386"/>
      <c r="MIJ77" s="386"/>
      <c r="MIK77" s="386"/>
      <c r="MIL77" s="386"/>
      <c r="MIM77" s="386"/>
      <c r="MIN77" s="386"/>
      <c r="MIO77" s="386"/>
      <c r="MIP77" s="386"/>
      <c r="MIQ77" s="386"/>
      <c r="MIR77" s="386"/>
      <c r="MIS77" s="386"/>
      <c r="MIT77" s="386"/>
      <c r="MIU77" s="386"/>
      <c r="MIV77" s="386"/>
      <c r="MIW77" s="386"/>
      <c r="MIX77" s="386"/>
      <c r="MIY77" s="386"/>
      <c r="MIZ77" s="386"/>
      <c r="MJA77" s="386"/>
      <c r="MJB77" s="386"/>
      <c r="MJC77" s="386"/>
      <c r="MJD77" s="386"/>
      <c r="MJE77" s="386"/>
      <c r="MJF77" s="386"/>
      <c r="MJG77" s="386"/>
      <c r="MJH77" s="386"/>
      <c r="MJI77" s="386"/>
      <c r="MJJ77" s="386"/>
      <c r="MJK77" s="386"/>
      <c r="MJL77" s="386"/>
      <c r="MJM77" s="386"/>
      <c r="MJN77" s="386"/>
      <c r="MJO77" s="386"/>
      <c r="MJP77" s="386"/>
      <c r="MJQ77" s="386"/>
      <c r="MJR77" s="386"/>
      <c r="MJS77" s="386"/>
      <c r="MJT77" s="386"/>
      <c r="MJU77" s="386"/>
      <c r="MJV77" s="386"/>
      <c r="MJW77" s="386"/>
      <c r="MJX77" s="386"/>
      <c r="MJY77" s="386"/>
      <c r="MJZ77" s="386"/>
      <c r="MKA77" s="386"/>
      <c r="MKB77" s="386"/>
      <c r="MKC77" s="386"/>
      <c r="MKD77" s="386"/>
      <c r="MKE77" s="386"/>
      <c r="MKF77" s="386"/>
      <c r="MKG77" s="386"/>
      <c r="MKH77" s="386"/>
      <c r="MKI77" s="386"/>
      <c r="MKJ77" s="386"/>
      <c r="MKK77" s="386"/>
      <c r="MKL77" s="386"/>
      <c r="MKM77" s="386"/>
      <c r="MKN77" s="386"/>
      <c r="MKO77" s="386"/>
      <c r="MKP77" s="386"/>
      <c r="MKQ77" s="386"/>
      <c r="MKR77" s="386"/>
      <c r="MKS77" s="386"/>
      <c r="MKT77" s="386"/>
      <c r="MKU77" s="386"/>
      <c r="MKV77" s="386"/>
      <c r="MKW77" s="386"/>
      <c r="MKX77" s="386"/>
      <c r="MKY77" s="386"/>
      <c r="MKZ77" s="386"/>
      <c r="MLA77" s="386"/>
      <c r="MLB77" s="386"/>
      <c r="MLC77" s="386"/>
      <c r="MLD77" s="386"/>
      <c r="MLE77" s="386"/>
      <c r="MLF77" s="386"/>
      <c r="MLG77" s="386"/>
      <c r="MLH77" s="386"/>
      <c r="MLI77" s="386"/>
      <c r="MLJ77" s="386"/>
      <c r="MLK77" s="386"/>
      <c r="MLL77" s="386"/>
      <c r="MLM77" s="386"/>
      <c r="MLN77" s="386"/>
      <c r="MLO77" s="386"/>
      <c r="MLP77" s="386"/>
      <c r="MLQ77" s="386"/>
      <c r="MLR77" s="386"/>
      <c r="MLS77" s="386"/>
      <c r="MLT77" s="386"/>
      <c r="MLU77" s="386"/>
      <c r="MLV77" s="386"/>
      <c r="MLW77" s="386"/>
      <c r="MLX77" s="386"/>
      <c r="MLY77" s="386"/>
      <c r="MLZ77" s="386"/>
      <c r="MMA77" s="386"/>
      <c r="MMB77" s="386"/>
      <c r="MMC77" s="386"/>
      <c r="MMD77" s="386"/>
      <c r="MME77" s="386"/>
      <c r="MMF77" s="386"/>
      <c r="MMG77" s="386"/>
      <c r="MMH77" s="386"/>
      <c r="MMI77" s="386"/>
      <c r="MMJ77" s="386"/>
      <c r="MMK77" s="386"/>
      <c r="MML77" s="386"/>
      <c r="MMM77" s="386"/>
      <c r="MMN77" s="386"/>
      <c r="MMO77" s="386"/>
      <c r="MMP77" s="386"/>
      <c r="MMQ77" s="386"/>
      <c r="MMR77" s="386"/>
      <c r="MMS77" s="386"/>
      <c r="MMT77" s="386"/>
      <c r="MMU77" s="386"/>
      <c r="MMV77" s="386"/>
      <c r="MMW77" s="386"/>
      <c r="MMX77" s="386"/>
      <c r="MMY77" s="386"/>
      <c r="MMZ77" s="386"/>
      <c r="MNA77" s="386"/>
      <c r="MNB77" s="386"/>
      <c r="MNC77" s="386"/>
      <c r="MND77" s="386"/>
      <c r="MNE77" s="386"/>
      <c r="MNF77" s="386"/>
      <c r="MNG77" s="386"/>
      <c r="MNH77" s="386"/>
      <c r="MNI77" s="386"/>
      <c r="MNJ77" s="386"/>
      <c r="MNK77" s="386"/>
      <c r="MNL77" s="386"/>
      <c r="MNM77" s="386"/>
      <c r="MNN77" s="386"/>
      <c r="MNO77" s="386"/>
      <c r="MNP77" s="386"/>
      <c r="MNQ77" s="386"/>
      <c r="MNR77" s="386"/>
      <c r="MNS77" s="386"/>
      <c r="MNT77" s="386"/>
      <c r="MNU77" s="386"/>
      <c r="MNV77" s="386"/>
      <c r="MNW77" s="386"/>
      <c r="MNX77" s="386"/>
      <c r="MNY77" s="386"/>
      <c r="MNZ77" s="386"/>
      <c r="MOA77" s="386"/>
      <c r="MOB77" s="386"/>
      <c r="MOC77" s="386"/>
      <c r="MOD77" s="386"/>
      <c r="MOE77" s="386"/>
      <c r="MOF77" s="386"/>
      <c r="MOG77" s="386"/>
      <c r="MOH77" s="386"/>
      <c r="MOI77" s="386"/>
      <c r="MOJ77" s="386"/>
      <c r="MOK77" s="386"/>
      <c r="MOL77" s="386"/>
      <c r="MOM77" s="386"/>
      <c r="MON77" s="386"/>
      <c r="MOO77" s="386"/>
      <c r="MOP77" s="386"/>
      <c r="MOQ77" s="386"/>
      <c r="MOR77" s="386"/>
      <c r="MOS77" s="386"/>
      <c r="MOT77" s="386"/>
      <c r="MOU77" s="386"/>
      <c r="MOV77" s="386"/>
      <c r="MOW77" s="386"/>
      <c r="MOX77" s="386"/>
      <c r="MOY77" s="386"/>
      <c r="MOZ77" s="386"/>
      <c r="MPA77" s="386"/>
      <c r="MPB77" s="386"/>
      <c r="MPC77" s="386"/>
      <c r="MPD77" s="386"/>
      <c r="MPE77" s="386"/>
      <c r="MPF77" s="386"/>
      <c r="MPG77" s="386"/>
      <c r="MPH77" s="386"/>
      <c r="MPI77" s="386"/>
      <c r="MPJ77" s="386"/>
      <c r="MPK77" s="386"/>
      <c r="MPL77" s="386"/>
      <c r="MPM77" s="386"/>
      <c r="MPN77" s="386"/>
      <c r="MPO77" s="386"/>
      <c r="MPP77" s="386"/>
      <c r="MPQ77" s="386"/>
      <c r="MPR77" s="386"/>
      <c r="MPS77" s="386"/>
      <c r="MPT77" s="386"/>
      <c r="MPU77" s="386"/>
      <c r="MPV77" s="386"/>
      <c r="MPW77" s="386"/>
      <c r="MPX77" s="386"/>
      <c r="MPY77" s="386"/>
      <c r="MPZ77" s="386"/>
      <c r="MQA77" s="386"/>
      <c r="MQB77" s="386"/>
      <c r="MQC77" s="386"/>
      <c r="MQD77" s="386"/>
      <c r="MQE77" s="386"/>
      <c r="MQF77" s="386"/>
      <c r="MQG77" s="386"/>
      <c r="MQH77" s="386"/>
      <c r="MQI77" s="386"/>
      <c r="MQJ77" s="386"/>
      <c r="MQK77" s="386"/>
      <c r="MQL77" s="386"/>
      <c r="MQM77" s="386"/>
      <c r="MQN77" s="386"/>
      <c r="MQO77" s="386"/>
      <c r="MQP77" s="386"/>
      <c r="MQQ77" s="386"/>
      <c r="MQR77" s="386"/>
      <c r="MQS77" s="386"/>
      <c r="MQT77" s="386"/>
      <c r="MQU77" s="386"/>
      <c r="MQV77" s="386"/>
      <c r="MQW77" s="386"/>
      <c r="MQX77" s="386"/>
      <c r="MQY77" s="386"/>
      <c r="MQZ77" s="386"/>
      <c r="MRA77" s="386"/>
      <c r="MRB77" s="386"/>
      <c r="MRC77" s="386"/>
      <c r="MRD77" s="386"/>
      <c r="MRE77" s="386"/>
      <c r="MRF77" s="386"/>
      <c r="MRG77" s="386"/>
      <c r="MRH77" s="386"/>
      <c r="MRI77" s="386"/>
      <c r="MRJ77" s="386"/>
      <c r="MRK77" s="386"/>
      <c r="MRL77" s="386"/>
      <c r="MRM77" s="386"/>
      <c r="MRN77" s="386"/>
      <c r="MRO77" s="386"/>
      <c r="MRP77" s="386"/>
      <c r="MRQ77" s="386"/>
      <c r="MRR77" s="386"/>
      <c r="MRS77" s="386"/>
      <c r="MRT77" s="386"/>
      <c r="MRU77" s="386"/>
      <c r="MRV77" s="386"/>
      <c r="MRW77" s="386"/>
      <c r="MRX77" s="386"/>
      <c r="MRY77" s="386"/>
      <c r="MRZ77" s="386"/>
      <c r="MSA77" s="386"/>
      <c r="MSB77" s="386"/>
      <c r="MSC77" s="386"/>
      <c r="MSD77" s="386"/>
      <c r="MSE77" s="386"/>
      <c r="MSF77" s="386"/>
      <c r="MSG77" s="386"/>
      <c r="MSH77" s="386"/>
      <c r="MSI77" s="386"/>
      <c r="MSJ77" s="386"/>
      <c r="MSK77" s="386"/>
      <c r="MSL77" s="386"/>
      <c r="MSM77" s="386"/>
      <c r="MSN77" s="386"/>
      <c r="MSO77" s="386"/>
      <c r="MSP77" s="386"/>
      <c r="MSQ77" s="386"/>
      <c r="MSR77" s="386"/>
      <c r="MSS77" s="386"/>
      <c r="MST77" s="386"/>
      <c r="MSU77" s="386"/>
      <c r="MSV77" s="386"/>
      <c r="MSW77" s="386"/>
      <c r="MSX77" s="386"/>
      <c r="MSY77" s="386"/>
      <c r="MSZ77" s="386"/>
      <c r="MTA77" s="386"/>
      <c r="MTB77" s="386"/>
      <c r="MTC77" s="386"/>
      <c r="MTD77" s="386"/>
      <c r="MTE77" s="386"/>
      <c r="MTF77" s="386"/>
      <c r="MTG77" s="386"/>
      <c r="MTH77" s="386"/>
      <c r="MTI77" s="386"/>
      <c r="MTJ77" s="386"/>
      <c r="MTK77" s="386"/>
      <c r="MTL77" s="386"/>
      <c r="MTM77" s="386"/>
      <c r="MTN77" s="386"/>
      <c r="MTO77" s="386"/>
      <c r="MTP77" s="386"/>
      <c r="MTQ77" s="386"/>
      <c r="MTR77" s="386"/>
      <c r="MTS77" s="386"/>
      <c r="MTT77" s="386"/>
      <c r="MTU77" s="386"/>
      <c r="MTV77" s="386"/>
      <c r="MTW77" s="386"/>
      <c r="MTX77" s="386"/>
      <c r="MTY77" s="386"/>
      <c r="MTZ77" s="386"/>
      <c r="MUA77" s="386"/>
      <c r="MUB77" s="386"/>
      <c r="MUC77" s="386"/>
      <c r="MUD77" s="386"/>
      <c r="MUE77" s="386"/>
      <c r="MUF77" s="386"/>
      <c r="MUG77" s="386"/>
      <c r="MUH77" s="386"/>
      <c r="MUI77" s="386"/>
      <c r="MUJ77" s="386"/>
      <c r="MUK77" s="386"/>
      <c r="MUL77" s="386"/>
      <c r="MUM77" s="386"/>
      <c r="MUN77" s="386"/>
      <c r="MUO77" s="386"/>
      <c r="MUP77" s="386"/>
      <c r="MUQ77" s="386"/>
      <c r="MUR77" s="386"/>
      <c r="MUS77" s="386"/>
      <c r="MUT77" s="386"/>
      <c r="MUU77" s="386"/>
      <c r="MUV77" s="386"/>
      <c r="MUW77" s="386"/>
      <c r="MUX77" s="386"/>
      <c r="MUY77" s="386"/>
      <c r="MUZ77" s="386"/>
      <c r="MVA77" s="386"/>
      <c r="MVB77" s="386"/>
      <c r="MVC77" s="386"/>
      <c r="MVD77" s="386"/>
      <c r="MVE77" s="386"/>
      <c r="MVF77" s="386"/>
      <c r="MVG77" s="386"/>
      <c r="MVH77" s="386"/>
      <c r="MVI77" s="386"/>
      <c r="MVJ77" s="386"/>
      <c r="MVK77" s="386"/>
      <c r="MVL77" s="386"/>
      <c r="MVM77" s="386"/>
      <c r="MVN77" s="386"/>
      <c r="MVO77" s="386"/>
      <c r="MVP77" s="386"/>
      <c r="MVQ77" s="386"/>
      <c r="MVR77" s="386"/>
      <c r="MVS77" s="386"/>
      <c r="MVT77" s="386"/>
      <c r="MVU77" s="386"/>
      <c r="MVV77" s="386"/>
      <c r="MVW77" s="386"/>
      <c r="MVX77" s="386"/>
      <c r="MVY77" s="386"/>
      <c r="MVZ77" s="386"/>
      <c r="MWA77" s="386"/>
      <c r="MWB77" s="386"/>
      <c r="MWC77" s="386"/>
      <c r="MWD77" s="386"/>
      <c r="MWE77" s="386"/>
      <c r="MWF77" s="386"/>
      <c r="MWG77" s="386"/>
      <c r="MWH77" s="386"/>
      <c r="MWI77" s="386"/>
      <c r="MWJ77" s="386"/>
      <c r="MWK77" s="386"/>
      <c r="MWL77" s="386"/>
      <c r="MWM77" s="386"/>
      <c r="MWN77" s="386"/>
      <c r="MWO77" s="386"/>
      <c r="MWP77" s="386"/>
      <c r="MWQ77" s="386"/>
      <c r="MWR77" s="386"/>
      <c r="MWS77" s="386"/>
      <c r="MWT77" s="386"/>
      <c r="MWU77" s="386"/>
      <c r="MWV77" s="386"/>
      <c r="MWW77" s="386"/>
      <c r="MWX77" s="386"/>
      <c r="MWY77" s="386"/>
      <c r="MWZ77" s="386"/>
      <c r="MXA77" s="386"/>
      <c r="MXB77" s="386"/>
      <c r="MXC77" s="386"/>
      <c r="MXD77" s="386"/>
      <c r="MXE77" s="386"/>
      <c r="MXF77" s="386"/>
      <c r="MXG77" s="386"/>
      <c r="MXH77" s="386"/>
      <c r="MXI77" s="386"/>
      <c r="MXJ77" s="386"/>
      <c r="MXK77" s="386"/>
      <c r="MXL77" s="386"/>
      <c r="MXM77" s="386"/>
      <c r="MXN77" s="386"/>
      <c r="MXO77" s="386"/>
      <c r="MXP77" s="386"/>
      <c r="MXQ77" s="386"/>
      <c r="MXR77" s="386"/>
      <c r="MXS77" s="386"/>
      <c r="MXT77" s="386"/>
      <c r="MXU77" s="386"/>
      <c r="MXV77" s="386"/>
      <c r="MXW77" s="386"/>
      <c r="MXX77" s="386"/>
      <c r="MXY77" s="386"/>
      <c r="MXZ77" s="386"/>
      <c r="MYA77" s="386"/>
      <c r="MYB77" s="386"/>
      <c r="MYC77" s="386"/>
      <c r="MYD77" s="386"/>
      <c r="MYE77" s="386"/>
      <c r="MYF77" s="386"/>
      <c r="MYG77" s="386"/>
      <c r="MYH77" s="386"/>
      <c r="MYI77" s="386"/>
      <c r="MYJ77" s="386"/>
      <c r="MYK77" s="386"/>
      <c r="MYL77" s="386"/>
      <c r="MYM77" s="386"/>
      <c r="MYN77" s="386"/>
      <c r="MYO77" s="386"/>
      <c r="MYP77" s="386"/>
      <c r="MYQ77" s="386"/>
      <c r="MYR77" s="386"/>
      <c r="MYS77" s="386"/>
      <c r="MYT77" s="386"/>
      <c r="MYU77" s="386"/>
      <c r="MYV77" s="386"/>
      <c r="MYW77" s="386"/>
      <c r="MYX77" s="386"/>
      <c r="MYY77" s="386"/>
      <c r="MYZ77" s="386"/>
      <c r="MZA77" s="386"/>
      <c r="MZB77" s="386"/>
      <c r="MZC77" s="386"/>
      <c r="MZD77" s="386"/>
      <c r="MZE77" s="386"/>
      <c r="MZF77" s="386"/>
      <c r="MZG77" s="386"/>
      <c r="MZH77" s="386"/>
      <c r="MZI77" s="386"/>
      <c r="MZJ77" s="386"/>
      <c r="MZK77" s="386"/>
      <c r="MZL77" s="386"/>
      <c r="MZM77" s="386"/>
      <c r="MZN77" s="386"/>
      <c r="MZO77" s="386"/>
      <c r="MZP77" s="386"/>
      <c r="MZQ77" s="386"/>
      <c r="MZR77" s="386"/>
      <c r="MZS77" s="386"/>
      <c r="MZT77" s="386"/>
      <c r="MZU77" s="386"/>
      <c r="MZV77" s="386"/>
      <c r="MZW77" s="386"/>
      <c r="MZX77" s="386"/>
      <c r="MZY77" s="386"/>
      <c r="MZZ77" s="386"/>
      <c r="NAA77" s="386"/>
      <c r="NAB77" s="386"/>
      <c r="NAC77" s="386"/>
      <c r="NAD77" s="386"/>
      <c r="NAE77" s="386"/>
      <c r="NAF77" s="386"/>
      <c r="NAG77" s="386"/>
      <c r="NAH77" s="386"/>
      <c r="NAI77" s="386"/>
      <c r="NAJ77" s="386"/>
      <c r="NAK77" s="386"/>
      <c r="NAL77" s="386"/>
      <c r="NAM77" s="386"/>
      <c r="NAN77" s="386"/>
      <c r="NAO77" s="386"/>
      <c r="NAP77" s="386"/>
      <c r="NAQ77" s="386"/>
      <c r="NAR77" s="386"/>
      <c r="NAS77" s="386"/>
      <c r="NAT77" s="386"/>
      <c r="NAU77" s="386"/>
      <c r="NAV77" s="386"/>
      <c r="NAW77" s="386"/>
      <c r="NAX77" s="386"/>
      <c r="NAY77" s="386"/>
      <c r="NAZ77" s="386"/>
      <c r="NBA77" s="386"/>
      <c r="NBB77" s="386"/>
      <c r="NBC77" s="386"/>
      <c r="NBD77" s="386"/>
      <c r="NBE77" s="386"/>
      <c r="NBF77" s="386"/>
      <c r="NBG77" s="386"/>
      <c r="NBH77" s="386"/>
      <c r="NBI77" s="386"/>
      <c r="NBJ77" s="386"/>
      <c r="NBK77" s="386"/>
      <c r="NBL77" s="386"/>
      <c r="NBM77" s="386"/>
      <c r="NBN77" s="386"/>
      <c r="NBO77" s="386"/>
      <c r="NBP77" s="386"/>
      <c r="NBQ77" s="386"/>
      <c r="NBR77" s="386"/>
      <c r="NBS77" s="386"/>
      <c r="NBT77" s="386"/>
      <c r="NBU77" s="386"/>
      <c r="NBV77" s="386"/>
      <c r="NBW77" s="386"/>
      <c r="NBX77" s="386"/>
      <c r="NBY77" s="386"/>
      <c r="NBZ77" s="386"/>
      <c r="NCA77" s="386"/>
      <c r="NCB77" s="386"/>
      <c r="NCC77" s="386"/>
      <c r="NCD77" s="386"/>
      <c r="NCE77" s="386"/>
      <c r="NCF77" s="386"/>
      <c r="NCG77" s="386"/>
      <c r="NCH77" s="386"/>
      <c r="NCI77" s="386"/>
      <c r="NCJ77" s="386"/>
      <c r="NCK77" s="386"/>
      <c r="NCL77" s="386"/>
      <c r="NCM77" s="386"/>
      <c r="NCN77" s="386"/>
      <c r="NCO77" s="386"/>
      <c r="NCP77" s="386"/>
      <c r="NCQ77" s="386"/>
      <c r="NCR77" s="386"/>
      <c r="NCS77" s="386"/>
      <c r="NCT77" s="386"/>
      <c r="NCU77" s="386"/>
      <c r="NCV77" s="386"/>
      <c r="NCW77" s="386"/>
      <c r="NCX77" s="386"/>
      <c r="NCY77" s="386"/>
      <c r="NCZ77" s="386"/>
      <c r="NDA77" s="386"/>
      <c r="NDB77" s="386"/>
      <c r="NDC77" s="386"/>
      <c r="NDD77" s="386"/>
      <c r="NDE77" s="386"/>
      <c r="NDF77" s="386"/>
      <c r="NDG77" s="386"/>
      <c r="NDH77" s="386"/>
      <c r="NDI77" s="386"/>
      <c r="NDJ77" s="386"/>
      <c r="NDK77" s="386"/>
      <c r="NDL77" s="386"/>
      <c r="NDM77" s="386"/>
      <c r="NDN77" s="386"/>
      <c r="NDO77" s="386"/>
      <c r="NDP77" s="386"/>
      <c r="NDQ77" s="386"/>
      <c r="NDR77" s="386"/>
      <c r="NDS77" s="386"/>
      <c r="NDT77" s="386"/>
      <c r="NDU77" s="386"/>
      <c r="NDV77" s="386"/>
      <c r="NDW77" s="386"/>
      <c r="NDX77" s="386"/>
      <c r="NDY77" s="386"/>
      <c r="NDZ77" s="386"/>
      <c r="NEA77" s="386"/>
      <c r="NEB77" s="386"/>
      <c r="NEC77" s="386"/>
      <c r="NED77" s="386"/>
      <c r="NEE77" s="386"/>
      <c r="NEF77" s="386"/>
      <c r="NEG77" s="386"/>
      <c r="NEH77" s="386"/>
      <c r="NEI77" s="386"/>
      <c r="NEJ77" s="386"/>
      <c r="NEK77" s="386"/>
      <c r="NEL77" s="386"/>
      <c r="NEM77" s="386"/>
      <c r="NEN77" s="386"/>
      <c r="NEO77" s="386"/>
      <c r="NEP77" s="386"/>
      <c r="NEQ77" s="386"/>
      <c r="NER77" s="386"/>
      <c r="NES77" s="386"/>
      <c r="NET77" s="386"/>
      <c r="NEU77" s="386"/>
      <c r="NEV77" s="386"/>
      <c r="NEW77" s="386"/>
      <c r="NEX77" s="386"/>
      <c r="NEY77" s="386"/>
      <c r="NEZ77" s="386"/>
      <c r="NFA77" s="386"/>
      <c r="NFB77" s="386"/>
      <c r="NFC77" s="386"/>
      <c r="NFD77" s="386"/>
      <c r="NFE77" s="386"/>
      <c r="NFF77" s="386"/>
      <c r="NFG77" s="386"/>
      <c r="NFH77" s="386"/>
      <c r="NFI77" s="386"/>
      <c r="NFJ77" s="386"/>
      <c r="NFK77" s="386"/>
      <c r="NFL77" s="386"/>
      <c r="NFM77" s="386"/>
      <c r="NFN77" s="386"/>
      <c r="NFO77" s="386"/>
      <c r="NFP77" s="386"/>
      <c r="NFQ77" s="386"/>
      <c r="NFR77" s="386"/>
      <c r="NFS77" s="386"/>
      <c r="NFT77" s="386"/>
      <c r="NFU77" s="386"/>
      <c r="NFV77" s="386"/>
      <c r="NFW77" s="386"/>
      <c r="NFX77" s="386"/>
      <c r="NFY77" s="386"/>
      <c r="NFZ77" s="386"/>
      <c r="NGA77" s="386"/>
      <c r="NGB77" s="386"/>
      <c r="NGC77" s="386"/>
      <c r="NGD77" s="386"/>
      <c r="NGE77" s="386"/>
      <c r="NGF77" s="386"/>
      <c r="NGG77" s="386"/>
      <c r="NGH77" s="386"/>
      <c r="NGI77" s="386"/>
      <c r="NGJ77" s="386"/>
      <c r="NGK77" s="386"/>
      <c r="NGL77" s="386"/>
      <c r="NGM77" s="386"/>
      <c r="NGN77" s="386"/>
      <c r="NGO77" s="386"/>
      <c r="NGP77" s="386"/>
      <c r="NGQ77" s="386"/>
      <c r="NGR77" s="386"/>
      <c r="NGS77" s="386"/>
      <c r="NGT77" s="386"/>
      <c r="NGU77" s="386"/>
      <c r="NGV77" s="386"/>
      <c r="NGW77" s="386"/>
      <c r="NGX77" s="386"/>
      <c r="NGY77" s="386"/>
      <c r="NGZ77" s="386"/>
      <c r="NHA77" s="386"/>
      <c r="NHB77" s="386"/>
      <c r="NHC77" s="386"/>
      <c r="NHD77" s="386"/>
      <c r="NHE77" s="386"/>
      <c r="NHF77" s="386"/>
      <c r="NHG77" s="386"/>
      <c r="NHH77" s="386"/>
      <c r="NHI77" s="386"/>
      <c r="NHJ77" s="386"/>
      <c r="NHK77" s="386"/>
      <c r="NHL77" s="386"/>
      <c r="NHM77" s="386"/>
      <c r="NHN77" s="386"/>
      <c r="NHO77" s="386"/>
      <c r="NHP77" s="386"/>
      <c r="NHQ77" s="386"/>
      <c r="NHR77" s="386"/>
      <c r="NHS77" s="386"/>
      <c r="NHT77" s="386"/>
      <c r="NHU77" s="386"/>
      <c r="NHV77" s="386"/>
      <c r="NHW77" s="386"/>
      <c r="NHX77" s="386"/>
      <c r="NHY77" s="386"/>
      <c r="NHZ77" s="386"/>
      <c r="NIA77" s="386"/>
      <c r="NIB77" s="386"/>
      <c r="NIC77" s="386"/>
      <c r="NID77" s="386"/>
      <c r="NIE77" s="386"/>
      <c r="NIF77" s="386"/>
      <c r="NIG77" s="386"/>
      <c r="NIH77" s="386"/>
      <c r="NII77" s="386"/>
      <c r="NIJ77" s="386"/>
      <c r="NIK77" s="386"/>
      <c r="NIL77" s="386"/>
      <c r="NIM77" s="386"/>
      <c r="NIN77" s="386"/>
      <c r="NIO77" s="386"/>
      <c r="NIP77" s="386"/>
      <c r="NIQ77" s="386"/>
      <c r="NIR77" s="386"/>
      <c r="NIS77" s="386"/>
      <c r="NIT77" s="386"/>
      <c r="NIU77" s="386"/>
      <c r="NIV77" s="386"/>
      <c r="NIW77" s="386"/>
      <c r="NIX77" s="386"/>
      <c r="NIY77" s="386"/>
      <c r="NIZ77" s="386"/>
      <c r="NJA77" s="386"/>
      <c r="NJB77" s="386"/>
      <c r="NJC77" s="386"/>
      <c r="NJD77" s="386"/>
      <c r="NJE77" s="386"/>
      <c r="NJF77" s="386"/>
      <c r="NJG77" s="386"/>
      <c r="NJH77" s="386"/>
      <c r="NJI77" s="386"/>
      <c r="NJJ77" s="386"/>
      <c r="NJK77" s="386"/>
      <c r="NJL77" s="386"/>
      <c r="NJM77" s="386"/>
      <c r="NJN77" s="386"/>
      <c r="NJO77" s="386"/>
      <c r="NJP77" s="386"/>
      <c r="NJQ77" s="386"/>
      <c r="NJR77" s="386"/>
      <c r="NJS77" s="386"/>
      <c r="NJT77" s="386"/>
      <c r="NJU77" s="386"/>
      <c r="NJV77" s="386"/>
      <c r="NJW77" s="386"/>
      <c r="NJX77" s="386"/>
      <c r="NJY77" s="386"/>
      <c r="NJZ77" s="386"/>
      <c r="NKA77" s="386"/>
      <c r="NKB77" s="386"/>
      <c r="NKC77" s="386"/>
      <c r="NKD77" s="386"/>
      <c r="NKE77" s="386"/>
      <c r="NKF77" s="386"/>
      <c r="NKG77" s="386"/>
      <c r="NKH77" s="386"/>
      <c r="NKI77" s="386"/>
      <c r="NKJ77" s="386"/>
      <c r="NKK77" s="386"/>
      <c r="NKL77" s="386"/>
      <c r="NKM77" s="386"/>
      <c r="NKN77" s="386"/>
      <c r="NKO77" s="386"/>
      <c r="NKP77" s="386"/>
      <c r="NKQ77" s="386"/>
      <c r="NKR77" s="386"/>
      <c r="NKS77" s="386"/>
      <c r="NKT77" s="386"/>
      <c r="NKU77" s="386"/>
      <c r="NKV77" s="386"/>
      <c r="NKW77" s="386"/>
      <c r="NKX77" s="386"/>
      <c r="NKY77" s="386"/>
      <c r="NKZ77" s="386"/>
      <c r="NLA77" s="386"/>
      <c r="NLB77" s="386"/>
      <c r="NLC77" s="386"/>
      <c r="NLD77" s="386"/>
      <c r="NLE77" s="386"/>
      <c r="NLF77" s="386"/>
      <c r="NLG77" s="386"/>
      <c r="NLH77" s="386"/>
      <c r="NLI77" s="386"/>
      <c r="NLJ77" s="386"/>
      <c r="NLK77" s="386"/>
      <c r="NLL77" s="386"/>
      <c r="NLM77" s="386"/>
      <c r="NLN77" s="386"/>
      <c r="NLO77" s="386"/>
      <c r="NLP77" s="386"/>
      <c r="NLQ77" s="386"/>
      <c r="NLR77" s="386"/>
      <c r="NLS77" s="386"/>
      <c r="NLT77" s="386"/>
      <c r="NLU77" s="386"/>
      <c r="NLV77" s="386"/>
      <c r="NLW77" s="386"/>
      <c r="NLX77" s="386"/>
      <c r="NLY77" s="386"/>
      <c r="NLZ77" s="386"/>
      <c r="NMA77" s="386"/>
      <c r="NMB77" s="386"/>
      <c r="NMC77" s="386"/>
      <c r="NMD77" s="386"/>
      <c r="NME77" s="386"/>
      <c r="NMF77" s="386"/>
      <c r="NMG77" s="386"/>
      <c r="NMH77" s="386"/>
      <c r="NMI77" s="386"/>
      <c r="NMJ77" s="386"/>
      <c r="NMK77" s="386"/>
      <c r="NML77" s="386"/>
      <c r="NMM77" s="386"/>
      <c r="NMN77" s="386"/>
      <c r="NMO77" s="386"/>
      <c r="NMP77" s="386"/>
      <c r="NMQ77" s="386"/>
      <c r="NMR77" s="386"/>
      <c r="NMS77" s="386"/>
      <c r="NMT77" s="386"/>
      <c r="NMU77" s="386"/>
      <c r="NMV77" s="386"/>
      <c r="NMW77" s="386"/>
      <c r="NMX77" s="386"/>
      <c r="NMY77" s="386"/>
      <c r="NMZ77" s="386"/>
      <c r="NNA77" s="386"/>
      <c r="NNB77" s="386"/>
      <c r="NNC77" s="386"/>
      <c r="NND77" s="386"/>
      <c r="NNE77" s="386"/>
      <c r="NNF77" s="386"/>
      <c r="NNG77" s="386"/>
      <c r="NNH77" s="386"/>
      <c r="NNI77" s="386"/>
      <c r="NNJ77" s="386"/>
      <c r="NNK77" s="386"/>
      <c r="NNL77" s="386"/>
      <c r="NNM77" s="386"/>
      <c r="NNN77" s="386"/>
      <c r="NNO77" s="386"/>
      <c r="NNP77" s="386"/>
      <c r="NNQ77" s="386"/>
      <c r="NNR77" s="386"/>
      <c r="NNS77" s="386"/>
      <c r="NNT77" s="386"/>
      <c r="NNU77" s="386"/>
      <c r="NNV77" s="386"/>
      <c r="NNW77" s="386"/>
      <c r="NNX77" s="386"/>
      <c r="NNY77" s="386"/>
      <c r="NNZ77" s="386"/>
      <c r="NOA77" s="386"/>
      <c r="NOB77" s="386"/>
      <c r="NOC77" s="386"/>
      <c r="NOD77" s="386"/>
      <c r="NOE77" s="386"/>
      <c r="NOF77" s="386"/>
      <c r="NOG77" s="386"/>
      <c r="NOH77" s="386"/>
      <c r="NOI77" s="386"/>
      <c r="NOJ77" s="386"/>
      <c r="NOK77" s="386"/>
      <c r="NOL77" s="386"/>
      <c r="NOM77" s="386"/>
      <c r="NON77" s="386"/>
      <c r="NOO77" s="386"/>
      <c r="NOP77" s="386"/>
      <c r="NOQ77" s="386"/>
      <c r="NOR77" s="386"/>
      <c r="NOS77" s="386"/>
      <c r="NOT77" s="386"/>
      <c r="NOU77" s="386"/>
      <c r="NOV77" s="386"/>
      <c r="NOW77" s="386"/>
      <c r="NOX77" s="386"/>
      <c r="NOY77" s="386"/>
      <c r="NOZ77" s="386"/>
      <c r="NPA77" s="386"/>
      <c r="NPB77" s="386"/>
      <c r="NPC77" s="386"/>
      <c r="NPD77" s="386"/>
      <c r="NPE77" s="386"/>
      <c r="NPF77" s="386"/>
      <c r="NPG77" s="386"/>
      <c r="NPH77" s="386"/>
      <c r="NPI77" s="386"/>
      <c r="NPJ77" s="386"/>
      <c r="NPK77" s="386"/>
      <c r="NPL77" s="386"/>
      <c r="NPM77" s="386"/>
      <c r="NPN77" s="386"/>
      <c r="NPO77" s="386"/>
      <c r="NPP77" s="386"/>
      <c r="NPQ77" s="386"/>
      <c r="NPR77" s="386"/>
      <c r="NPS77" s="386"/>
      <c r="NPT77" s="386"/>
      <c r="NPU77" s="386"/>
      <c r="NPV77" s="386"/>
      <c r="NPW77" s="386"/>
      <c r="NPX77" s="386"/>
      <c r="NPY77" s="386"/>
      <c r="NPZ77" s="386"/>
      <c r="NQA77" s="386"/>
      <c r="NQB77" s="386"/>
      <c r="NQC77" s="386"/>
      <c r="NQD77" s="386"/>
      <c r="NQE77" s="386"/>
      <c r="NQF77" s="386"/>
      <c r="NQG77" s="386"/>
      <c r="NQH77" s="386"/>
      <c r="NQI77" s="386"/>
      <c r="NQJ77" s="386"/>
      <c r="NQK77" s="386"/>
      <c r="NQL77" s="386"/>
      <c r="NQM77" s="386"/>
      <c r="NQN77" s="386"/>
      <c r="NQO77" s="386"/>
      <c r="NQP77" s="386"/>
      <c r="NQQ77" s="386"/>
      <c r="NQR77" s="386"/>
      <c r="NQS77" s="386"/>
      <c r="NQT77" s="386"/>
      <c r="NQU77" s="386"/>
      <c r="NQV77" s="386"/>
      <c r="NQW77" s="386"/>
      <c r="NQX77" s="386"/>
      <c r="NQY77" s="386"/>
      <c r="NQZ77" s="386"/>
      <c r="NRA77" s="386"/>
      <c r="NRB77" s="386"/>
      <c r="NRC77" s="386"/>
      <c r="NRD77" s="386"/>
      <c r="NRE77" s="386"/>
      <c r="NRF77" s="386"/>
      <c r="NRG77" s="386"/>
      <c r="NRH77" s="386"/>
      <c r="NRI77" s="386"/>
      <c r="NRJ77" s="386"/>
      <c r="NRK77" s="386"/>
      <c r="NRL77" s="386"/>
      <c r="NRM77" s="386"/>
      <c r="NRN77" s="386"/>
      <c r="NRO77" s="386"/>
      <c r="NRP77" s="386"/>
      <c r="NRQ77" s="386"/>
      <c r="NRR77" s="386"/>
      <c r="NRS77" s="386"/>
      <c r="NRT77" s="386"/>
      <c r="NRU77" s="386"/>
      <c r="NRV77" s="386"/>
      <c r="NRW77" s="386"/>
      <c r="NRX77" s="386"/>
      <c r="NRY77" s="386"/>
      <c r="NRZ77" s="386"/>
      <c r="NSA77" s="386"/>
      <c r="NSB77" s="386"/>
      <c r="NSC77" s="386"/>
      <c r="NSD77" s="386"/>
      <c r="NSE77" s="386"/>
      <c r="NSF77" s="386"/>
      <c r="NSG77" s="386"/>
      <c r="NSH77" s="386"/>
      <c r="NSI77" s="386"/>
      <c r="NSJ77" s="386"/>
      <c r="NSK77" s="386"/>
      <c r="NSL77" s="386"/>
      <c r="NSM77" s="386"/>
      <c r="NSN77" s="386"/>
      <c r="NSO77" s="386"/>
      <c r="NSP77" s="386"/>
      <c r="NSQ77" s="386"/>
      <c r="NSR77" s="386"/>
      <c r="NSS77" s="386"/>
      <c r="NST77" s="386"/>
      <c r="NSU77" s="386"/>
      <c r="NSV77" s="386"/>
      <c r="NSW77" s="386"/>
      <c r="NSX77" s="386"/>
      <c r="NSY77" s="386"/>
      <c r="NSZ77" s="386"/>
      <c r="NTA77" s="386"/>
      <c r="NTB77" s="386"/>
      <c r="NTC77" s="386"/>
      <c r="NTD77" s="386"/>
      <c r="NTE77" s="386"/>
      <c r="NTF77" s="386"/>
      <c r="NTG77" s="386"/>
      <c r="NTH77" s="386"/>
      <c r="NTI77" s="386"/>
      <c r="NTJ77" s="386"/>
      <c r="NTK77" s="386"/>
      <c r="NTL77" s="386"/>
      <c r="NTM77" s="386"/>
      <c r="NTN77" s="386"/>
      <c r="NTO77" s="386"/>
      <c r="NTP77" s="386"/>
      <c r="NTQ77" s="386"/>
      <c r="NTR77" s="386"/>
      <c r="NTS77" s="386"/>
      <c r="NTT77" s="386"/>
      <c r="NTU77" s="386"/>
      <c r="NTV77" s="386"/>
      <c r="NTW77" s="386"/>
      <c r="NTX77" s="386"/>
      <c r="NTY77" s="386"/>
      <c r="NTZ77" s="386"/>
      <c r="NUA77" s="386"/>
      <c r="NUB77" s="386"/>
      <c r="NUC77" s="386"/>
      <c r="NUD77" s="386"/>
      <c r="NUE77" s="386"/>
      <c r="NUF77" s="386"/>
      <c r="NUG77" s="386"/>
      <c r="NUH77" s="386"/>
      <c r="NUI77" s="386"/>
      <c r="NUJ77" s="386"/>
      <c r="NUK77" s="386"/>
      <c r="NUL77" s="386"/>
      <c r="NUM77" s="386"/>
      <c r="NUN77" s="386"/>
      <c r="NUO77" s="386"/>
      <c r="NUP77" s="386"/>
      <c r="NUQ77" s="386"/>
      <c r="NUR77" s="386"/>
      <c r="NUS77" s="386"/>
      <c r="NUT77" s="386"/>
      <c r="NUU77" s="386"/>
      <c r="NUV77" s="386"/>
      <c r="NUW77" s="386"/>
      <c r="NUX77" s="386"/>
      <c r="NUY77" s="386"/>
      <c r="NUZ77" s="386"/>
      <c r="NVA77" s="386"/>
      <c r="NVB77" s="386"/>
      <c r="NVC77" s="386"/>
      <c r="NVD77" s="386"/>
      <c r="NVE77" s="386"/>
      <c r="NVF77" s="386"/>
      <c r="NVG77" s="386"/>
      <c r="NVH77" s="386"/>
      <c r="NVI77" s="386"/>
      <c r="NVJ77" s="386"/>
      <c r="NVK77" s="386"/>
      <c r="NVL77" s="386"/>
      <c r="NVM77" s="386"/>
      <c r="NVN77" s="386"/>
      <c r="NVO77" s="386"/>
      <c r="NVP77" s="386"/>
      <c r="NVQ77" s="386"/>
      <c r="NVR77" s="386"/>
      <c r="NVS77" s="386"/>
      <c r="NVT77" s="386"/>
      <c r="NVU77" s="386"/>
      <c r="NVV77" s="386"/>
      <c r="NVW77" s="386"/>
      <c r="NVX77" s="386"/>
      <c r="NVY77" s="386"/>
      <c r="NVZ77" s="386"/>
      <c r="NWA77" s="386"/>
      <c r="NWB77" s="386"/>
      <c r="NWC77" s="386"/>
      <c r="NWD77" s="386"/>
      <c r="NWE77" s="386"/>
      <c r="NWF77" s="386"/>
      <c r="NWG77" s="386"/>
      <c r="NWH77" s="386"/>
      <c r="NWI77" s="386"/>
      <c r="NWJ77" s="386"/>
      <c r="NWK77" s="386"/>
      <c r="NWL77" s="386"/>
      <c r="NWM77" s="386"/>
      <c r="NWN77" s="386"/>
      <c r="NWO77" s="386"/>
      <c r="NWP77" s="386"/>
      <c r="NWQ77" s="386"/>
      <c r="NWR77" s="386"/>
      <c r="NWS77" s="386"/>
      <c r="NWT77" s="386"/>
      <c r="NWU77" s="386"/>
      <c r="NWV77" s="386"/>
      <c r="NWW77" s="386"/>
      <c r="NWX77" s="386"/>
      <c r="NWY77" s="386"/>
      <c r="NWZ77" s="386"/>
      <c r="NXA77" s="386"/>
      <c r="NXB77" s="386"/>
      <c r="NXC77" s="386"/>
      <c r="NXD77" s="386"/>
      <c r="NXE77" s="386"/>
      <c r="NXF77" s="386"/>
      <c r="NXG77" s="386"/>
      <c r="NXH77" s="386"/>
      <c r="NXI77" s="386"/>
      <c r="NXJ77" s="386"/>
      <c r="NXK77" s="386"/>
      <c r="NXL77" s="386"/>
      <c r="NXM77" s="386"/>
      <c r="NXN77" s="386"/>
      <c r="NXO77" s="386"/>
      <c r="NXP77" s="386"/>
      <c r="NXQ77" s="386"/>
      <c r="NXR77" s="386"/>
      <c r="NXS77" s="386"/>
      <c r="NXT77" s="386"/>
      <c r="NXU77" s="386"/>
      <c r="NXV77" s="386"/>
      <c r="NXW77" s="386"/>
      <c r="NXX77" s="386"/>
      <c r="NXY77" s="386"/>
      <c r="NXZ77" s="386"/>
      <c r="NYA77" s="386"/>
      <c r="NYB77" s="386"/>
      <c r="NYC77" s="386"/>
      <c r="NYD77" s="386"/>
      <c r="NYE77" s="386"/>
      <c r="NYF77" s="386"/>
      <c r="NYG77" s="386"/>
      <c r="NYH77" s="386"/>
      <c r="NYI77" s="386"/>
      <c r="NYJ77" s="386"/>
      <c r="NYK77" s="386"/>
      <c r="NYL77" s="386"/>
      <c r="NYM77" s="386"/>
      <c r="NYN77" s="386"/>
      <c r="NYO77" s="386"/>
      <c r="NYP77" s="386"/>
      <c r="NYQ77" s="386"/>
      <c r="NYR77" s="386"/>
      <c r="NYS77" s="386"/>
      <c r="NYT77" s="386"/>
      <c r="NYU77" s="386"/>
      <c r="NYV77" s="386"/>
      <c r="NYW77" s="386"/>
      <c r="NYX77" s="386"/>
      <c r="NYY77" s="386"/>
      <c r="NYZ77" s="386"/>
      <c r="NZA77" s="386"/>
      <c r="NZB77" s="386"/>
      <c r="NZC77" s="386"/>
      <c r="NZD77" s="386"/>
      <c r="NZE77" s="386"/>
      <c r="NZF77" s="386"/>
      <c r="NZG77" s="386"/>
      <c r="NZH77" s="386"/>
      <c r="NZI77" s="386"/>
      <c r="NZJ77" s="386"/>
      <c r="NZK77" s="386"/>
      <c r="NZL77" s="386"/>
      <c r="NZM77" s="386"/>
      <c r="NZN77" s="386"/>
      <c r="NZO77" s="386"/>
      <c r="NZP77" s="386"/>
      <c r="NZQ77" s="386"/>
      <c r="NZR77" s="386"/>
      <c r="NZS77" s="386"/>
      <c r="NZT77" s="386"/>
      <c r="NZU77" s="386"/>
      <c r="NZV77" s="386"/>
      <c r="NZW77" s="386"/>
      <c r="NZX77" s="386"/>
      <c r="NZY77" s="386"/>
      <c r="NZZ77" s="386"/>
      <c r="OAA77" s="386"/>
      <c r="OAB77" s="386"/>
      <c r="OAC77" s="386"/>
      <c r="OAD77" s="386"/>
      <c r="OAE77" s="386"/>
      <c r="OAF77" s="386"/>
      <c r="OAG77" s="386"/>
      <c r="OAH77" s="386"/>
      <c r="OAI77" s="386"/>
      <c r="OAJ77" s="386"/>
      <c r="OAK77" s="386"/>
      <c r="OAL77" s="386"/>
      <c r="OAM77" s="386"/>
      <c r="OAN77" s="386"/>
      <c r="OAO77" s="386"/>
      <c r="OAP77" s="386"/>
      <c r="OAQ77" s="386"/>
      <c r="OAR77" s="386"/>
      <c r="OAS77" s="386"/>
      <c r="OAT77" s="386"/>
      <c r="OAU77" s="386"/>
      <c r="OAV77" s="386"/>
      <c r="OAW77" s="386"/>
      <c r="OAX77" s="386"/>
      <c r="OAY77" s="386"/>
      <c r="OAZ77" s="386"/>
      <c r="OBA77" s="386"/>
      <c r="OBB77" s="386"/>
      <c r="OBC77" s="386"/>
      <c r="OBD77" s="386"/>
      <c r="OBE77" s="386"/>
      <c r="OBF77" s="386"/>
      <c r="OBG77" s="386"/>
      <c r="OBH77" s="386"/>
      <c r="OBI77" s="386"/>
      <c r="OBJ77" s="386"/>
      <c r="OBK77" s="386"/>
      <c r="OBL77" s="386"/>
      <c r="OBM77" s="386"/>
      <c r="OBN77" s="386"/>
      <c r="OBO77" s="386"/>
      <c r="OBP77" s="386"/>
      <c r="OBQ77" s="386"/>
      <c r="OBR77" s="386"/>
      <c r="OBS77" s="386"/>
      <c r="OBT77" s="386"/>
      <c r="OBU77" s="386"/>
      <c r="OBV77" s="386"/>
      <c r="OBW77" s="386"/>
      <c r="OBX77" s="386"/>
      <c r="OBY77" s="386"/>
      <c r="OBZ77" s="386"/>
      <c r="OCA77" s="386"/>
      <c r="OCB77" s="386"/>
      <c r="OCC77" s="386"/>
      <c r="OCD77" s="386"/>
      <c r="OCE77" s="386"/>
      <c r="OCF77" s="386"/>
      <c r="OCG77" s="386"/>
      <c r="OCH77" s="386"/>
      <c r="OCI77" s="386"/>
      <c r="OCJ77" s="386"/>
      <c r="OCK77" s="386"/>
      <c r="OCL77" s="386"/>
      <c r="OCM77" s="386"/>
      <c r="OCN77" s="386"/>
      <c r="OCO77" s="386"/>
      <c r="OCP77" s="386"/>
      <c r="OCQ77" s="386"/>
      <c r="OCR77" s="386"/>
      <c r="OCS77" s="386"/>
      <c r="OCT77" s="386"/>
      <c r="OCU77" s="386"/>
      <c r="OCV77" s="386"/>
      <c r="OCW77" s="386"/>
      <c r="OCX77" s="386"/>
      <c r="OCY77" s="386"/>
      <c r="OCZ77" s="386"/>
      <c r="ODA77" s="386"/>
      <c r="ODB77" s="386"/>
      <c r="ODC77" s="386"/>
      <c r="ODD77" s="386"/>
      <c r="ODE77" s="386"/>
      <c r="ODF77" s="386"/>
      <c r="ODG77" s="386"/>
      <c r="ODH77" s="386"/>
      <c r="ODI77" s="386"/>
      <c r="ODJ77" s="386"/>
      <c r="ODK77" s="386"/>
      <c r="ODL77" s="386"/>
      <c r="ODM77" s="386"/>
      <c r="ODN77" s="386"/>
      <c r="ODO77" s="386"/>
      <c r="ODP77" s="386"/>
      <c r="ODQ77" s="386"/>
      <c r="ODR77" s="386"/>
      <c r="ODS77" s="386"/>
      <c r="ODT77" s="386"/>
      <c r="ODU77" s="386"/>
      <c r="ODV77" s="386"/>
      <c r="ODW77" s="386"/>
      <c r="ODX77" s="386"/>
      <c r="ODY77" s="386"/>
      <c r="ODZ77" s="386"/>
      <c r="OEA77" s="386"/>
      <c r="OEB77" s="386"/>
      <c r="OEC77" s="386"/>
      <c r="OED77" s="386"/>
      <c r="OEE77" s="386"/>
      <c r="OEF77" s="386"/>
      <c r="OEG77" s="386"/>
      <c r="OEH77" s="386"/>
      <c r="OEI77" s="386"/>
      <c r="OEJ77" s="386"/>
      <c r="OEK77" s="386"/>
      <c r="OEL77" s="386"/>
      <c r="OEM77" s="386"/>
      <c r="OEN77" s="386"/>
      <c r="OEO77" s="386"/>
      <c r="OEP77" s="386"/>
      <c r="OEQ77" s="386"/>
      <c r="OER77" s="386"/>
      <c r="OES77" s="386"/>
      <c r="OET77" s="386"/>
      <c r="OEU77" s="386"/>
      <c r="OEV77" s="386"/>
      <c r="OEW77" s="386"/>
      <c r="OEX77" s="386"/>
      <c r="OEY77" s="386"/>
      <c r="OEZ77" s="386"/>
      <c r="OFA77" s="386"/>
      <c r="OFB77" s="386"/>
      <c r="OFC77" s="386"/>
      <c r="OFD77" s="386"/>
      <c r="OFE77" s="386"/>
      <c r="OFF77" s="386"/>
      <c r="OFG77" s="386"/>
      <c r="OFH77" s="386"/>
      <c r="OFI77" s="386"/>
      <c r="OFJ77" s="386"/>
      <c r="OFK77" s="386"/>
      <c r="OFL77" s="386"/>
      <c r="OFM77" s="386"/>
      <c r="OFN77" s="386"/>
      <c r="OFO77" s="386"/>
      <c r="OFP77" s="386"/>
      <c r="OFQ77" s="386"/>
      <c r="OFR77" s="386"/>
      <c r="OFS77" s="386"/>
      <c r="OFT77" s="386"/>
      <c r="OFU77" s="386"/>
      <c r="OFV77" s="386"/>
      <c r="OFW77" s="386"/>
      <c r="OFX77" s="386"/>
      <c r="OFY77" s="386"/>
      <c r="OFZ77" s="386"/>
      <c r="OGA77" s="386"/>
      <c r="OGB77" s="386"/>
      <c r="OGC77" s="386"/>
      <c r="OGD77" s="386"/>
      <c r="OGE77" s="386"/>
      <c r="OGF77" s="386"/>
      <c r="OGG77" s="386"/>
      <c r="OGH77" s="386"/>
      <c r="OGI77" s="386"/>
      <c r="OGJ77" s="386"/>
      <c r="OGK77" s="386"/>
      <c r="OGL77" s="386"/>
      <c r="OGM77" s="386"/>
      <c r="OGN77" s="386"/>
      <c r="OGO77" s="386"/>
      <c r="OGP77" s="386"/>
      <c r="OGQ77" s="386"/>
      <c r="OGR77" s="386"/>
      <c r="OGS77" s="386"/>
      <c r="OGT77" s="386"/>
      <c r="OGU77" s="386"/>
      <c r="OGV77" s="386"/>
      <c r="OGW77" s="386"/>
      <c r="OGX77" s="386"/>
      <c r="OGY77" s="386"/>
      <c r="OGZ77" s="386"/>
      <c r="OHA77" s="386"/>
      <c r="OHB77" s="386"/>
      <c r="OHC77" s="386"/>
      <c r="OHD77" s="386"/>
      <c r="OHE77" s="386"/>
      <c r="OHF77" s="386"/>
      <c r="OHG77" s="386"/>
      <c r="OHH77" s="386"/>
      <c r="OHI77" s="386"/>
      <c r="OHJ77" s="386"/>
      <c r="OHK77" s="386"/>
      <c r="OHL77" s="386"/>
      <c r="OHM77" s="386"/>
      <c r="OHN77" s="386"/>
      <c r="OHO77" s="386"/>
      <c r="OHP77" s="386"/>
      <c r="OHQ77" s="386"/>
      <c r="OHR77" s="386"/>
      <c r="OHS77" s="386"/>
      <c r="OHT77" s="386"/>
      <c r="OHU77" s="386"/>
      <c r="OHV77" s="386"/>
      <c r="OHW77" s="386"/>
      <c r="OHX77" s="386"/>
      <c r="OHY77" s="386"/>
      <c r="OHZ77" s="386"/>
      <c r="OIA77" s="386"/>
      <c r="OIB77" s="386"/>
      <c r="OIC77" s="386"/>
      <c r="OID77" s="386"/>
      <c r="OIE77" s="386"/>
      <c r="OIF77" s="386"/>
      <c r="OIG77" s="386"/>
      <c r="OIH77" s="386"/>
      <c r="OII77" s="386"/>
      <c r="OIJ77" s="386"/>
      <c r="OIK77" s="386"/>
      <c r="OIL77" s="386"/>
      <c r="OIM77" s="386"/>
      <c r="OIN77" s="386"/>
      <c r="OIO77" s="386"/>
      <c r="OIP77" s="386"/>
      <c r="OIQ77" s="386"/>
      <c r="OIR77" s="386"/>
      <c r="OIS77" s="386"/>
      <c r="OIT77" s="386"/>
      <c r="OIU77" s="386"/>
      <c r="OIV77" s="386"/>
      <c r="OIW77" s="386"/>
      <c r="OIX77" s="386"/>
      <c r="OIY77" s="386"/>
      <c r="OIZ77" s="386"/>
      <c r="OJA77" s="386"/>
      <c r="OJB77" s="386"/>
      <c r="OJC77" s="386"/>
      <c r="OJD77" s="386"/>
      <c r="OJE77" s="386"/>
      <c r="OJF77" s="386"/>
      <c r="OJG77" s="386"/>
      <c r="OJH77" s="386"/>
      <c r="OJI77" s="386"/>
      <c r="OJJ77" s="386"/>
      <c r="OJK77" s="386"/>
      <c r="OJL77" s="386"/>
      <c r="OJM77" s="386"/>
      <c r="OJN77" s="386"/>
      <c r="OJO77" s="386"/>
      <c r="OJP77" s="386"/>
      <c r="OJQ77" s="386"/>
      <c r="OJR77" s="386"/>
      <c r="OJS77" s="386"/>
      <c r="OJT77" s="386"/>
      <c r="OJU77" s="386"/>
      <c r="OJV77" s="386"/>
      <c r="OJW77" s="386"/>
      <c r="OJX77" s="386"/>
      <c r="OJY77" s="386"/>
      <c r="OJZ77" s="386"/>
      <c r="OKA77" s="386"/>
      <c r="OKB77" s="386"/>
      <c r="OKC77" s="386"/>
      <c r="OKD77" s="386"/>
      <c r="OKE77" s="386"/>
      <c r="OKF77" s="386"/>
      <c r="OKG77" s="386"/>
      <c r="OKH77" s="386"/>
      <c r="OKI77" s="386"/>
      <c r="OKJ77" s="386"/>
      <c r="OKK77" s="386"/>
      <c r="OKL77" s="386"/>
      <c r="OKM77" s="386"/>
      <c r="OKN77" s="386"/>
      <c r="OKO77" s="386"/>
      <c r="OKP77" s="386"/>
      <c r="OKQ77" s="386"/>
      <c r="OKR77" s="386"/>
      <c r="OKS77" s="386"/>
      <c r="OKT77" s="386"/>
      <c r="OKU77" s="386"/>
      <c r="OKV77" s="386"/>
      <c r="OKW77" s="386"/>
      <c r="OKX77" s="386"/>
      <c r="OKY77" s="386"/>
      <c r="OKZ77" s="386"/>
      <c r="OLA77" s="386"/>
      <c r="OLB77" s="386"/>
      <c r="OLC77" s="386"/>
      <c r="OLD77" s="386"/>
      <c r="OLE77" s="386"/>
      <c r="OLF77" s="386"/>
      <c r="OLG77" s="386"/>
      <c r="OLH77" s="386"/>
      <c r="OLI77" s="386"/>
      <c r="OLJ77" s="386"/>
      <c r="OLK77" s="386"/>
      <c r="OLL77" s="386"/>
      <c r="OLM77" s="386"/>
      <c r="OLN77" s="386"/>
      <c r="OLO77" s="386"/>
      <c r="OLP77" s="386"/>
      <c r="OLQ77" s="386"/>
      <c r="OLR77" s="386"/>
      <c r="OLS77" s="386"/>
      <c r="OLT77" s="386"/>
      <c r="OLU77" s="386"/>
      <c r="OLV77" s="386"/>
      <c r="OLW77" s="386"/>
      <c r="OLX77" s="386"/>
      <c r="OLY77" s="386"/>
      <c r="OLZ77" s="386"/>
      <c r="OMA77" s="386"/>
      <c r="OMB77" s="386"/>
      <c r="OMC77" s="386"/>
      <c r="OMD77" s="386"/>
      <c r="OME77" s="386"/>
      <c r="OMF77" s="386"/>
      <c r="OMG77" s="386"/>
      <c r="OMH77" s="386"/>
      <c r="OMI77" s="386"/>
      <c r="OMJ77" s="386"/>
      <c r="OMK77" s="386"/>
      <c r="OML77" s="386"/>
      <c r="OMM77" s="386"/>
      <c r="OMN77" s="386"/>
      <c r="OMO77" s="386"/>
      <c r="OMP77" s="386"/>
      <c r="OMQ77" s="386"/>
      <c r="OMR77" s="386"/>
      <c r="OMS77" s="386"/>
      <c r="OMT77" s="386"/>
      <c r="OMU77" s="386"/>
      <c r="OMV77" s="386"/>
      <c r="OMW77" s="386"/>
      <c r="OMX77" s="386"/>
      <c r="OMY77" s="386"/>
      <c r="OMZ77" s="386"/>
      <c r="ONA77" s="386"/>
      <c r="ONB77" s="386"/>
      <c r="ONC77" s="386"/>
      <c r="OND77" s="386"/>
      <c r="ONE77" s="386"/>
      <c r="ONF77" s="386"/>
      <c r="ONG77" s="386"/>
      <c r="ONH77" s="386"/>
      <c r="ONI77" s="386"/>
      <c r="ONJ77" s="386"/>
      <c r="ONK77" s="386"/>
      <c r="ONL77" s="386"/>
      <c r="ONM77" s="386"/>
      <c r="ONN77" s="386"/>
      <c r="ONO77" s="386"/>
      <c r="ONP77" s="386"/>
      <c r="ONQ77" s="386"/>
      <c r="ONR77" s="386"/>
      <c r="ONS77" s="386"/>
      <c r="ONT77" s="386"/>
      <c r="ONU77" s="386"/>
      <c r="ONV77" s="386"/>
      <c r="ONW77" s="386"/>
      <c r="ONX77" s="386"/>
      <c r="ONY77" s="386"/>
      <c r="ONZ77" s="386"/>
      <c r="OOA77" s="386"/>
      <c r="OOB77" s="386"/>
      <c r="OOC77" s="386"/>
      <c r="OOD77" s="386"/>
      <c r="OOE77" s="386"/>
      <c r="OOF77" s="386"/>
      <c r="OOG77" s="386"/>
      <c r="OOH77" s="386"/>
      <c r="OOI77" s="386"/>
      <c r="OOJ77" s="386"/>
      <c r="OOK77" s="386"/>
      <c r="OOL77" s="386"/>
      <c r="OOM77" s="386"/>
      <c r="OON77" s="386"/>
      <c r="OOO77" s="386"/>
      <c r="OOP77" s="386"/>
      <c r="OOQ77" s="386"/>
      <c r="OOR77" s="386"/>
      <c r="OOS77" s="386"/>
      <c r="OOT77" s="386"/>
      <c r="OOU77" s="386"/>
      <c r="OOV77" s="386"/>
      <c r="OOW77" s="386"/>
      <c r="OOX77" s="386"/>
      <c r="OOY77" s="386"/>
      <c r="OOZ77" s="386"/>
      <c r="OPA77" s="386"/>
      <c r="OPB77" s="386"/>
      <c r="OPC77" s="386"/>
      <c r="OPD77" s="386"/>
      <c r="OPE77" s="386"/>
      <c r="OPF77" s="386"/>
      <c r="OPG77" s="386"/>
      <c r="OPH77" s="386"/>
      <c r="OPI77" s="386"/>
      <c r="OPJ77" s="386"/>
      <c r="OPK77" s="386"/>
      <c r="OPL77" s="386"/>
      <c r="OPM77" s="386"/>
      <c r="OPN77" s="386"/>
      <c r="OPO77" s="386"/>
      <c r="OPP77" s="386"/>
      <c r="OPQ77" s="386"/>
      <c r="OPR77" s="386"/>
      <c r="OPS77" s="386"/>
      <c r="OPT77" s="386"/>
      <c r="OPU77" s="386"/>
      <c r="OPV77" s="386"/>
      <c r="OPW77" s="386"/>
      <c r="OPX77" s="386"/>
      <c r="OPY77" s="386"/>
      <c r="OPZ77" s="386"/>
      <c r="OQA77" s="386"/>
      <c r="OQB77" s="386"/>
      <c r="OQC77" s="386"/>
      <c r="OQD77" s="386"/>
      <c r="OQE77" s="386"/>
      <c r="OQF77" s="386"/>
      <c r="OQG77" s="386"/>
      <c r="OQH77" s="386"/>
      <c r="OQI77" s="386"/>
      <c r="OQJ77" s="386"/>
      <c r="OQK77" s="386"/>
      <c r="OQL77" s="386"/>
      <c r="OQM77" s="386"/>
      <c r="OQN77" s="386"/>
      <c r="OQO77" s="386"/>
      <c r="OQP77" s="386"/>
      <c r="OQQ77" s="386"/>
      <c r="OQR77" s="386"/>
      <c r="OQS77" s="386"/>
      <c r="OQT77" s="386"/>
      <c r="OQU77" s="386"/>
      <c r="OQV77" s="386"/>
      <c r="OQW77" s="386"/>
      <c r="OQX77" s="386"/>
      <c r="OQY77" s="386"/>
      <c r="OQZ77" s="386"/>
      <c r="ORA77" s="386"/>
      <c r="ORB77" s="386"/>
      <c r="ORC77" s="386"/>
      <c r="ORD77" s="386"/>
      <c r="ORE77" s="386"/>
      <c r="ORF77" s="386"/>
      <c r="ORG77" s="386"/>
      <c r="ORH77" s="386"/>
      <c r="ORI77" s="386"/>
      <c r="ORJ77" s="386"/>
      <c r="ORK77" s="386"/>
      <c r="ORL77" s="386"/>
      <c r="ORM77" s="386"/>
      <c r="ORN77" s="386"/>
      <c r="ORO77" s="386"/>
      <c r="ORP77" s="386"/>
      <c r="ORQ77" s="386"/>
      <c r="ORR77" s="386"/>
      <c r="ORS77" s="386"/>
      <c r="ORT77" s="386"/>
      <c r="ORU77" s="386"/>
      <c r="ORV77" s="386"/>
      <c r="ORW77" s="386"/>
      <c r="ORX77" s="386"/>
      <c r="ORY77" s="386"/>
      <c r="ORZ77" s="386"/>
      <c r="OSA77" s="386"/>
      <c r="OSB77" s="386"/>
      <c r="OSC77" s="386"/>
      <c r="OSD77" s="386"/>
      <c r="OSE77" s="386"/>
      <c r="OSF77" s="386"/>
      <c r="OSG77" s="386"/>
      <c r="OSH77" s="386"/>
      <c r="OSI77" s="386"/>
      <c r="OSJ77" s="386"/>
      <c r="OSK77" s="386"/>
      <c r="OSL77" s="386"/>
      <c r="OSM77" s="386"/>
      <c r="OSN77" s="386"/>
      <c r="OSO77" s="386"/>
      <c r="OSP77" s="386"/>
      <c r="OSQ77" s="386"/>
      <c r="OSR77" s="386"/>
      <c r="OSS77" s="386"/>
      <c r="OST77" s="386"/>
      <c r="OSU77" s="386"/>
      <c r="OSV77" s="386"/>
      <c r="OSW77" s="386"/>
      <c r="OSX77" s="386"/>
      <c r="OSY77" s="386"/>
      <c r="OSZ77" s="386"/>
      <c r="OTA77" s="386"/>
      <c r="OTB77" s="386"/>
      <c r="OTC77" s="386"/>
      <c r="OTD77" s="386"/>
      <c r="OTE77" s="386"/>
      <c r="OTF77" s="386"/>
      <c r="OTG77" s="386"/>
      <c r="OTH77" s="386"/>
      <c r="OTI77" s="386"/>
      <c r="OTJ77" s="386"/>
      <c r="OTK77" s="386"/>
      <c r="OTL77" s="386"/>
      <c r="OTM77" s="386"/>
      <c r="OTN77" s="386"/>
      <c r="OTO77" s="386"/>
      <c r="OTP77" s="386"/>
      <c r="OTQ77" s="386"/>
      <c r="OTR77" s="386"/>
      <c r="OTS77" s="386"/>
      <c r="OTT77" s="386"/>
      <c r="OTU77" s="386"/>
      <c r="OTV77" s="386"/>
      <c r="OTW77" s="386"/>
      <c r="OTX77" s="386"/>
      <c r="OTY77" s="386"/>
      <c r="OTZ77" s="386"/>
      <c r="OUA77" s="386"/>
      <c r="OUB77" s="386"/>
      <c r="OUC77" s="386"/>
      <c r="OUD77" s="386"/>
      <c r="OUE77" s="386"/>
      <c r="OUF77" s="386"/>
      <c r="OUG77" s="386"/>
      <c r="OUH77" s="386"/>
      <c r="OUI77" s="386"/>
      <c r="OUJ77" s="386"/>
      <c r="OUK77" s="386"/>
      <c r="OUL77" s="386"/>
      <c r="OUM77" s="386"/>
      <c r="OUN77" s="386"/>
      <c r="OUO77" s="386"/>
      <c r="OUP77" s="386"/>
      <c r="OUQ77" s="386"/>
      <c r="OUR77" s="386"/>
      <c r="OUS77" s="386"/>
      <c r="OUT77" s="386"/>
      <c r="OUU77" s="386"/>
      <c r="OUV77" s="386"/>
      <c r="OUW77" s="386"/>
      <c r="OUX77" s="386"/>
      <c r="OUY77" s="386"/>
      <c r="OUZ77" s="386"/>
      <c r="OVA77" s="386"/>
      <c r="OVB77" s="386"/>
      <c r="OVC77" s="386"/>
      <c r="OVD77" s="386"/>
      <c r="OVE77" s="386"/>
      <c r="OVF77" s="386"/>
      <c r="OVG77" s="386"/>
      <c r="OVH77" s="386"/>
      <c r="OVI77" s="386"/>
      <c r="OVJ77" s="386"/>
      <c r="OVK77" s="386"/>
      <c r="OVL77" s="386"/>
      <c r="OVM77" s="386"/>
      <c r="OVN77" s="386"/>
      <c r="OVO77" s="386"/>
      <c r="OVP77" s="386"/>
      <c r="OVQ77" s="386"/>
      <c r="OVR77" s="386"/>
      <c r="OVS77" s="386"/>
      <c r="OVT77" s="386"/>
      <c r="OVU77" s="386"/>
      <c r="OVV77" s="386"/>
      <c r="OVW77" s="386"/>
      <c r="OVX77" s="386"/>
      <c r="OVY77" s="386"/>
      <c r="OVZ77" s="386"/>
      <c r="OWA77" s="386"/>
      <c r="OWB77" s="386"/>
      <c r="OWC77" s="386"/>
      <c r="OWD77" s="386"/>
      <c r="OWE77" s="386"/>
      <c r="OWF77" s="386"/>
      <c r="OWG77" s="386"/>
      <c r="OWH77" s="386"/>
      <c r="OWI77" s="386"/>
      <c r="OWJ77" s="386"/>
      <c r="OWK77" s="386"/>
      <c r="OWL77" s="386"/>
      <c r="OWM77" s="386"/>
      <c r="OWN77" s="386"/>
      <c r="OWO77" s="386"/>
      <c r="OWP77" s="386"/>
      <c r="OWQ77" s="386"/>
      <c r="OWR77" s="386"/>
      <c r="OWS77" s="386"/>
      <c r="OWT77" s="386"/>
      <c r="OWU77" s="386"/>
      <c r="OWV77" s="386"/>
      <c r="OWW77" s="386"/>
      <c r="OWX77" s="386"/>
      <c r="OWY77" s="386"/>
      <c r="OWZ77" s="386"/>
      <c r="OXA77" s="386"/>
      <c r="OXB77" s="386"/>
      <c r="OXC77" s="386"/>
      <c r="OXD77" s="386"/>
      <c r="OXE77" s="386"/>
      <c r="OXF77" s="386"/>
      <c r="OXG77" s="386"/>
      <c r="OXH77" s="386"/>
      <c r="OXI77" s="386"/>
      <c r="OXJ77" s="386"/>
      <c r="OXK77" s="386"/>
      <c r="OXL77" s="386"/>
      <c r="OXM77" s="386"/>
      <c r="OXN77" s="386"/>
      <c r="OXO77" s="386"/>
      <c r="OXP77" s="386"/>
      <c r="OXQ77" s="386"/>
      <c r="OXR77" s="386"/>
      <c r="OXS77" s="386"/>
      <c r="OXT77" s="386"/>
      <c r="OXU77" s="386"/>
      <c r="OXV77" s="386"/>
      <c r="OXW77" s="386"/>
      <c r="OXX77" s="386"/>
      <c r="OXY77" s="386"/>
      <c r="OXZ77" s="386"/>
      <c r="OYA77" s="386"/>
      <c r="OYB77" s="386"/>
      <c r="OYC77" s="386"/>
      <c r="OYD77" s="386"/>
      <c r="OYE77" s="386"/>
      <c r="OYF77" s="386"/>
      <c r="OYG77" s="386"/>
      <c r="OYH77" s="386"/>
      <c r="OYI77" s="386"/>
      <c r="OYJ77" s="386"/>
      <c r="OYK77" s="386"/>
      <c r="OYL77" s="386"/>
      <c r="OYM77" s="386"/>
      <c r="OYN77" s="386"/>
      <c r="OYO77" s="386"/>
      <c r="OYP77" s="386"/>
      <c r="OYQ77" s="386"/>
      <c r="OYR77" s="386"/>
      <c r="OYS77" s="386"/>
      <c r="OYT77" s="386"/>
      <c r="OYU77" s="386"/>
      <c r="OYV77" s="386"/>
      <c r="OYW77" s="386"/>
      <c r="OYX77" s="386"/>
      <c r="OYY77" s="386"/>
      <c r="OYZ77" s="386"/>
      <c r="OZA77" s="386"/>
      <c r="OZB77" s="386"/>
      <c r="OZC77" s="386"/>
      <c r="OZD77" s="386"/>
      <c r="OZE77" s="386"/>
      <c r="OZF77" s="386"/>
      <c r="OZG77" s="386"/>
      <c r="OZH77" s="386"/>
      <c r="OZI77" s="386"/>
      <c r="OZJ77" s="386"/>
      <c r="OZK77" s="386"/>
      <c r="OZL77" s="386"/>
      <c r="OZM77" s="386"/>
      <c r="OZN77" s="386"/>
      <c r="OZO77" s="386"/>
      <c r="OZP77" s="386"/>
      <c r="OZQ77" s="386"/>
      <c r="OZR77" s="386"/>
      <c r="OZS77" s="386"/>
      <c r="OZT77" s="386"/>
      <c r="OZU77" s="386"/>
      <c r="OZV77" s="386"/>
      <c r="OZW77" s="386"/>
      <c r="OZX77" s="386"/>
      <c r="OZY77" s="386"/>
      <c r="OZZ77" s="386"/>
      <c r="PAA77" s="386"/>
      <c r="PAB77" s="386"/>
      <c r="PAC77" s="386"/>
      <c r="PAD77" s="386"/>
      <c r="PAE77" s="386"/>
      <c r="PAF77" s="386"/>
      <c r="PAG77" s="386"/>
      <c r="PAH77" s="386"/>
      <c r="PAI77" s="386"/>
      <c r="PAJ77" s="386"/>
      <c r="PAK77" s="386"/>
      <c r="PAL77" s="386"/>
      <c r="PAM77" s="386"/>
      <c r="PAN77" s="386"/>
      <c r="PAO77" s="386"/>
      <c r="PAP77" s="386"/>
      <c r="PAQ77" s="386"/>
      <c r="PAR77" s="386"/>
      <c r="PAS77" s="386"/>
      <c r="PAT77" s="386"/>
      <c r="PAU77" s="386"/>
      <c r="PAV77" s="386"/>
      <c r="PAW77" s="386"/>
      <c r="PAX77" s="386"/>
      <c r="PAY77" s="386"/>
      <c r="PAZ77" s="386"/>
      <c r="PBA77" s="386"/>
      <c r="PBB77" s="386"/>
      <c r="PBC77" s="386"/>
      <c r="PBD77" s="386"/>
      <c r="PBE77" s="386"/>
      <c r="PBF77" s="386"/>
      <c r="PBG77" s="386"/>
      <c r="PBH77" s="386"/>
      <c r="PBI77" s="386"/>
      <c r="PBJ77" s="386"/>
      <c r="PBK77" s="386"/>
      <c r="PBL77" s="386"/>
      <c r="PBM77" s="386"/>
      <c r="PBN77" s="386"/>
      <c r="PBO77" s="386"/>
      <c r="PBP77" s="386"/>
      <c r="PBQ77" s="386"/>
      <c r="PBR77" s="386"/>
      <c r="PBS77" s="386"/>
      <c r="PBT77" s="386"/>
      <c r="PBU77" s="386"/>
      <c r="PBV77" s="386"/>
      <c r="PBW77" s="386"/>
      <c r="PBX77" s="386"/>
      <c r="PBY77" s="386"/>
      <c r="PBZ77" s="386"/>
      <c r="PCA77" s="386"/>
      <c r="PCB77" s="386"/>
      <c r="PCC77" s="386"/>
      <c r="PCD77" s="386"/>
      <c r="PCE77" s="386"/>
      <c r="PCF77" s="386"/>
      <c r="PCG77" s="386"/>
      <c r="PCH77" s="386"/>
      <c r="PCI77" s="386"/>
      <c r="PCJ77" s="386"/>
      <c r="PCK77" s="386"/>
      <c r="PCL77" s="386"/>
      <c r="PCM77" s="386"/>
      <c r="PCN77" s="386"/>
      <c r="PCO77" s="386"/>
      <c r="PCP77" s="386"/>
      <c r="PCQ77" s="386"/>
      <c r="PCR77" s="386"/>
      <c r="PCS77" s="386"/>
      <c r="PCT77" s="386"/>
      <c r="PCU77" s="386"/>
      <c r="PCV77" s="386"/>
      <c r="PCW77" s="386"/>
      <c r="PCX77" s="386"/>
      <c r="PCY77" s="386"/>
      <c r="PCZ77" s="386"/>
      <c r="PDA77" s="386"/>
      <c r="PDB77" s="386"/>
      <c r="PDC77" s="386"/>
      <c r="PDD77" s="386"/>
      <c r="PDE77" s="386"/>
      <c r="PDF77" s="386"/>
      <c r="PDG77" s="386"/>
      <c r="PDH77" s="386"/>
      <c r="PDI77" s="386"/>
      <c r="PDJ77" s="386"/>
      <c r="PDK77" s="386"/>
      <c r="PDL77" s="386"/>
      <c r="PDM77" s="386"/>
      <c r="PDN77" s="386"/>
      <c r="PDO77" s="386"/>
      <c r="PDP77" s="386"/>
      <c r="PDQ77" s="386"/>
      <c r="PDR77" s="386"/>
      <c r="PDS77" s="386"/>
      <c r="PDT77" s="386"/>
      <c r="PDU77" s="386"/>
      <c r="PDV77" s="386"/>
      <c r="PDW77" s="386"/>
      <c r="PDX77" s="386"/>
      <c r="PDY77" s="386"/>
      <c r="PDZ77" s="386"/>
      <c r="PEA77" s="386"/>
      <c r="PEB77" s="386"/>
      <c r="PEC77" s="386"/>
      <c r="PED77" s="386"/>
      <c r="PEE77" s="386"/>
      <c r="PEF77" s="386"/>
      <c r="PEG77" s="386"/>
      <c r="PEH77" s="386"/>
      <c r="PEI77" s="386"/>
      <c r="PEJ77" s="386"/>
      <c r="PEK77" s="386"/>
      <c r="PEL77" s="386"/>
      <c r="PEM77" s="386"/>
      <c r="PEN77" s="386"/>
      <c r="PEO77" s="386"/>
      <c r="PEP77" s="386"/>
      <c r="PEQ77" s="386"/>
      <c r="PER77" s="386"/>
      <c r="PES77" s="386"/>
      <c r="PET77" s="386"/>
      <c r="PEU77" s="386"/>
      <c r="PEV77" s="386"/>
      <c r="PEW77" s="386"/>
      <c r="PEX77" s="386"/>
      <c r="PEY77" s="386"/>
      <c r="PEZ77" s="386"/>
      <c r="PFA77" s="386"/>
      <c r="PFB77" s="386"/>
      <c r="PFC77" s="386"/>
      <c r="PFD77" s="386"/>
      <c r="PFE77" s="386"/>
      <c r="PFF77" s="386"/>
      <c r="PFG77" s="386"/>
      <c r="PFH77" s="386"/>
      <c r="PFI77" s="386"/>
      <c r="PFJ77" s="386"/>
      <c r="PFK77" s="386"/>
      <c r="PFL77" s="386"/>
      <c r="PFM77" s="386"/>
      <c r="PFN77" s="386"/>
      <c r="PFO77" s="386"/>
      <c r="PFP77" s="386"/>
      <c r="PFQ77" s="386"/>
      <c r="PFR77" s="386"/>
      <c r="PFS77" s="386"/>
      <c r="PFT77" s="386"/>
      <c r="PFU77" s="386"/>
      <c r="PFV77" s="386"/>
      <c r="PFW77" s="386"/>
      <c r="PFX77" s="386"/>
      <c r="PFY77" s="386"/>
      <c r="PFZ77" s="386"/>
      <c r="PGA77" s="386"/>
      <c r="PGB77" s="386"/>
      <c r="PGC77" s="386"/>
      <c r="PGD77" s="386"/>
      <c r="PGE77" s="386"/>
      <c r="PGF77" s="386"/>
      <c r="PGG77" s="386"/>
      <c r="PGH77" s="386"/>
      <c r="PGI77" s="386"/>
      <c r="PGJ77" s="386"/>
      <c r="PGK77" s="386"/>
      <c r="PGL77" s="386"/>
      <c r="PGM77" s="386"/>
      <c r="PGN77" s="386"/>
      <c r="PGO77" s="386"/>
      <c r="PGP77" s="386"/>
      <c r="PGQ77" s="386"/>
      <c r="PGR77" s="386"/>
      <c r="PGS77" s="386"/>
      <c r="PGT77" s="386"/>
      <c r="PGU77" s="386"/>
      <c r="PGV77" s="386"/>
      <c r="PGW77" s="386"/>
      <c r="PGX77" s="386"/>
      <c r="PGY77" s="386"/>
      <c r="PGZ77" s="386"/>
      <c r="PHA77" s="386"/>
      <c r="PHB77" s="386"/>
      <c r="PHC77" s="386"/>
      <c r="PHD77" s="386"/>
      <c r="PHE77" s="386"/>
      <c r="PHF77" s="386"/>
      <c r="PHG77" s="386"/>
      <c r="PHH77" s="386"/>
      <c r="PHI77" s="386"/>
      <c r="PHJ77" s="386"/>
      <c r="PHK77" s="386"/>
      <c r="PHL77" s="386"/>
      <c r="PHM77" s="386"/>
      <c r="PHN77" s="386"/>
      <c r="PHO77" s="386"/>
      <c r="PHP77" s="386"/>
      <c r="PHQ77" s="386"/>
      <c r="PHR77" s="386"/>
      <c r="PHS77" s="386"/>
      <c r="PHT77" s="386"/>
      <c r="PHU77" s="386"/>
      <c r="PHV77" s="386"/>
      <c r="PHW77" s="386"/>
      <c r="PHX77" s="386"/>
      <c r="PHY77" s="386"/>
      <c r="PHZ77" s="386"/>
      <c r="PIA77" s="386"/>
      <c r="PIB77" s="386"/>
      <c r="PIC77" s="386"/>
      <c r="PID77" s="386"/>
      <c r="PIE77" s="386"/>
      <c r="PIF77" s="386"/>
      <c r="PIG77" s="386"/>
      <c r="PIH77" s="386"/>
      <c r="PII77" s="386"/>
      <c r="PIJ77" s="386"/>
      <c r="PIK77" s="386"/>
      <c r="PIL77" s="386"/>
      <c r="PIM77" s="386"/>
      <c r="PIN77" s="386"/>
      <c r="PIO77" s="386"/>
      <c r="PIP77" s="386"/>
      <c r="PIQ77" s="386"/>
      <c r="PIR77" s="386"/>
      <c r="PIS77" s="386"/>
      <c r="PIT77" s="386"/>
      <c r="PIU77" s="386"/>
      <c r="PIV77" s="386"/>
      <c r="PIW77" s="386"/>
      <c r="PIX77" s="386"/>
      <c r="PIY77" s="386"/>
      <c r="PIZ77" s="386"/>
      <c r="PJA77" s="386"/>
      <c r="PJB77" s="386"/>
      <c r="PJC77" s="386"/>
      <c r="PJD77" s="386"/>
      <c r="PJE77" s="386"/>
      <c r="PJF77" s="386"/>
      <c r="PJG77" s="386"/>
      <c r="PJH77" s="386"/>
      <c r="PJI77" s="386"/>
      <c r="PJJ77" s="386"/>
      <c r="PJK77" s="386"/>
      <c r="PJL77" s="386"/>
      <c r="PJM77" s="386"/>
      <c r="PJN77" s="386"/>
      <c r="PJO77" s="386"/>
      <c r="PJP77" s="386"/>
      <c r="PJQ77" s="386"/>
      <c r="PJR77" s="386"/>
      <c r="PJS77" s="386"/>
      <c r="PJT77" s="386"/>
      <c r="PJU77" s="386"/>
      <c r="PJV77" s="386"/>
      <c r="PJW77" s="386"/>
      <c r="PJX77" s="386"/>
      <c r="PJY77" s="386"/>
      <c r="PJZ77" s="386"/>
      <c r="PKA77" s="386"/>
      <c r="PKB77" s="386"/>
      <c r="PKC77" s="386"/>
      <c r="PKD77" s="386"/>
      <c r="PKE77" s="386"/>
      <c r="PKF77" s="386"/>
      <c r="PKG77" s="386"/>
      <c r="PKH77" s="386"/>
      <c r="PKI77" s="386"/>
      <c r="PKJ77" s="386"/>
      <c r="PKK77" s="386"/>
      <c r="PKL77" s="386"/>
      <c r="PKM77" s="386"/>
      <c r="PKN77" s="386"/>
      <c r="PKO77" s="386"/>
      <c r="PKP77" s="386"/>
      <c r="PKQ77" s="386"/>
      <c r="PKR77" s="386"/>
      <c r="PKS77" s="386"/>
      <c r="PKT77" s="386"/>
      <c r="PKU77" s="386"/>
      <c r="PKV77" s="386"/>
      <c r="PKW77" s="386"/>
      <c r="PKX77" s="386"/>
      <c r="PKY77" s="386"/>
      <c r="PKZ77" s="386"/>
      <c r="PLA77" s="386"/>
      <c r="PLB77" s="386"/>
      <c r="PLC77" s="386"/>
      <c r="PLD77" s="386"/>
      <c r="PLE77" s="386"/>
      <c r="PLF77" s="386"/>
      <c r="PLG77" s="386"/>
      <c r="PLH77" s="386"/>
      <c r="PLI77" s="386"/>
      <c r="PLJ77" s="386"/>
      <c r="PLK77" s="386"/>
      <c r="PLL77" s="386"/>
      <c r="PLM77" s="386"/>
      <c r="PLN77" s="386"/>
      <c r="PLO77" s="386"/>
      <c r="PLP77" s="386"/>
      <c r="PLQ77" s="386"/>
      <c r="PLR77" s="386"/>
      <c r="PLS77" s="386"/>
      <c r="PLT77" s="386"/>
      <c r="PLU77" s="386"/>
      <c r="PLV77" s="386"/>
      <c r="PLW77" s="386"/>
      <c r="PLX77" s="386"/>
      <c r="PLY77" s="386"/>
      <c r="PLZ77" s="386"/>
      <c r="PMA77" s="386"/>
      <c r="PMB77" s="386"/>
      <c r="PMC77" s="386"/>
      <c r="PMD77" s="386"/>
      <c r="PME77" s="386"/>
      <c r="PMF77" s="386"/>
      <c r="PMG77" s="386"/>
      <c r="PMH77" s="386"/>
      <c r="PMI77" s="386"/>
      <c r="PMJ77" s="386"/>
      <c r="PMK77" s="386"/>
      <c r="PML77" s="386"/>
      <c r="PMM77" s="386"/>
      <c r="PMN77" s="386"/>
      <c r="PMO77" s="386"/>
      <c r="PMP77" s="386"/>
      <c r="PMQ77" s="386"/>
      <c r="PMR77" s="386"/>
      <c r="PMS77" s="386"/>
      <c r="PMT77" s="386"/>
      <c r="PMU77" s="386"/>
      <c r="PMV77" s="386"/>
      <c r="PMW77" s="386"/>
      <c r="PMX77" s="386"/>
      <c r="PMY77" s="386"/>
      <c r="PMZ77" s="386"/>
      <c r="PNA77" s="386"/>
      <c r="PNB77" s="386"/>
      <c r="PNC77" s="386"/>
      <c r="PND77" s="386"/>
      <c r="PNE77" s="386"/>
      <c r="PNF77" s="386"/>
      <c r="PNG77" s="386"/>
      <c r="PNH77" s="386"/>
      <c r="PNI77" s="386"/>
      <c r="PNJ77" s="386"/>
      <c r="PNK77" s="386"/>
      <c r="PNL77" s="386"/>
      <c r="PNM77" s="386"/>
      <c r="PNN77" s="386"/>
      <c r="PNO77" s="386"/>
      <c r="PNP77" s="386"/>
      <c r="PNQ77" s="386"/>
      <c r="PNR77" s="386"/>
      <c r="PNS77" s="386"/>
      <c r="PNT77" s="386"/>
      <c r="PNU77" s="386"/>
      <c r="PNV77" s="386"/>
      <c r="PNW77" s="386"/>
      <c r="PNX77" s="386"/>
      <c r="PNY77" s="386"/>
      <c r="PNZ77" s="386"/>
      <c r="POA77" s="386"/>
      <c r="POB77" s="386"/>
      <c r="POC77" s="386"/>
      <c r="POD77" s="386"/>
      <c r="POE77" s="386"/>
      <c r="POF77" s="386"/>
      <c r="POG77" s="386"/>
      <c r="POH77" s="386"/>
      <c r="POI77" s="386"/>
      <c r="POJ77" s="386"/>
      <c r="POK77" s="386"/>
      <c r="POL77" s="386"/>
      <c r="POM77" s="386"/>
      <c r="PON77" s="386"/>
      <c r="POO77" s="386"/>
      <c r="POP77" s="386"/>
      <c r="POQ77" s="386"/>
      <c r="POR77" s="386"/>
      <c r="POS77" s="386"/>
      <c r="POT77" s="386"/>
      <c r="POU77" s="386"/>
      <c r="POV77" s="386"/>
      <c r="POW77" s="386"/>
      <c r="POX77" s="386"/>
      <c r="POY77" s="386"/>
      <c r="POZ77" s="386"/>
      <c r="PPA77" s="386"/>
      <c r="PPB77" s="386"/>
      <c r="PPC77" s="386"/>
      <c r="PPD77" s="386"/>
      <c r="PPE77" s="386"/>
      <c r="PPF77" s="386"/>
      <c r="PPG77" s="386"/>
      <c r="PPH77" s="386"/>
      <c r="PPI77" s="386"/>
      <c r="PPJ77" s="386"/>
      <c r="PPK77" s="386"/>
      <c r="PPL77" s="386"/>
      <c r="PPM77" s="386"/>
      <c r="PPN77" s="386"/>
      <c r="PPO77" s="386"/>
      <c r="PPP77" s="386"/>
      <c r="PPQ77" s="386"/>
      <c r="PPR77" s="386"/>
      <c r="PPS77" s="386"/>
      <c r="PPT77" s="386"/>
      <c r="PPU77" s="386"/>
      <c r="PPV77" s="386"/>
      <c r="PPW77" s="386"/>
      <c r="PPX77" s="386"/>
      <c r="PPY77" s="386"/>
      <c r="PPZ77" s="386"/>
      <c r="PQA77" s="386"/>
      <c r="PQB77" s="386"/>
      <c r="PQC77" s="386"/>
      <c r="PQD77" s="386"/>
      <c r="PQE77" s="386"/>
      <c r="PQF77" s="386"/>
      <c r="PQG77" s="386"/>
      <c r="PQH77" s="386"/>
      <c r="PQI77" s="386"/>
      <c r="PQJ77" s="386"/>
      <c r="PQK77" s="386"/>
      <c r="PQL77" s="386"/>
      <c r="PQM77" s="386"/>
      <c r="PQN77" s="386"/>
      <c r="PQO77" s="386"/>
      <c r="PQP77" s="386"/>
      <c r="PQQ77" s="386"/>
      <c r="PQR77" s="386"/>
      <c r="PQS77" s="386"/>
      <c r="PQT77" s="386"/>
      <c r="PQU77" s="386"/>
      <c r="PQV77" s="386"/>
      <c r="PQW77" s="386"/>
      <c r="PQX77" s="386"/>
      <c r="PQY77" s="386"/>
      <c r="PQZ77" s="386"/>
      <c r="PRA77" s="386"/>
      <c r="PRB77" s="386"/>
      <c r="PRC77" s="386"/>
      <c r="PRD77" s="386"/>
      <c r="PRE77" s="386"/>
      <c r="PRF77" s="386"/>
      <c r="PRG77" s="386"/>
      <c r="PRH77" s="386"/>
      <c r="PRI77" s="386"/>
      <c r="PRJ77" s="386"/>
      <c r="PRK77" s="386"/>
      <c r="PRL77" s="386"/>
      <c r="PRM77" s="386"/>
      <c r="PRN77" s="386"/>
      <c r="PRO77" s="386"/>
      <c r="PRP77" s="386"/>
      <c r="PRQ77" s="386"/>
      <c r="PRR77" s="386"/>
      <c r="PRS77" s="386"/>
      <c r="PRT77" s="386"/>
      <c r="PRU77" s="386"/>
      <c r="PRV77" s="386"/>
      <c r="PRW77" s="386"/>
      <c r="PRX77" s="386"/>
      <c r="PRY77" s="386"/>
      <c r="PRZ77" s="386"/>
      <c r="PSA77" s="386"/>
      <c r="PSB77" s="386"/>
      <c r="PSC77" s="386"/>
      <c r="PSD77" s="386"/>
      <c r="PSE77" s="386"/>
      <c r="PSF77" s="386"/>
      <c r="PSG77" s="386"/>
      <c r="PSH77" s="386"/>
      <c r="PSI77" s="386"/>
      <c r="PSJ77" s="386"/>
      <c r="PSK77" s="386"/>
      <c r="PSL77" s="386"/>
      <c r="PSM77" s="386"/>
      <c r="PSN77" s="386"/>
      <c r="PSO77" s="386"/>
      <c r="PSP77" s="386"/>
      <c r="PSQ77" s="386"/>
      <c r="PSR77" s="386"/>
      <c r="PSS77" s="386"/>
      <c r="PST77" s="386"/>
      <c r="PSU77" s="386"/>
      <c r="PSV77" s="386"/>
      <c r="PSW77" s="386"/>
      <c r="PSX77" s="386"/>
      <c r="PSY77" s="386"/>
      <c r="PSZ77" s="386"/>
      <c r="PTA77" s="386"/>
      <c r="PTB77" s="386"/>
      <c r="PTC77" s="386"/>
      <c r="PTD77" s="386"/>
      <c r="PTE77" s="386"/>
      <c r="PTF77" s="386"/>
      <c r="PTG77" s="386"/>
      <c r="PTH77" s="386"/>
      <c r="PTI77" s="386"/>
      <c r="PTJ77" s="386"/>
      <c r="PTK77" s="386"/>
      <c r="PTL77" s="386"/>
      <c r="PTM77" s="386"/>
      <c r="PTN77" s="386"/>
      <c r="PTO77" s="386"/>
      <c r="PTP77" s="386"/>
      <c r="PTQ77" s="386"/>
      <c r="PTR77" s="386"/>
      <c r="PTS77" s="386"/>
      <c r="PTT77" s="386"/>
      <c r="PTU77" s="386"/>
      <c r="PTV77" s="386"/>
      <c r="PTW77" s="386"/>
      <c r="PTX77" s="386"/>
      <c r="PTY77" s="386"/>
      <c r="PTZ77" s="386"/>
      <c r="PUA77" s="386"/>
      <c r="PUB77" s="386"/>
      <c r="PUC77" s="386"/>
      <c r="PUD77" s="386"/>
      <c r="PUE77" s="386"/>
      <c r="PUF77" s="386"/>
      <c r="PUG77" s="386"/>
      <c r="PUH77" s="386"/>
      <c r="PUI77" s="386"/>
      <c r="PUJ77" s="386"/>
      <c r="PUK77" s="386"/>
      <c r="PUL77" s="386"/>
      <c r="PUM77" s="386"/>
      <c r="PUN77" s="386"/>
      <c r="PUO77" s="386"/>
      <c r="PUP77" s="386"/>
      <c r="PUQ77" s="386"/>
      <c r="PUR77" s="386"/>
      <c r="PUS77" s="386"/>
      <c r="PUT77" s="386"/>
      <c r="PUU77" s="386"/>
      <c r="PUV77" s="386"/>
      <c r="PUW77" s="386"/>
      <c r="PUX77" s="386"/>
      <c r="PUY77" s="386"/>
      <c r="PUZ77" s="386"/>
      <c r="PVA77" s="386"/>
      <c r="PVB77" s="386"/>
      <c r="PVC77" s="386"/>
      <c r="PVD77" s="386"/>
      <c r="PVE77" s="386"/>
      <c r="PVF77" s="386"/>
      <c r="PVG77" s="386"/>
      <c r="PVH77" s="386"/>
      <c r="PVI77" s="386"/>
      <c r="PVJ77" s="386"/>
      <c r="PVK77" s="386"/>
      <c r="PVL77" s="386"/>
      <c r="PVM77" s="386"/>
      <c r="PVN77" s="386"/>
      <c r="PVO77" s="386"/>
      <c r="PVP77" s="386"/>
      <c r="PVQ77" s="386"/>
      <c r="PVR77" s="386"/>
      <c r="PVS77" s="386"/>
      <c r="PVT77" s="386"/>
      <c r="PVU77" s="386"/>
      <c r="PVV77" s="386"/>
      <c r="PVW77" s="386"/>
      <c r="PVX77" s="386"/>
      <c r="PVY77" s="386"/>
      <c r="PVZ77" s="386"/>
      <c r="PWA77" s="386"/>
      <c r="PWB77" s="386"/>
      <c r="PWC77" s="386"/>
      <c r="PWD77" s="386"/>
      <c r="PWE77" s="386"/>
      <c r="PWF77" s="386"/>
      <c r="PWG77" s="386"/>
      <c r="PWH77" s="386"/>
      <c r="PWI77" s="386"/>
      <c r="PWJ77" s="386"/>
      <c r="PWK77" s="386"/>
      <c r="PWL77" s="386"/>
      <c r="PWM77" s="386"/>
      <c r="PWN77" s="386"/>
      <c r="PWO77" s="386"/>
      <c r="PWP77" s="386"/>
      <c r="PWQ77" s="386"/>
      <c r="PWR77" s="386"/>
      <c r="PWS77" s="386"/>
      <c r="PWT77" s="386"/>
      <c r="PWU77" s="386"/>
      <c r="PWV77" s="386"/>
      <c r="PWW77" s="386"/>
      <c r="PWX77" s="386"/>
      <c r="PWY77" s="386"/>
      <c r="PWZ77" s="386"/>
      <c r="PXA77" s="386"/>
      <c r="PXB77" s="386"/>
      <c r="PXC77" s="386"/>
      <c r="PXD77" s="386"/>
      <c r="PXE77" s="386"/>
      <c r="PXF77" s="386"/>
      <c r="PXG77" s="386"/>
      <c r="PXH77" s="386"/>
      <c r="PXI77" s="386"/>
      <c r="PXJ77" s="386"/>
      <c r="PXK77" s="386"/>
      <c r="PXL77" s="386"/>
      <c r="PXM77" s="386"/>
      <c r="PXN77" s="386"/>
      <c r="PXO77" s="386"/>
      <c r="PXP77" s="386"/>
      <c r="PXQ77" s="386"/>
      <c r="PXR77" s="386"/>
      <c r="PXS77" s="386"/>
      <c r="PXT77" s="386"/>
      <c r="PXU77" s="386"/>
      <c r="PXV77" s="386"/>
      <c r="PXW77" s="386"/>
      <c r="PXX77" s="386"/>
      <c r="PXY77" s="386"/>
      <c r="PXZ77" s="386"/>
      <c r="PYA77" s="386"/>
      <c r="PYB77" s="386"/>
      <c r="PYC77" s="386"/>
      <c r="PYD77" s="386"/>
      <c r="PYE77" s="386"/>
      <c r="PYF77" s="386"/>
      <c r="PYG77" s="386"/>
      <c r="PYH77" s="386"/>
      <c r="PYI77" s="386"/>
      <c r="PYJ77" s="386"/>
      <c r="PYK77" s="386"/>
      <c r="PYL77" s="386"/>
      <c r="PYM77" s="386"/>
      <c r="PYN77" s="386"/>
      <c r="PYO77" s="386"/>
      <c r="PYP77" s="386"/>
      <c r="PYQ77" s="386"/>
      <c r="PYR77" s="386"/>
      <c r="PYS77" s="386"/>
      <c r="PYT77" s="386"/>
      <c r="PYU77" s="386"/>
      <c r="PYV77" s="386"/>
      <c r="PYW77" s="386"/>
      <c r="PYX77" s="386"/>
      <c r="PYY77" s="386"/>
      <c r="PYZ77" s="386"/>
      <c r="PZA77" s="386"/>
      <c r="PZB77" s="386"/>
      <c r="PZC77" s="386"/>
      <c r="PZD77" s="386"/>
      <c r="PZE77" s="386"/>
      <c r="PZF77" s="386"/>
      <c r="PZG77" s="386"/>
      <c r="PZH77" s="386"/>
      <c r="PZI77" s="386"/>
      <c r="PZJ77" s="386"/>
      <c r="PZK77" s="386"/>
      <c r="PZL77" s="386"/>
      <c r="PZM77" s="386"/>
      <c r="PZN77" s="386"/>
      <c r="PZO77" s="386"/>
      <c r="PZP77" s="386"/>
      <c r="PZQ77" s="386"/>
      <c r="PZR77" s="386"/>
      <c r="PZS77" s="386"/>
      <c r="PZT77" s="386"/>
      <c r="PZU77" s="386"/>
      <c r="PZV77" s="386"/>
      <c r="PZW77" s="386"/>
      <c r="PZX77" s="386"/>
      <c r="PZY77" s="386"/>
      <c r="PZZ77" s="386"/>
      <c r="QAA77" s="386"/>
      <c r="QAB77" s="386"/>
      <c r="QAC77" s="386"/>
      <c r="QAD77" s="386"/>
      <c r="QAE77" s="386"/>
      <c r="QAF77" s="386"/>
      <c r="QAG77" s="386"/>
      <c r="QAH77" s="386"/>
      <c r="QAI77" s="386"/>
      <c r="QAJ77" s="386"/>
      <c r="QAK77" s="386"/>
      <c r="QAL77" s="386"/>
      <c r="QAM77" s="386"/>
      <c r="QAN77" s="386"/>
      <c r="QAO77" s="386"/>
      <c r="QAP77" s="386"/>
      <c r="QAQ77" s="386"/>
      <c r="QAR77" s="386"/>
      <c r="QAS77" s="386"/>
      <c r="QAT77" s="386"/>
      <c r="QAU77" s="386"/>
      <c r="QAV77" s="386"/>
      <c r="QAW77" s="386"/>
      <c r="QAX77" s="386"/>
      <c r="QAY77" s="386"/>
      <c r="QAZ77" s="386"/>
      <c r="QBA77" s="386"/>
      <c r="QBB77" s="386"/>
      <c r="QBC77" s="386"/>
      <c r="QBD77" s="386"/>
      <c r="QBE77" s="386"/>
      <c r="QBF77" s="386"/>
      <c r="QBG77" s="386"/>
      <c r="QBH77" s="386"/>
      <c r="QBI77" s="386"/>
      <c r="QBJ77" s="386"/>
      <c r="QBK77" s="386"/>
      <c r="QBL77" s="386"/>
      <c r="QBM77" s="386"/>
      <c r="QBN77" s="386"/>
      <c r="QBO77" s="386"/>
      <c r="QBP77" s="386"/>
      <c r="QBQ77" s="386"/>
      <c r="QBR77" s="386"/>
      <c r="QBS77" s="386"/>
      <c r="QBT77" s="386"/>
      <c r="QBU77" s="386"/>
      <c r="QBV77" s="386"/>
      <c r="QBW77" s="386"/>
      <c r="QBX77" s="386"/>
      <c r="QBY77" s="386"/>
      <c r="QBZ77" s="386"/>
      <c r="QCA77" s="386"/>
      <c r="QCB77" s="386"/>
      <c r="QCC77" s="386"/>
      <c r="QCD77" s="386"/>
      <c r="QCE77" s="386"/>
      <c r="QCF77" s="386"/>
      <c r="QCG77" s="386"/>
      <c r="QCH77" s="386"/>
      <c r="QCI77" s="386"/>
      <c r="QCJ77" s="386"/>
      <c r="QCK77" s="386"/>
      <c r="QCL77" s="386"/>
      <c r="QCM77" s="386"/>
      <c r="QCN77" s="386"/>
      <c r="QCO77" s="386"/>
      <c r="QCP77" s="386"/>
      <c r="QCQ77" s="386"/>
      <c r="QCR77" s="386"/>
      <c r="QCS77" s="386"/>
      <c r="QCT77" s="386"/>
      <c r="QCU77" s="386"/>
      <c r="QCV77" s="386"/>
      <c r="QCW77" s="386"/>
      <c r="QCX77" s="386"/>
      <c r="QCY77" s="386"/>
      <c r="QCZ77" s="386"/>
      <c r="QDA77" s="386"/>
      <c r="QDB77" s="386"/>
      <c r="QDC77" s="386"/>
      <c r="QDD77" s="386"/>
      <c r="QDE77" s="386"/>
      <c r="QDF77" s="386"/>
      <c r="QDG77" s="386"/>
      <c r="QDH77" s="386"/>
      <c r="QDI77" s="386"/>
      <c r="QDJ77" s="386"/>
      <c r="QDK77" s="386"/>
      <c r="QDL77" s="386"/>
      <c r="QDM77" s="386"/>
      <c r="QDN77" s="386"/>
      <c r="QDO77" s="386"/>
      <c r="QDP77" s="386"/>
      <c r="QDQ77" s="386"/>
      <c r="QDR77" s="386"/>
      <c r="QDS77" s="386"/>
      <c r="QDT77" s="386"/>
      <c r="QDU77" s="386"/>
      <c r="QDV77" s="386"/>
      <c r="QDW77" s="386"/>
      <c r="QDX77" s="386"/>
      <c r="QDY77" s="386"/>
      <c r="QDZ77" s="386"/>
      <c r="QEA77" s="386"/>
      <c r="QEB77" s="386"/>
      <c r="QEC77" s="386"/>
      <c r="QED77" s="386"/>
      <c r="QEE77" s="386"/>
      <c r="QEF77" s="386"/>
      <c r="QEG77" s="386"/>
      <c r="QEH77" s="386"/>
      <c r="QEI77" s="386"/>
      <c r="QEJ77" s="386"/>
      <c r="QEK77" s="386"/>
      <c r="QEL77" s="386"/>
      <c r="QEM77" s="386"/>
      <c r="QEN77" s="386"/>
      <c r="QEO77" s="386"/>
      <c r="QEP77" s="386"/>
      <c r="QEQ77" s="386"/>
      <c r="QER77" s="386"/>
      <c r="QES77" s="386"/>
      <c r="QET77" s="386"/>
      <c r="QEU77" s="386"/>
      <c r="QEV77" s="386"/>
      <c r="QEW77" s="386"/>
      <c r="QEX77" s="386"/>
      <c r="QEY77" s="386"/>
      <c r="QEZ77" s="386"/>
      <c r="QFA77" s="386"/>
      <c r="QFB77" s="386"/>
      <c r="QFC77" s="386"/>
      <c r="QFD77" s="386"/>
      <c r="QFE77" s="386"/>
      <c r="QFF77" s="386"/>
      <c r="QFG77" s="386"/>
      <c r="QFH77" s="386"/>
      <c r="QFI77" s="386"/>
      <c r="QFJ77" s="386"/>
      <c r="QFK77" s="386"/>
      <c r="QFL77" s="386"/>
      <c r="QFM77" s="386"/>
      <c r="QFN77" s="386"/>
      <c r="QFO77" s="386"/>
      <c r="QFP77" s="386"/>
      <c r="QFQ77" s="386"/>
      <c r="QFR77" s="386"/>
      <c r="QFS77" s="386"/>
      <c r="QFT77" s="386"/>
      <c r="QFU77" s="386"/>
      <c r="QFV77" s="386"/>
      <c r="QFW77" s="386"/>
      <c r="QFX77" s="386"/>
      <c r="QFY77" s="386"/>
      <c r="QFZ77" s="386"/>
      <c r="QGA77" s="386"/>
      <c r="QGB77" s="386"/>
      <c r="QGC77" s="386"/>
      <c r="QGD77" s="386"/>
      <c r="QGE77" s="386"/>
      <c r="QGF77" s="386"/>
      <c r="QGG77" s="386"/>
      <c r="QGH77" s="386"/>
      <c r="QGI77" s="386"/>
      <c r="QGJ77" s="386"/>
      <c r="QGK77" s="386"/>
      <c r="QGL77" s="386"/>
      <c r="QGM77" s="386"/>
      <c r="QGN77" s="386"/>
      <c r="QGO77" s="386"/>
      <c r="QGP77" s="386"/>
      <c r="QGQ77" s="386"/>
      <c r="QGR77" s="386"/>
      <c r="QGS77" s="386"/>
      <c r="QGT77" s="386"/>
      <c r="QGU77" s="386"/>
      <c r="QGV77" s="386"/>
      <c r="QGW77" s="386"/>
      <c r="QGX77" s="386"/>
      <c r="QGY77" s="386"/>
      <c r="QGZ77" s="386"/>
      <c r="QHA77" s="386"/>
      <c r="QHB77" s="386"/>
      <c r="QHC77" s="386"/>
      <c r="QHD77" s="386"/>
      <c r="QHE77" s="386"/>
      <c r="QHF77" s="386"/>
      <c r="QHG77" s="386"/>
      <c r="QHH77" s="386"/>
      <c r="QHI77" s="386"/>
      <c r="QHJ77" s="386"/>
      <c r="QHK77" s="386"/>
      <c r="QHL77" s="386"/>
      <c r="QHM77" s="386"/>
      <c r="QHN77" s="386"/>
      <c r="QHO77" s="386"/>
      <c r="QHP77" s="386"/>
      <c r="QHQ77" s="386"/>
      <c r="QHR77" s="386"/>
      <c r="QHS77" s="386"/>
      <c r="QHT77" s="386"/>
      <c r="QHU77" s="386"/>
      <c r="QHV77" s="386"/>
      <c r="QHW77" s="386"/>
      <c r="QHX77" s="386"/>
      <c r="QHY77" s="386"/>
      <c r="QHZ77" s="386"/>
      <c r="QIA77" s="386"/>
      <c r="QIB77" s="386"/>
      <c r="QIC77" s="386"/>
      <c r="QID77" s="386"/>
      <c r="QIE77" s="386"/>
      <c r="QIF77" s="386"/>
      <c r="QIG77" s="386"/>
      <c r="QIH77" s="386"/>
      <c r="QII77" s="386"/>
      <c r="QIJ77" s="386"/>
      <c r="QIK77" s="386"/>
      <c r="QIL77" s="386"/>
      <c r="QIM77" s="386"/>
      <c r="QIN77" s="386"/>
      <c r="QIO77" s="386"/>
      <c r="QIP77" s="386"/>
      <c r="QIQ77" s="386"/>
      <c r="QIR77" s="386"/>
      <c r="QIS77" s="386"/>
      <c r="QIT77" s="386"/>
      <c r="QIU77" s="386"/>
      <c r="QIV77" s="386"/>
      <c r="QIW77" s="386"/>
      <c r="QIX77" s="386"/>
      <c r="QIY77" s="386"/>
      <c r="QIZ77" s="386"/>
      <c r="QJA77" s="386"/>
      <c r="QJB77" s="386"/>
      <c r="QJC77" s="386"/>
      <c r="QJD77" s="386"/>
      <c r="QJE77" s="386"/>
      <c r="QJF77" s="386"/>
      <c r="QJG77" s="386"/>
      <c r="QJH77" s="386"/>
      <c r="QJI77" s="386"/>
      <c r="QJJ77" s="386"/>
      <c r="QJK77" s="386"/>
      <c r="QJL77" s="386"/>
      <c r="QJM77" s="386"/>
      <c r="QJN77" s="386"/>
      <c r="QJO77" s="386"/>
      <c r="QJP77" s="386"/>
      <c r="QJQ77" s="386"/>
      <c r="QJR77" s="386"/>
      <c r="QJS77" s="386"/>
      <c r="QJT77" s="386"/>
      <c r="QJU77" s="386"/>
      <c r="QJV77" s="386"/>
      <c r="QJW77" s="386"/>
      <c r="QJX77" s="386"/>
      <c r="QJY77" s="386"/>
      <c r="QJZ77" s="386"/>
      <c r="QKA77" s="386"/>
      <c r="QKB77" s="386"/>
      <c r="QKC77" s="386"/>
      <c r="QKD77" s="386"/>
      <c r="QKE77" s="386"/>
      <c r="QKF77" s="386"/>
      <c r="QKG77" s="386"/>
      <c r="QKH77" s="386"/>
      <c r="QKI77" s="386"/>
      <c r="QKJ77" s="386"/>
      <c r="QKK77" s="386"/>
      <c r="QKL77" s="386"/>
      <c r="QKM77" s="386"/>
      <c r="QKN77" s="386"/>
      <c r="QKO77" s="386"/>
      <c r="QKP77" s="386"/>
      <c r="QKQ77" s="386"/>
      <c r="QKR77" s="386"/>
      <c r="QKS77" s="386"/>
      <c r="QKT77" s="386"/>
      <c r="QKU77" s="386"/>
      <c r="QKV77" s="386"/>
      <c r="QKW77" s="386"/>
      <c r="QKX77" s="386"/>
      <c r="QKY77" s="386"/>
      <c r="QKZ77" s="386"/>
      <c r="QLA77" s="386"/>
      <c r="QLB77" s="386"/>
      <c r="QLC77" s="386"/>
      <c r="QLD77" s="386"/>
      <c r="QLE77" s="386"/>
      <c r="QLF77" s="386"/>
      <c r="QLG77" s="386"/>
      <c r="QLH77" s="386"/>
      <c r="QLI77" s="386"/>
      <c r="QLJ77" s="386"/>
      <c r="QLK77" s="386"/>
      <c r="QLL77" s="386"/>
      <c r="QLM77" s="386"/>
      <c r="QLN77" s="386"/>
      <c r="QLO77" s="386"/>
      <c r="QLP77" s="386"/>
      <c r="QLQ77" s="386"/>
      <c r="QLR77" s="386"/>
      <c r="QLS77" s="386"/>
      <c r="QLT77" s="386"/>
      <c r="QLU77" s="386"/>
      <c r="QLV77" s="386"/>
      <c r="QLW77" s="386"/>
      <c r="QLX77" s="386"/>
      <c r="QLY77" s="386"/>
      <c r="QLZ77" s="386"/>
      <c r="QMA77" s="386"/>
      <c r="QMB77" s="386"/>
      <c r="QMC77" s="386"/>
      <c r="QMD77" s="386"/>
      <c r="QME77" s="386"/>
      <c r="QMF77" s="386"/>
      <c r="QMG77" s="386"/>
      <c r="QMH77" s="386"/>
      <c r="QMI77" s="386"/>
      <c r="QMJ77" s="386"/>
      <c r="QMK77" s="386"/>
      <c r="QML77" s="386"/>
      <c r="QMM77" s="386"/>
      <c r="QMN77" s="386"/>
      <c r="QMO77" s="386"/>
      <c r="QMP77" s="386"/>
      <c r="QMQ77" s="386"/>
      <c r="QMR77" s="386"/>
      <c r="QMS77" s="386"/>
      <c r="QMT77" s="386"/>
      <c r="QMU77" s="386"/>
      <c r="QMV77" s="386"/>
      <c r="QMW77" s="386"/>
      <c r="QMX77" s="386"/>
      <c r="QMY77" s="386"/>
      <c r="QMZ77" s="386"/>
      <c r="QNA77" s="386"/>
      <c r="QNB77" s="386"/>
      <c r="QNC77" s="386"/>
      <c r="QND77" s="386"/>
      <c r="QNE77" s="386"/>
      <c r="QNF77" s="386"/>
      <c r="QNG77" s="386"/>
      <c r="QNH77" s="386"/>
      <c r="QNI77" s="386"/>
      <c r="QNJ77" s="386"/>
      <c r="QNK77" s="386"/>
      <c r="QNL77" s="386"/>
      <c r="QNM77" s="386"/>
      <c r="QNN77" s="386"/>
      <c r="QNO77" s="386"/>
      <c r="QNP77" s="386"/>
      <c r="QNQ77" s="386"/>
      <c r="QNR77" s="386"/>
      <c r="QNS77" s="386"/>
      <c r="QNT77" s="386"/>
      <c r="QNU77" s="386"/>
      <c r="QNV77" s="386"/>
      <c r="QNW77" s="386"/>
      <c r="QNX77" s="386"/>
      <c r="QNY77" s="386"/>
      <c r="QNZ77" s="386"/>
      <c r="QOA77" s="386"/>
      <c r="QOB77" s="386"/>
      <c r="QOC77" s="386"/>
      <c r="QOD77" s="386"/>
      <c r="QOE77" s="386"/>
      <c r="QOF77" s="386"/>
      <c r="QOG77" s="386"/>
      <c r="QOH77" s="386"/>
      <c r="QOI77" s="386"/>
      <c r="QOJ77" s="386"/>
      <c r="QOK77" s="386"/>
      <c r="QOL77" s="386"/>
      <c r="QOM77" s="386"/>
      <c r="QON77" s="386"/>
      <c r="QOO77" s="386"/>
      <c r="QOP77" s="386"/>
      <c r="QOQ77" s="386"/>
      <c r="QOR77" s="386"/>
      <c r="QOS77" s="386"/>
      <c r="QOT77" s="386"/>
      <c r="QOU77" s="386"/>
      <c r="QOV77" s="386"/>
      <c r="QOW77" s="386"/>
      <c r="QOX77" s="386"/>
      <c r="QOY77" s="386"/>
      <c r="QOZ77" s="386"/>
      <c r="QPA77" s="386"/>
      <c r="QPB77" s="386"/>
      <c r="QPC77" s="386"/>
      <c r="QPD77" s="386"/>
      <c r="QPE77" s="386"/>
      <c r="QPF77" s="386"/>
      <c r="QPG77" s="386"/>
      <c r="QPH77" s="386"/>
      <c r="QPI77" s="386"/>
      <c r="QPJ77" s="386"/>
      <c r="QPK77" s="386"/>
      <c r="QPL77" s="386"/>
      <c r="QPM77" s="386"/>
      <c r="QPN77" s="386"/>
      <c r="QPO77" s="386"/>
      <c r="QPP77" s="386"/>
      <c r="QPQ77" s="386"/>
      <c r="QPR77" s="386"/>
      <c r="QPS77" s="386"/>
      <c r="QPT77" s="386"/>
      <c r="QPU77" s="386"/>
      <c r="QPV77" s="386"/>
      <c r="QPW77" s="386"/>
      <c r="QPX77" s="386"/>
      <c r="QPY77" s="386"/>
      <c r="QPZ77" s="386"/>
      <c r="QQA77" s="386"/>
      <c r="QQB77" s="386"/>
      <c r="QQC77" s="386"/>
      <c r="QQD77" s="386"/>
      <c r="QQE77" s="386"/>
      <c r="QQF77" s="386"/>
      <c r="QQG77" s="386"/>
      <c r="QQH77" s="386"/>
      <c r="QQI77" s="386"/>
      <c r="QQJ77" s="386"/>
      <c r="QQK77" s="386"/>
      <c r="QQL77" s="386"/>
      <c r="QQM77" s="386"/>
      <c r="QQN77" s="386"/>
      <c r="QQO77" s="386"/>
      <c r="QQP77" s="386"/>
      <c r="QQQ77" s="386"/>
      <c r="QQR77" s="386"/>
      <c r="QQS77" s="386"/>
      <c r="QQT77" s="386"/>
      <c r="QQU77" s="386"/>
      <c r="QQV77" s="386"/>
      <c r="QQW77" s="386"/>
      <c r="QQX77" s="386"/>
      <c r="QQY77" s="386"/>
      <c r="QQZ77" s="386"/>
      <c r="QRA77" s="386"/>
      <c r="QRB77" s="386"/>
      <c r="QRC77" s="386"/>
      <c r="QRD77" s="386"/>
      <c r="QRE77" s="386"/>
      <c r="QRF77" s="386"/>
      <c r="QRG77" s="386"/>
      <c r="QRH77" s="386"/>
      <c r="QRI77" s="386"/>
      <c r="QRJ77" s="386"/>
      <c r="QRK77" s="386"/>
      <c r="QRL77" s="386"/>
      <c r="QRM77" s="386"/>
      <c r="QRN77" s="386"/>
      <c r="QRO77" s="386"/>
      <c r="QRP77" s="386"/>
      <c r="QRQ77" s="386"/>
      <c r="QRR77" s="386"/>
      <c r="QRS77" s="386"/>
      <c r="QRT77" s="386"/>
      <c r="QRU77" s="386"/>
      <c r="QRV77" s="386"/>
      <c r="QRW77" s="386"/>
      <c r="QRX77" s="386"/>
      <c r="QRY77" s="386"/>
      <c r="QRZ77" s="386"/>
      <c r="QSA77" s="386"/>
      <c r="QSB77" s="386"/>
      <c r="QSC77" s="386"/>
      <c r="QSD77" s="386"/>
      <c r="QSE77" s="386"/>
      <c r="QSF77" s="386"/>
      <c r="QSG77" s="386"/>
      <c r="QSH77" s="386"/>
      <c r="QSI77" s="386"/>
      <c r="QSJ77" s="386"/>
      <c r="QSK77" s="386"/>
      <c r="QSL77" s="386"/>
      <c r="QSM77" s="386"/>
      <c r="QSN77" s="386"/>
      <c r="QSO77" s="386"/>
      <c r="QSP77" s="386"/>
      <c r="QSQ77" s="386"/>
      <c r="QSR77" s="386"/>
      <c r="QSS77" s="386"/>
      <c r="QST77" s="386"/>
      <c r="QSU77" s="386"/>
      <c r="QSV77" s="386"/>
      <c r="QSW77" s="386"/>
      <c r="QSX77" s="386"/>
      <c r="QSY77" s="386"/>
      <c r="QSZ77" s="386"/>
      <c r="QTA77" s="386"/>
      <c r="QTB77" s="386"/>
      <c r="QTC77" s="386"/>
      <c r="QTD77" s="386"/>
      <c r="QTE77" s="386"/>
      <c r="QTF77" s="386"/>
      <c r="QTG77" s="386"/>
      <c r="QTH77" s="386"/>
      <c r="QTI77" s="386"/>
      <c r="QTJ77" s="386"/>
      <c r="QTK77" s="386"/>
      <c r="QTL77" s="386"/>
      <c r="QTM77" s="386"/>
      <c r="QTN77" s="386"/>
      <c r="QTO77" s="386"/>
      <c r="QTP77" s="386"/>
      <c r="QTQ77" s="386"/>
      <c r="QTR77" s="386"/>
      <c r="QTS77" s="386"/>
      <c r="QTT77" s="386"/>
      <c r="QTU77" s="386"/>
      <c r="QTV77" s="386"/>
      <c r="QTW77" s="386"/>
      <c r="QTX77" s="386"/>
      <c r="QTY77" s="386"/>
      <c r="QTZ77" s="386"/>
      <c r="QUA77" s="386"/>
      <c r="QUB77" s="386"/>
      <c r="QUC77" s="386"/>
      <c r="QUD77" s="386"/>
      <c r="QUE77" s="386"/>
      <c r="QUF77" s="386"/>
      <c r="QUG77" s="386"/>
      <c r="QUH77" s="386"/>
      <c r="QUI77" s="386"/>
      <c r="QUJ77" s="386"/>
      <c r="QUK77" s="386"/>
      <c r="QUL77" s="386"/>
      <c r="QUM77" s="386"/>
      <c r="QUN77" s="386"/>
      <c r="QUO77" s="386"/>
      <c r="QUP77" s="386"/>
      <c r="QUQ77" s="386"/>
      <c r="QUR77" s="386"/>
      <c r="QUS77" s="386"/>
      <c r="QUT77" s="386"/>
      <c r="QUU77" s="386"/>
      <c r="QUV77" s="386"/>
      <c r="QUW77" s="386"/>
      <c r="QUX77" s="386"/>
      <c r="QUY77" s="386"/>
      <c r="QUZ77" s="386"/>
      <c r="QVA77" s="386"/>
      <c r="QVB77" s="386"/>
      <c r="QVC77" s="386"/>
      <c r="QVD77" s="386"/>
      <c r="QVE77" s="386"/>
      <c r="QVF77" s="386"/>
      <c r="QVG77" s="386"/>
      <c r="QVH77" s="386"/>
      <c r="QVI77" s="386"/>
      <c r="QVJ77" s="386"/>
      <c r="QVK77" s="386"/>
      <c r="QVL77" s="386"/>
      <c r="QVM77" s="386"/>
      <c r="QVN77" s="386"/>
      <c r="QVO77" s="386"/>
      <c r="QVP77" s="386"/>
      <c r="QVQ77" s="386"/>
      <c r="QVR77" s="386"/>
      <c r="QVS77" s="386"/>
      <c r="QVT77" s="386"/>
      <c r="QVU77" s="386"/>
      <c r="QVV77" s="386"/>
      <c r="QVW77" s="386"/>
      <c r="QVX77" s="386"/>
      <c r="QVY77" s="386"/>
      <c r="QVZ77" s="386"/>
      <c r="QWA77" s="386"/>
      <c r="QWB77" s="386"/>
      <c r="QWC77" s="386"/>
      <c r="QWD77" s="386"/>
      <c r="QWE77" s="386"/>
      <c r="QWF77" s="386"/>
      <c r="QWG77" s="386"/>
      <c r="QWH77" s="386"/>
      <c r="QWI77" s="386"/>
      <c r="QWJ77" s="386"/>
      <c r="QWK77" s="386"/>
      <c r="QWL77" s="386"/>
      <c r="QWM77" s="386"/>
      <c r="QWN77" s="386"/>
      <c r="QWO77" s="386"/>
      <c r="QWP77" s="386"/>
      <c r="QWQ77" s="386"/>
      <c r="QWR77" s="386"/>
      <c r="QWS77" s="386"/>
      <c r="QWT77" s="386"/>
      <c r="QWU77" s="386"/>
      <c r="QWV77" s="386"/>
      <c r="QWW77" s="386"/>
      <c r="QWX77" s="386"/>
      <c r="QWY77" s="386"/>
      <c r="QWZ77" s="386"/>
      <c r="QXA77" s="386"/>
      <c r="QXB77" s="386"/>
      <c r="QXC77" s="386"/>
      <c r="QXD77" s="386"/>
      <c r="QXE77" s="386"/>
      <c r="QXF77" s="386"/>
      <c r="QXG77" s="386"/>
      <c r="QXH77" s="386"/>
      <c r="QXI77" s="386"/>
      <c r="QXJ77" s="386"/>
      <c r="QXK77" s="386"/>
      <c r="QXL77" s="386"/>
      <c r="QXM77" s="386"/>
      <c r="QXN77" s="386"/>
      <c r="QXO77" s="386"/>
      <c r="QXP77" s="386"/>
      <c r="QXQ77" s="386"/>
      <c r="QXR77" s="386"/>
      <c r="QXS77" s="386"/>
      <c r="QXT77" s="386"/>
      <c r="QXU77" s="386"/>
      <c r="QXV77" s="386"/>
      <c r="QXW77" s="386"/>
      <c r="QXX77" s="386"/>
      <c r="QXY77" s="386"/>
      <c r="QXZ77" s="386"/>
      <c r="QYA77" s="386"/>
      <c r="QYB77" s="386"/>
      <c r="QYC77" s="386"/>
      <c r="QYD77" s="386"/>
      <c r="QYE77" s="386"/>
      <c r="QYF77" s="386"/>
      <c r="QYG77" s="386"/>
      <c r="QYH77" s="386"/>
      <c r="QYI77" s="386"/>
      <c r="QYJ77" s="386"/>
      <c r="QYK77" s="386"/>
      <c r="QYL77" s="386"/>
      <c r="QYM77" s="386"/>
      <c r="QYN77" s="386"/>
      <c r="QYO77" s="386"/>
      <c r="QYP77" s="386"/>
      <c r="QYQ77" s="386"/>
      <c r="QYR77" s="386"/>
      <c r="QYS77" s="386"/>
      <c r="QYT77" s="386"/>
      <c r="QYU77" s="386"/>
      <c r="QYV77" s="386"/>
      <c r="QYW77" s="386"/>
      <c r="QYX77" s="386"/>
      <c r="QYY77" s="386"/>
      <c r="QYZ77" s="386"/>
      <c r="QZA77" s="386"/>
      <c r="QZB77" s="386"/>
      <c r="QZC77" s="386"/>
      <c r="QZD77" s="386"/>
      <c r="QZE77" s="386"/>
      <c r="QZF77" s="386"/>
      <c r="QZG77" s="386"/>
      <c r="QZH77" s="386"/>
      <c r="QZI77" s="386"/>
      <c r="QZJ77" s="386"/>
      <c r="QZK77" s="386"/>
      <c r="QZL77" s="386"/>
      <c r="QZM77" s="386"/>
      <c r="QZN77" s="386"/>
      <c r="QZO77" s="386"/>
      <c r="QZP77" s="386"/>
      <c r="QZQ77" s="386"/>
      <c r="QZR77" s="386"/>
      <c r="QZS77" s="386"/>
      <c r="QZT77" s="386"/>
      <c r="QZU77" s="386"/>
      <c r="QZV77" s="386"/>
      <c r="QZW77" s="386"/>
      <c r="QZX77" s="386"/>
      <c r="QZY77" s="386"/>
      <c r="QZZ77" s="386"/>
      <c r="RAA77" s="386"/>
      <c r="RAB77" s="386"/>
      <c r="RAC77" s="386"/>
      <c r="RAD77" s="386"/>
      <c r="RAE77" s="386"/>
      <c r="RAF77" s="386"/>
      <c r="RAG77" s="386"/>
      <c r="RAH77" s="386"/>
      <c r="RAI77" s="386"/>
      <c r="RAJ77" s="386"/>
      <c r="RAK77" s="386"/>
      <c r="RAL77" s="386"/>
      <c r="RAM77" s="386"/>
      <c r="RAN77" s="386"/>
      <c r="RAO77" s="386"/>
      <c r="RAP77" s="386"/>
      <c r="RAQ77" s="386"/>
      <c r="RAR77" s="386"/>
      <c r="RAS77" s="386"/>
      <c r="RAT77" s="386"/>
      <c r="RAU77" s="386"/>
      <c r="RAV77" s="386"/>
      <c r="RAW77" s="386"/>
      <c r="RAX77" s="386"/>
      <c r="RAY77" s="386"/>
      <c r="RAZ77" s="386"/>
      <c r="RBA77" s="386"/>
      <c r="RBB77" s="386"/>
      <c r="RBC77" s="386"/>
      <c r="RBD77" s="386"/>
      <c r="RBE77" s="386"/>
      <c r="RBF77" s="386"/>
      <c r="RBG77" s="386"/>
      <c r="RBH77" s="386"/>
      <c r="RBI77" s="386"/>
      <c r="RBJ77" s="386"/>
      <c r="RBK77" s="386"/>
      <c r="RBL77" s="386"/>
      <c r="RBM77" s="386"/>
      <c r="RBN77" s="386"/>
      <c r="RBO77" s="386"/>
      <c r="RBP77" s="386"/>
      <c r="RBQ77" s="386"/>
      <c r="RBR77" s="386"/>
      <c r="RBS77" s="386"/>
      <c r="RBT77" s="386"/>
      <c r="RBU77" s="386"/>
      <c r="RBV77" s="386"/>
      <c r="RBW77" s="386"/>
      <c r="RBX77" s="386"/>
      <c r="RBY77" s="386"/>
      <c r="RBZ77" s="386"/>
      <c r="RCA77" s="386"/>
      <c r="RCB77" s="386"/>
      <c r="RCC77" s="386"/>
      <c r="RCD77" s="386"/>
      <c r="RCE77" s="386"/>
      <c r="RCF77" s="386"/>
      <c r="RCG77" s="386"/>
      <c r="RCH77" s="386"/>
      <c r="RCI77" s="386"/>
      <c r="RCJ77" s="386"/>
      <c r="RCK77" s="386"/>
      <c r="RCL77" s="386"/>
      <c r="RCM77" s="386"/>
      <c r="RCN77" s="386"/>
      <c r="RCO77" s="386"/>
      <c r="RCP77" s="386"/>
      <c r="RCQ77" s="386"/>
      <c r="RCR77" s="386"/>
      <c r="RCS77" s="386"/>
      <c r="RCT77" s="386"/>
      <c r="RCU77" s="386"/>
      <c r="RCV77" s="386"/>
      <c r="RCW77" s="386"/>
      <c r="RCX77" s="386"/>
      <c r="RCY77" s="386"/>
      <c r="RCZ77" s="386"/>
      <c r="RDA77" s="386"/>
      <c r="RDB77" s="386"/>
      <c r="RDC77" s="386"/>
      <c r="RDD77" s="386"/>
      <c r="RDE77" s="386"/>
      <c r="RDF77" s="386"/>
      <c r="RDG77" s="386"/>
      <c r="RDH77" s="386"/>
      <c r="RDI77" s="386"/>
      <c r="RDJ77" s="386"/>
      <c r="RDK77" s="386"/>
      <c r="RDL77" s="386"/>
      <c r="RDM77" s="386"/>
      <c r="RDN77" s="386"/>
      <c r="RDO77" s="386"/>
      <c r="RDP77" s="386"/>
      <c r="RDQ77" s="386"/>
      <c r="RDR77" s="386"/>
      <c r="RDS77" s="386"/>
      <c r="RDT77" s="386"/>
      <c r="RDU77" s="386"/>
      <c r="RDV77" s="386"/>
      <c r="RDW77" s="386"/>
      <c r="RDX77" s="386"/>
      <c r="RDY77" s="386"/>
      <c r="RDZ77" s="386"/>
      <c r="REA77" s="386"/>
      <c r="REB77" s="386"/>
      <c r="REC77" s="386"/>
      <c r="RED77" s="386"/>
      <c r="REE77" s="386"/>
      <c r="REF77" s="386"/>
      <c r="REG77" s="386"/>
      <c r="REH77" s="386"/>
      <c r="REI77" s="386"/>
      <c r="REJ77" s="386"/>
      <c r="REK77" s="386"/>
      <c r="REL77" s="386"/>
      <c r="REM77" s="386"/>
      <c r="REN77" s="386"/>
      <c r="REO77" s="386"/>
      <c r="REP77" s="386"/>
      <c r="REQ77" s="386"/>
      <c r="RER77" s="386"/>
      <c r="RES77" s="386"/>
      <c r="RET77" s="386"/>
      <c r="REU77" s="386"/>
      <c r="REV77" s="386"/>
      <c r="REW77" s="386"/>
      <c r="REX77" s="386"/>
      <c r="REY77" s="386"/>
      <c r="REZ77" s="386"/>
      <c r="RFA77" s="386"/>
      <c r="RFB77" s="386"/>
      <c r="RFC77" s="386"/>
      <c r="RFD77" s="386"/>
      <c r="RFE77" s="386"/>
      <c r="RFF77" s="386"/>
      <c r="RFG77" s="386"/>
      <c r="RFH77" s="386"/>
      <c r="RFI77" s="386"/>
      <c r="RFJ77" s="386"/>
      <c r="RFK77" s="386"/>
      <c r="RFL77" s="386"/>
      <c r="RFM77" s="386"/>
      <c r="RFN77" s="386"/>
      <c r="RFO77" s="386"/>
      <c r="RFP77" s="386"/>
      <c r="RFQ77" s="386"/>
      <c r="RFR77" s="386"/>
      <c r="RFS77" s="386"/>
      <c r="RFT77" s="386"/>
      <c r="RFU77" s="386"/>
      <c r="RFV77" s="386"/>
      <c r="RFW77" s="386"/>
      <c r="RFX77" s="386"/>
      <c r="RFY77" s="386"/>
      <c r="RFZ77" s="386"/>
      <c r="RGA77" s="386"/>
      <c r="RGB77" s="386"/>
      <c r="RGC77" s="386"/>
      <c r="RGD77" s="386"/>
      <c r="RGE77" s="386"/>
      <c r="RGF77" s="386"/>
      <c r="RGG77" s="386"/>
      <c r="RGH77" s="386"/>
      <c r="RGI77" s="386"/>
      <c r="RGJ77" s="386"/>
      <c r="RGK77" s="386"/>
      <c r="RGL77" s="386"/>
      <c r="RGM77" s="386"/>
      <c r="RGN77" s="386"/>
      <c r="RGO77" s="386"/>
      <c r="RGP77" s="386"/>
      <c r="RGQ77" s="386"/>
      <c r="RGR77" s="386"/>
      <c r="RGS77" s="386"/>
      <c r="RGT77" s="386"/>
      <c r="RGU77" s="386"/>
      <c r="RGV77" s="386"/>
      <c r="RGW77" s="386"/>
      <c r="RGX77" s="386"/>
      <c r="RGY77" s="386"/>
      <c r="RGZ77" s="386"/>
      <c r="RHA77" s="386"/>
      <c r="RHB77" s="386"/>
      <c r="RHC77" s="386"/>
      <c r="RHD77" s="386"/>
      <c r="RHE77" s="386"/>
      <c r="RHF77" s="386"/>
      <c r="RHG77" s="386"/>
      <c r="RHH77" s="386"/>
      <c r="RHI77" s="386"/>
      <c r="RHJ77" s="386"/>
      <c r="RHK77" s="386"/>
      <c r="RHL77" s="386"/>
      <c r="RHM77" s="386"/>
      <c r="RHN77" s="386"/>
      <c r="RHO77" s="386"/>
      <c r="RHP77" s="386"/>
      <c r="RHQ77" s="386"/>
      <c r="RHR77" s="386"/>
      <c r="RHS77" s="386"/>
      <c r="RHT77" s="386"/>
      <c r="RHU77" s="386"/>
      <c r="RHV77" s="386"/>
      <c r="RHW77" s="386"/>
      <c r="RHX77" s="386"/>
      <c r="RHY77" s="386"/>
      <c r="RHZ77" s="386"/>
      <c r="RIA77" s="386"/>
      <c r="RIB77" s="386"/>
      <c r="RIC77" s="386"/>
      <c r="RID77" s="386"/>
      <c r="RIE77" s="386"/>
      <c r="RIF77" s="386"/>
      <c r="RIG77" s="386"/>
      <c r="RIH77" s="386"/>
      <c r="RII77" s="386"/>
      <c r="RIJ77" s="386"/>
      <c r="RIK77" s="386"/>
      <c r="RIL77" s="386"/>
      <c r="RIM77" s="386"/>
      <c r="RIN77" s="386"/>
      <c r="RIO77" s="386"/>
      <c r="RIP77" s="386"/>
      <c r="RIQ77" s="386"/>
      <c r="RIR77" s="386"/>
      <c r="RIS77" s="386"/>
      <c r="RIT77" s="386"/>
      <c r="RIU77" s="386"/>
      <c r="RIV77" s="386"/>
      <c r="RIW77" s="386"/>
      <c r="RIX77" s="386"/>
      <c r="RIY77" s="386"/>
      <c r="RIZ77" s="386"/>
      <c r="RJA77" s="386"/>
      <c r="RJB77" s="386"/>
      <c r="RJC77" s="386"/>
      <c r="RJD77" s="386"/>
      <c r="RJE77" s="386"/>
      <c r="RJF77" s="386"/>
      <c r="RJG77" s="386"/>
      <c r="RJH77" s="386"/>
      <c r="RJI77" s="386"/>
      <c r="RJJ77" s="386"/>
      <c r="RJK77" s="386"/>
      <c r="RJL77" s="386"/>
      <c r="RJM77" s="386"/>
      <c r="RJN77" s="386"/>
      <c r="RJO77" s="386"/>
      <c r="RJP77" s="386"/>
      <c r="RJQ77" s="386"/>
      <c r="RJR77" s="386"/>
      <c r="RJS77" s="386"/>
      <c r="RJT77" s="386"/>
      <c r="RJU77" s="386"/>
      <c r="RJV77" s="386"/>
      <c r="RJW77" s="386"/>
      <c r="RJX77" s="386"/>
      <c r="RJY77" s="386"/>
      <c r="RJZ77" s="386"/>
      <c r="RKA77" s="386"/>
      <c r="RKB77" s="386"/>
      <c r="RKC77" s="386"/>
      <c r="RKD77" s="386"/>
      <c r="RKE77" s="386"/>
      <c r="RKF77" s="386"/>
      <c r="RKG77" s="386"/>
      <c r="RKH77" s="386"/>
      <c r="RKI77" s="386"/>
      <c r="RKJ77" s="386"/>
      <c r="RKK77" s="386"/>
      <c r="RKL77" s="386"/>
      <c r="RKM77" s="386"/>
      <c r="RKN77" s="386"/>
      <c r="RKO77" s="386"/>
      <c r="RKP77" s="386"/>
      <c r="RKQ77" s="386"/>
      <c r="RKR77" s="386"/>
      <c r="RKS77" s="386"/>
      <c r="RKT77" s="386"/>
      <c r="RKU77" s="386"/>
      <c r="RKV77" s="386"/>
      <c r="RKW77" s="386"/>
      <c r="RKX77" s="386"/>
      <c r="RKY77" s="386"/>
      <c r="RKZ77" s="386"/>
      <c r="RLA77" s="386"/>
      <c r="RLB77" s="386"/>
      <c r="RLC77" s="386"/>
      <c r="RLD77" s="386"/>
      <c r="RLE77" s="386"/>
      <c r="RLF77" s="386"/>
      <c r="RLG77" s="386"/>
      <c r="RLH77" s="386"/>
      <c r="RLI77" s="386"/>
      <c r="RLJ77" s="386"/>
      <c r="RLK77" s="386"/>
      <c r="RLL77" s="386"/>
      <c r="RLM77" s="386"/>
      <c r="RLN77" s="386"/>
      <c r="RLO77" s="386"/>
      <c r="RLP77" s="386"/>
      <c r="RLQ77" s="386"/>
      <c r="RLR77" s="386"/>
      <c r="RLS77" s="386"/>
      <c r="RLT77" s="386"/>
      <c r="RLU77" s="386"/>
      <c r="RLV77" s="386"/>
      <c r="RLW77" s="386"/>
      <c r="RLX77" s="386"/>
      <c r="RLY77" s="386"/>
      <c r="RLZ77" s="386"/>
      <c r="RMA77" s="386"/>
      <c r="RMB77" s="386"/>
      <c r="RMC77" s="386"/>
      <c r="RMD77" s="386"/>
      <c r="RME77" s="386"/>
      <c r="RMF77" s="386"/>
      <c r="RMG77" s="386"/>
      <c r="RMH77" s="386"/>
      <c r="RMI77" s="386"/>
      <c r="RMJ77" s="386"/>
      <c r="RMK77" s="386"/>
      <c r="RML77" s="386"/>
      <c r="RMM77" s="386"/>
      <c r="RMN77" s="386"/>
      <c r="RMO77" s="386"/>
      <c r="RMP77" s="386"/>
      <c r="RMQ77" s="386"/>
      <c r="RMR77" s="386"/>
      <c r="RMS77" s="386"/>
      <c r="RMT77" s="386"/>
      <c r="RMU77" s="386"/>
      <c r="RMV77" s="386"/>
      <c r="RMW77" s="386"/>
      <c r="RMX77" s="386"/>
      <c r="RMY77" s="386"/>
      <c r="RMZ77" s="386"/>
      <c r="RNA77" s="386"/>
      <c r="RNB77" s="386"/>
      <c r="RNC77" s="386"/>
      <c r="RND77" s="386"/>
      <c r="RNE77" s="386"/>
      <c r="RNF77" s="386"/>
      <c r="RNG77" s="386"/>
      <c r="RNH77" s="386"/>
      <c r="RNI77" s="386"/>
      <c r="RNJ77" s="386"/>
      <c r="RNK77" s="386"/>
      <c r="RNL77" s="386"/>
      <c r="RNM77" s="386"/>
      <c r="RNN77" s="386"/>
      <c r="RNO77" s="386"/>
      <c r="RNP77" s="386"/>
      <c r="RNQ77" s="386"/>
      <c r="RNR77" s="386"/>
      <c r="RNS77" s="386"/>
      <c r="RNT77" s="386"/>
      <c r="RNU77" s="386"/>
      <c r="RNV77" s="386"/>
      <c r="RNW77" s="386"/>
      <c r="RNX77" s="386"/>
      <c r="RNY77" s="386"/>
      <c r="RNZ77" s="386"/>
      <c r="ROA77" s="386"/>
      <c r="ROB77" s="386"/>
      <c r="ROC77" s="386"/>
      <c r="ROD77" s="386"/>
      <c r="ROE77" s="386"/>
      <c r="ROF77" s="386"/>
      <c r="ROG77" s="386"/>
      <c r="ROH77" s="386"/>
      <c r="ROI77" s="386"/>
      <c r="ROJ77" s="386"/>
      <c r="ROK77" s="386"/>
      <c r="ROL77" s="386"/>
      <c r="ROM77" s="386"/>
      <c r="RON77" s="386"/>
      <c r="ROO77" s="386"/>
      <c r="ROP77" s="386"/>
      <c r="ROQ77" s="386"/>
      <c r="ROR77" s="386"/>
      <c r="ROS77" s="386"/>
      <c r="ROT77" s="386"/>
      <c r="ROU77" s="386"/>
      <c r="ROV77" s="386"/>
      <c r="ROW77" s="386"/>
      <c r="ROX77" s="386"/>
      <c r="ROY77" s="386"/>
      <c r="ROZ77" s="386"/>
      <c r="RPA77" s="386"/>
      <c r="RPB77" s="386"/>
      <c r="RPC77" s="386"/>
      <c r="RPD77" s="386"/>
      <c r="RPE77" s="386"/>
      <c r="RPF77" s="386"/>
      <c r="RPG77" s="386"/>
      <c r="RPH77" s="386"/>
      <c r="RPI77" s="386"/>
      <c r="RPJ77" s="386"/>
      <c r="RPK77" s="386"/>
      <c r="RPL77" s="386"/>
      <c r="RPM77" s="386"/>
      <c r="RPN77" s="386"/>
      <c r="RPO77" s="386"/>
      <c r="RPP77" s="386"/>
      <c r="RPQ77" s="386"/>
      <c r="RPR77" s="386"/>
      <c r="RPS77" s="386"/>
      <c r="RPT77" s="386"/>
      <c r="RPU77" s="386"/>
      <c r="RPV77" s="386"/>
      <c r="RPW77" s="386"/>
      <c r="RPX77" s="386"/>
      <c r="RPY77" s="386"/>
      <c r="RPZ77" s="386"/>
      <c r="RQA77" s="386"/>
      <c r="RQB77" s="386"/>
      <c r="RQC77" s="386"/>
      <c r="RQD77" s="386"/>
      <c r="RQE77" s="386"/>
      <c r="RQF77" s="386"/>
      <c r="RQG77" s="386"/>
      <c r="RQH77" s="386"/>
      <c r="RQI77" s="386"/>
      <c r="RQJ77" s="386"/>
      <c r="RQK77" s="386"/>
      <c r="RQL77" s="386"/>
      <c r="RQM77" s="386"/>
      <c r="RQN77" s="386"/>
      <c r="RQO77" s="386"/>
      <c r="RQP77" s="386"/>
      <c r="RQQ77" s="386"/>
      <c r="RQR77" s="386"/>
      <c r="RQS77" s="386"/>
      <c r="RQT77" s="386"/>
      <c r="RQU77" s="386"/>
      <c r="RQV77" s="386"/>
      <c r="RQW77" s="386"/>
      <c r="RQX77" s="386"/>
      <c r="RQY77" s="386"/>
      <c r="RQZ77" s="386"/>
      <c r="RRA77" s="386"/>
      <c r="RRB77" s="386"/>
      <c r="RRC77" s="386"/>
      <c r="RRD77" s="386"/>
      <c r="RRE77" s="386"/>
      <c r="RRF77" s="386"/>
      <c r="RRG77" s="386"/>
      <c r="RRH77" s="386"/>
      <c r="RRI77" s="386"/>
      <c r="RRJ77" s="386"/>
      <c r="RRK77" s="386"/>
      <c r="RRL77" s="386"/>
      <c r="RRM77" s="386"/>
      <c r="RRN77" s="386"/>
      <c r="RRO77" s="386"/>
      <c r="RRP77" s="386"/>
      <c r="RRQ77" s="386"/>
      <c r="RRR77" s="386"/>
      <c r="RRS77" s="386"/>
      <c r="RRT77" s="386"/>
      <c r="RRU77" s="386"/>
      <c r="RRV77" s="386"/>
      <c r="RRW77" s="386"/>
      <c r="RRX77" s="386"/>
      <c r="RRY77" s="386"/>
      <c r="RRZ77" s="386"/>
      <c r="RSA77" s="386"/>
      <c r="RSB77" s="386"/>
      <c r="RSC77" s="386"/>
      <c r="RSD77" s="386"/>
      <c r="RSE77" s="386"/>
      <c r="RSF77" s="386"/>
      <c r="RSG77" s="386"/>
      <c r="RSH77" s="386"/>
      <c r="RSI77" s="386"/>
      <c r="RSJ77" s="386"/>
      <c r="RSK77" s="386"/>
      <c r="RSL77" s="386"/>
      <c r="RSM77" s="386"/>
      <c r="RSN77" s="386"/>
      <c r="RSO77" s="386"/>
      <c r="RSP77" s="386"/>
      <c r="RSQ77" s="386"/>
      <c r="RSR77" s="386"/>
      <c r="RSS77" s="386"/>
      <c r="RST77" s="386"/>
      <c r="RSU77" s="386"/>
      <c r="RSV77" s="386"/>
      <c r="RSW77" s="386"/>
      <c r="RSX77" s="386"/>
      <c r="RSY77" s="386"/>
      <c r="RSZ77" s="386"/>
      <c r="RTA77" s="386"/>
      <c r="RTB77" s="386"/>
      <c r="RTC77" s="386"/>
      <c r="RTD77" s="386"/>
      <c r="RTE77" s="386"/>
      <c r="RTF77" s="386"/>
      <c r="RTG77" s="386"/>
      <c r="RTH77" s="386"/>
      <c r="RTI77" s="386"/>
      <c r="RTJ77" s="386"/>
      <c r="RTK77" s="386"/>
      <c r="RTL77" s="386"/>
      <c r="RTM77" s="386"/>
      <c r="RTN77" s="386"/>
      <c r="RTO77" s="386"/>
      <c r="RTP77" s="386"/>
      <c r="RTQ77" s="386"/>
      <c r="RTR77" s="386"/>
      <c r="RTS77" s="386"/>
      <c r="RTT77" s="386"/>
      <c r="RTU77" s="386"/>
      <c r="RTV77" s="386"/>
      <c r="RTW77" s="386"/>
      <c r="RTX77" s="386"/>
      <c r="RTY77" s="386"/>
      <c r="RTZ77" s="386"/>
      <c r="RUA77" s="386"/>
      <c r="RUB77" s="386"/>
      <c r="RUC77" s="386"/>
      <c r="RUD77" s="386"/>
      <c r="RUE77" s="386"/>
      <c r="RUF77" s="386"/>
      <c r="RUG77" s="386"/>
      <c r="RUH77" s="386"/>
      <c r="RUI77" s="386"/>
      <c r="RUJ77" s="386"/>
      <c r="RUK77" s="386"/>
      <c r="RUL77" s="386"/>
      <c r="RUM77" s="386"/>
      <c r="RUN77" s="386"/>
      <c r="RUO77" s="386"/>
      <c r="RUP77" s="386"/>
      <c r="RUQ77" s="386"/>
      <c r="RUR77" s="386"/>
      <c r="RUS77" s="386"/>
      <c r="RUT77" s="386"/>
      <c r="RUU77" s="386"/>
      <c r="RUV77" s="386"/>
      <c r="RUW77" s="386"/>
      <c r="RUX77" s="386"/>
      <c r="RUY77" s="386"/>
      <c r="RUZ77" s="386"/>
      <c r="RVA77" s="386"/>
      <c r="RVB77" s="386"/>
      <c r="RVC77" s="386"/>
      <c r="RVD77" s="386"/>
      <c r="RVE77" s="386"/>
      <c r="RVF77" s="386"/>
      <c r="RVG77" s="386"/>
      <c r="RVH77" s="386"/>
      <c r="RVI77" s="386"/>
      <c r="RVJ77" s="386"/>
      <c r="RVK77" s="386"/>
      <c r="RVL77" s="386"/>
      <c r="RVM77" s="386"/>
      <c r="RVN77" s="386"/>
      <c r="RVO77" s="386"/>
      <c r="RVP77" s="386"/>
      <c r="RVQ77" s="386"/>
      <c r="RVR77" s="386"/>
      <c r="RVS77" s="386"/>
      <c r="RVT77" s="386"/>
      <c r="RVU77" s="386"/>
      <c r="RVV77" s="386"/>
      <c r="RVW77" s="386"/>
      <c r="RVX77" s="386"/>
      <c r="RVY77" s="386"/>
      <c r="RVZ77" s="386"/>
      <c r="RWA77" s="386"/>
      <c r="RWB77" s="386"/>
      <c r="RWC77" s="386"/>
      <c r="RWD77" s="386"/>
      <c r="RWE77" s="386"/>
      <c r="RWF77" s="386"/>
      <c r="RWG77" s="386"/>
      <c r="RWH77" s="386"/>
      <c r="RWI77" s="386"/>
      <c r="RWJ77" s="386"/>
      <c r="RWK77" s="386"/>
      <c r="RWL77" s="386"/>
      <c r="RWM77" s="386"/>
      <c r="RWN77" s="386"/>
      <c r="RWO77" s="386"/>
      <c r="RWP77" s="386"/>
      <c r="RWQ77" s="386"/>
      <c r="RWR77" s="386"/>
      <c r="RWS77" s="386"/>
      <c r="RWT77" s="386"/>
      <c r="RWU77" s="386"/>
      <c r="RWV77" s="386"/>
      <c r="RWW77" s="386"/>
      <c r="RWX77" s="386"/>
      <c r="RWY77" s="386"/>
      <c r="RWZ77" s="386"/>
      <c r="RXA77" s="386"/>
      <c r="RXB77" s="386"/>
      <c r="RXC77" s="386"/>
      <c r="RXD77" s="386"/>
      <c r="RXE77" s="386"/>
      <c r="RXF77" s="386"/>
      <c r="RXG77" s="386"/>
      <c r="RXH77" s="386"/>
      <c r="RXI77" s="386"/>
      <c r="RXJ77" s="386"/>
      <c r="RXK77" s="386"/>
      <c r="RXL77" s="386"/>
      <c r="RXM77" s="386"/>
      <c r="RXN77" s="386"/>
      <c r="RXO77" s="386"/>
      <c r="RXP77" s="386"/>
      <c r="RXQ77" s="386"/>
      <c r="RXR77" s="386"/>
      <c r="RXS77" s="386"/>
      <c r="RXT77" s="386"/>
      <c r="RXU77" s="386"/>
      <c r="RXV77" s="386"/>
      <c r="RXW77" s="386"/>
      <c r="RXX77" s="386"/>
      <c r="RXY77" s="386"/>
      <c r="RXZ77" s="386"/>
      <c r="RYA77" s="386"/>
      <c r="RYB77" s="386"/>
      <c r="RYC77" s="386"/>
      <c r="RYD77" s="386"/>
      <c r="RYE77" s="386"/>
      <c r="RYF77" s="386"/>
      <c r="RYG77" s="386"/>
      <c r="RYH77" s="386"/>
      <c r="RYI77" s="386"/>
      <c r="RYJ77" s="386"/>
      <c r="RYK77" s="386"/>
      <c r="RYL77" s="386"/>
      <c r="RYM77" s="386"/>
      <c r="RYN77" s="386"/>
      <c r="RYO77" s="386"/>
      <c r="RYP77" s="386"/>
      <c r="RYQ77" s="386"/>
      <c r="RYR77" s="386"/>
      <c r="RYS77" s="386"/>
      <c r="RYT77" s="386"/>
      <c r="RYU77" s="386"/>
      <c r="RYV77" s="386"/>
      <c r="RYW77" s="386"/>
      <c r="RYX77" s="386"/>
      <c r="RYY77" s="386"/>
      <c r="RYZ77" s="386"/>
      <c r="RZA77" s="386"/>
      <c r="RZB77" s="386"/>
      <c r="RZC77" s="386"/>
      <c r="RZD77" s="386"/>
      <c r="RZE77" s="386"/>
      <c r="RZF77" s="386"/>
      <c r="RZG77" s="386"/>
      <c r="RZH77" s="386"/>
      <c r="RZI77" s="386"/>
      <c r="RZJ77" s="386"/>
      <c r="RZK77" s="386"/>
      <c r="RZL77" s="386"/>
      <c r="RZM77" s="386"/>
      <c r="RZN77" s="386"/>
      <c r="RZO77" s="386"/>
      <c r="RZP77" s="386"/>
      <c r="RZQ77" s="386"/>
      <c r="RZR77" s="386"/>
      <c r="RZS77" s="386"/>
      <c r="RZT77" s="386"/>
      <c r="RZU77" s="386"/>
      <c r="RZV77" s="386"/>
      <c r="RZW77" s="386"/>
      <c r="RZX77" s="386"/>
      <c r="RZY77" s="386"/>
      <c r="RZZ77" s="386"/>
      <c r="SAA77" s="386"/>
      <c r="SAB77" s="386"/>
      <c r="SAC77" s="386"/>
      <c r="SAD77" s="386"/>
      <c r="SAE77" s="386"/>
      <c r="SAF77" s="386"/>
      <c r="SAG77" s="386"/>
      <c r="SAH77" s="386"/>
      <c r="SAI77" s="386"/>
      <c r="SAJ77" s="386"/>
      <c r="SAK77" s="386"/>
      <c r="SAL77" s="386"/>
      <c r="SAM77" s="386"/>
      <c r="SAN77" s="386"/>
      <c r="SAO77" s="386"/>
      <c r="SAP77" s="386"/>
      <c r="SAQ77" s="386"/>
      <c r="SAR77" s="386"/>
      <c r="SAS77" s="386"/>
      <c r="SAT77" s="386"/>
      <c r="SAU77" s="386"/>
      <c r="SAV77" s="386"/>
      <c r="SAW77" s="386"/>
      <c r="SAX77" s="386"/>
      <c r="SAY77" s="386"/>
      <c r="SAZ77" s="386"/>
      <c r="SBA77" s="386"/>
      <c r="SBB77" s="386"/>
      <c r="SBC77" s="386"/>
      <c r="SBD77" s="386"/>
      <c r="SBE77" s="386"/>
      <c r="SBF77" s="386"/>
      <c r="SBG77" s="386"/>
      <c r="SBH77" s="386"/>
      <c r="SBI77" s="386"/>
      <c r="SBJ77" s="386"/>
      <c r="SBK77" s="386"/>
      <c r="SBL77" s="386"/>
      <c r="SBM77" s="386"/>
      <c r="SBN77" s="386"/>
      <c r="SBO77" s="386"/>
      <c r="SBP77" s="386"/>
      <c r="SBQ77" s="386"/>
      <c r="SBR77" s="386"/>
      <c r="SBS77" s="386"/>
      <c r="SBT77" s="386"/>
      <c r="SBU77" s="386"/>
      <c r="SBV77" s="386"/>
      <c r="SBW77" s="386"/>
      <c r="SBX77" s="386"/>
      <c r="SBY77" s="386"/>
      <c r="SBZ77" s="386"/>
      <c r="SCA77" s="386"/>
      <c r="SCB77" s="386"/>
      <c r="SCC77" s="386"/>
      <c r="SCD77" s="386"/>
      <c r="SCE77" s="386"/>
      <c r="SCF77" s="386"/>
      <c r="SCG77" s="386"/>
      <c r="SCH77" s="386"/>
      <c r="SCI77" s="386"/>
      <c r="SCJ77" s="386"/>
      <c r="SCK77" s="386"/>
      <c r="SCL77" s="386"/>
      <c r="SCM77" s="386"/>
      <c r="SCN77" s="386"/>
      <c r="SCO77" s="386"/>
      <c r="SCP77" s="386"/>
      <c r="SCQ77" s="386"/>
      <c r="SCR77" s="386"/>
      <c r="SCS77" s="386"/>
      <c r="SCT77" s="386"/>
      <c r="SCU77" s="386"/>
      <c r="SCV77" s="386"/>
      <c r="SCW77" s="386"/>
      <c r="SCX77" s="386"/>
      <c r="SCY77" s="386"/>
      <c r="SCZ77" s="386"/>
      <c r="SDA77" s="386"/>
      <c r="SDB77" s="386"/>
      <c r="SDC77" s="386"/>
      <c r="SDD77" s="386"/>
      <c r="SDE77" s="386"/>
      <c r="SDF77" s="386"/>
      <c r="SDG77" s="386"/>
      <c r="SDH77" s="386"/>
      <c r="SDI77" s="386"/>
      <c r="SDJ77" s="386"/>
      <c r="SDK77" s="386"/>
      <c r="SDL77" s="386"/>
      <c r="SDM77" s="386"/>
      <c r="SDN77" s="386"/>
      <c r="SDO77" s="386"/>
      <c r="SDP77" s="386"/>
      <c r="SDQ77" s="386"/>
      <c r="SDR77" s="386"/>
      <c r="SDS77" s="386"/>
      <c r="SDT77" s="386"/>
      <c r="SDU77" s="386"/>
      <c r="SDV77" s="386"/>
      <c r="SDW77" s="386"/>
      <c r="SDX77" s="386"/>
      <c r="SDY77" s="386"/>
      <c r="SDZ77" s="386"/>
      <c r="SEA77" s="386"/>
      <c r="SEB77" s="386"/>
      <c r="SEC77" s="386"/>
      <c r="SED77" s="386"/>
      <c r="SEE77" s="386"/>
      <c r="SEF77" s="386"/>
      <c r="SEG77" s="386"/>
      <c r="SEH77" s="386"/>
      <c r="SEI77" s="386"/>
      <c r="SEJ77" s="386"/>
      <c r="SEK77" s="386"/>
      <c r="SEL77" s="386"/>
      <c r="SEM77" s="386"/>
      <c r="SEN77" s="386"/>
      <c r="SEO77" s="386"/>
      <c r="SEP77" s="386"/>
      <c r="SEQ77" s="386"/>
      <c r="SER77" s="386"/>
      <c r="SES77" s="386"/>
      <c r="SET77" s="386"/>
      <c r="SEU77" s="386"/>
      <c r="SEV77" s="386"/>
      <c r="SEW77" s="386"/>
      <c r="SEX77" s="386"/>
      <c r="SEY77" s="386"/>
      <c r="SEZ77" s="386"/>
      <c r="SFA77" s="386"/>
      <c r="SFB77" s="386"/>
      <c r="SFC77" s="386"/>
      <c r="SFD77" s="386"/>
      <c r="SFE77" s="386"/>
      <c r="SFF77" s="386"/>
      <c r="SFG77" s="386"/>
      <c r="SFH77" s="386"/>
      <c r="SFI77" s="386"/>
      <c r="SFJ77" s="386"/>
      <c r="SFK77" s="386"/>
      <c r="SFL77" s="386"/>
      <c r="SFM77" s="386"/>
      <c r="SFN77" s="386"/>
      <c r="SFO77" s="386"/>
      <c r="SFP77" s="386"/>
      <c r="SFQ77" s="386"/>
      <c r="SFR77" s="386"/>
      <c r="SFS77" s="386"/>
      <c r="SFT77" s="386"/>
      <c r="SFU77" s="386"/>
      <c r="SFV77" s="386"/>
      <c r="SFW77" s="386"/>
      <c r="SFX77" s="386"/>
      <c r="SFY77" s="386"/>
      <c r="SFZ77" s="386"/>
      <c r="SGA77" s="386"/>
      <c r="SGB77" s="386"/>
      <c r="SGC77" s="386"/>
      <c r="SGD77" s="386"/>
      <c r="SGE77" s="386"/>
      <c r="SGF77" s="386"/>
      <c r="SGG77" s="386"/>
      <c r="SGH77" s="386"/>
      <c r="SGI77" s="386"/>
      <c r="SGJ77" s="386"/>
      <c r="SGK77" s="386"/>
      <c r="SGL77" s="386"/>
      <c r="SGM77" s="386"/>
      <c r="SGN77" s="386"/>
      <c r="SGO77" s="386"/>
      <c r="SGP77" s="386"/>
      <c r="SGQ77" s="386"/>
      <c r="SGR77" s="386"/>
      <c r="SGS77" s="386"/>
      <c r="SGT77" s="386"/>
      <c r="SGU77" s="386"/>
      <c r="SGV77" s="386"/>
      <c r="SGW77" s="386"/>
      <c r="SGX77" s="386"/>
      <c r="SGY77" s="386"/>
      <c r="SGZ77" s="386"/>
      <c r="SHA77" s="386"/>
      <c r="SHB77" s="386"/>
      <c r="SHC77" s="386"/>
      <c r="SHD77" s="386"/>
      <c r="SHE77" s="386"/>
      <c r="SHF77" s="386"/>
      <c r="SHG77" s="386"/>
      <c r="SHH77" s="386"/>
      <c r="SHI77" s="386"/>
      <c r="SHJ77" s="386"/>
      <c r="SHK77" s="386"/>
      <c r="SHL77" s="386"/>
      <c r="SHM77" s="386"/>
      <c r="SHN77" s="386"/>
      <c r="SHO77" s="386"/>
      <c r="SHP77" s="386"/>
      <c r="SHQ77" s="386"/>
      <c r="SHR77" s="386"/>
      <c r="SHS77" s="386"/>
      <c r="SHT77" s="386"/>
      <c r="SHU77" s="386"/>
      <c r="SHV77" s="386"/>
      <c r="SHW77" s="386"/>
      <c r="SHX77" s="386"/>
      <c r="SHY77" s="386"/>
      <c r="SHZ77" s="386"/>
      <c r="SIA77" s="386"/>
      <c r="SIB77" s="386"/>
      <c r="SIC77" s="386"/>
      <c r="SID77" s="386"/>
      <c r="SIE77" s="386"/>
      <c r="SIF77" s="386"/>
      <c r="SIG77" s="386"/>
      <c r="SIH77" s="386"/>
      <c r="SII77" s="386"/>
      <c r="SIJ77" s="386"/>
      <c r="SIK77" s="386"/>
      <c r="SIL77" s="386"/>
      <c r="SIM77" s="386"/>
      <c r="SIN77" s="386"/>
      <c r="SIO77" s="386"/>
      <c r="SIP77" s="386"/>
      <c r="SIQ77" s="386"/>
      <c r="SIR77" s="386"/>
      <c r="SIS77" s="386"/>
      <c r="SIT77" s="386"/>
      <c r="SIU77" s="386"/>
      <c r="SIV77" s="386"/>
      <c r="SIW77" s="386"/>
      <c r="SIX77" s="386"/>
      <c r="SIY77" s="386"/>
      <c r="SIZ77" s="386"/>
      <c r="SJA77" s="386"/>
      <c r="SJB77" s="386"/>
      <c r="SJC77" s="386"/>
      <c r="SJD77" s="386"/>
      <c r="SJE77" s="386"/>
      <c r="SJF77" s="386"/>
      <c r="SJG77" s="386"/>
      <c r="SJH77" s="386"/>
      <c r="SJI77" s="386"/>
      <c r="SJJ77" s="386"/>
      <c r="SJK77" s="386"/>
      <c r="SJL77" s="386"/>
      <c r="SJM77" s="386"/>
      <c r="SJN77" s="386"/>
      <c r="SJO77" s="386"/>
      <c r="SJP77" s="386"/>
      <c r="SJQ77" s="386"/>
      <c r="SJR77" s="386"/>
      <c r="SJS77" s="386"/>
      <c r="SJT77" s="386"/>
      <c r="SJU77" s="386"/>
      <c r="SJV77" s="386"/>
      <c r="SJW77" s="386"/>
      <c r="SJX77" s="386"/>
      <c r="SJY77" s="386"/>
      <c r="SJZ77" s="386"/>
      <c r="SKA77" s="386"/>
      <c r="SKB77" s="386"/>
      <c r="SKC77" s="386"/>
      <c r="SKD77" s="386"/>
      <c r="SKE77" s="386"/>
      <c r="SKF77" s="386"/>
      <c r="SKG77" s="386"/>
      <c r="SKH77" s="386"/>
      <c r="SKI77" s="386"/>
      <c r="SKJ77" s="386"/>
      <c r="SKK77" s="386"/>
      <c r="SKL77" s="386"/>
      <c r="SKM77" s="386"/>
      <c r="SKN77" s="386"/>
      <c r="SKO77" s="386"/>
      <c r="SKP77" s="386"/>
      <c r="SKQ77" s="386"/>
      <c r="SKR77" s="386"/>
      <c r="SKS77" s="386"/>
      <c r="SKT77" s="386"/>
      <c r="SKU77" s="386"/>
      <c r="SKV77" s="386"/>
      <c r="SKW77" s="386"/>
      <c r="SKX77" s="386"/>
      <c r="SKY77" s="386"/>
      <c r="SKZ77" s="386"/>
      <c r="SLA77" s="386"/>
      <c r="SLB77" s="386"/>
      <c r="SLC77" s="386"/>
      <c r="SLD77" s="386"/>
      <c r="SLE77" s="386"/>
      <c r="SLF77" s="386"/>
      <c r="SLG77" s="386"/>
      <c r="SLH77" s="386"/>
      <c r="SLI77" s="386"/>
      <c r="SLJ77" s="386"/>
      <c r="SLK77" s="386"/>
      <c r="SLL77" s="386"/>
      <c r="SLM77" s="386"/>
      <c r="SLN77" s="386"/>
      <c r="SLO77" s="386"/>
      <c r="SLP77" s="386"/>
      <c r="SLQ77" s="386"/>
      <c r="SLR77" s="386"/>
      <c r="SLS77" s="386"/>
      <c r="SLT77" s="386"/>
      <c r="SLU77" s="386"/>
      <c r="SLV77" s="386"/>
      <c r="SLW77" s="386"/>
      <c r="SLX77" s="386"/>
      <c r="SLY77" s="386"/>
      <c r="SLZ77" s="386"/>
      <c r="SMA77" s="386"/>
      <c r="SMB77" s="386"/>
      <c r="SMC77" s="386"/>
      <c r="SMD77" s="386"/>
      <c r="SME77" s="386"/>
      <c r="SMF77" s="386"/>
      <c r="SMG77" s="386"/>
      <c r="SMH77" s="386"/>
      <c r="SMI77" s="386"/>
      <c r="SMJ77" s="386"/>
      <c r="SMK77" s="386"/>
      <c r="SML77" s="386"/>
      <c r="SMM77" s="386"/>
      <c r="SMN77" s="386"/>
      <c r="SMO77" s="386"/>
      <c r="SMP77" s="386"/>
      <c r="SMQ77" s="386"/>
      <c r="SMR77" s="386"/>
      <c r="SMS77" s="386"/>
      <c r="SMT77" s="386"/>
      <c r="SMU77" s="386"/>
      <c r="SMV77" s="386"/>
      <c r="SMW77" s="386"/>
      <c r="SMX77" s="386"/>
      <c r="SMY77" s="386"/>
      <c r="SMZ77" s="386"/>
      <c r="SNA77" s="386"/>
      <c r="SNB77" s="386"/>
      <c r="SNC77" s="386"/>
      <c r="SND77" s="386"/>
      <c r="SNE77" s="386"/>
      <c r="SNF77" s="386"/>
      <c r="SNG77" s="386"/>
      <c r="SNH77" s="386"/>
      <c r="SNI77" s="386"/>
      <c r="SNJ77" s="386"/>
      <c r="SNK77" s="386"/>
      <c r="SNL77" s="386"/>
      <c r="SNM77" s="386"/>
      <c r="SNN77" s="386"/>
      <c r="SNO77" s="386"/>
      <c r="SNP77" s="386"/>
      <c r="SNQ77" s="386"/>
      <c r="SNR77" s="386"/>
      <c r="SNS77" s="386"/>
      <c r="SNT77" s="386"/>
      <c r="SNU77" s="386"/>
      <c r="SNV77" s="386"/>
      <c r="SNW77" s="386"/>
      <c r="SNX77" s="386"/>
      <c r="SNY77" s="386"/>
      <c r="SNZ77" s="386"/>
      <c r="SOA77" s="386"/>
      <c r="SOB77" s="386"/>
      <c r="SOC77" s="386"/>
      <c r="SOD77" s="386"/>
      <c r="SOE77" s="386"/>
      <c r="SOF77" s="386"/>
      <c r="SOG77" s="386"/>
      <c r="SOH77" s="386"/>
      <c r="SOI77" s="386"/>
      <c r="SOJ77" s="386"/>
      <c r="SOK77" s="386"/>
      <c r="SOL77" s="386"/>
      <c r="SOM77" s="386"/>
      <c r="SON77" s="386"/>
      <c r="SOO77" s="386"/>
      <c r="SOP77" s="386"/>
      <c r="SOQ77" s="386"/>
      <c r="SOR77" s="386"/>
      <c r="SOS77" s="386"/>
      <c r="SOT77" s="386"/>
      <c r="SOU77" s="386"/>
      <c r="SOV77" s="386"/>
      <c r="SOW77" s="386"/>
      <c r="SOX77" s="386"/>
      <c r="SOY77" s="386"/>
      <c r="SOZ77" s="386"/>
      <c r="SPA77" s="386"/>
      <c r="SPB77" s="386"/>
      <c r="SPC77" s="386"/>
      <c r="SPD77" s="386"/>
      <c r="SPE77" s="386"/>
      <c r="SPF77" s="386"/>
      <c r="SPG77" s="386"/>
      <c r="SPH77" s="386"/>
      <c r="SPI77" s="386"/>
      <c r="SPJ77" s="386"/>
      <c r="SPK77" s="386"/>
      <c r="SPL77" s="386"/>
      <c r="SPM77" s="386"/>
      <c r="SPN77" s="386"/>
      <c r="SPO77" s="386"/>
      <c r="SPP77" s="386"/>
      <c r="SPQ77" s="386"/>
      <c r="SPR77" s="386"/>
      <c r="SPS77" s="386"/>
      <c r="SPT77" s="386"/>
      <c r="SPU77" s="386"/>
      <c r="SPV77" s="386"/>
      <c r="SPW77" s="386"/>
      <c r="SPX77" s="386"/>
      <c r="SPY77" s="386"/>
      <c r="SPZ77" s="386"/>
      <c r="SQA77" s="386"/>
      <c r="SQB77" s="386"/>
      <c r="SQC77" s="386"/>
      <c r="SQD77" s="386"/>
      <c r="SQE77" s="386"/>
      <c r="SQF77" s="386"/>
      <c r="SQG77" s="386"/>
      <c r="SQH77" s="386"/>
      <c r="SQI77" s="386"/>
      <c r="SQJ77" s="386"/>
      <c r="SQK77" s="386"/>
      <c r="SQL77" s="386"/>
      <c r="SQM77" s="386"/>
      <c r="SQN77" s="386"/>
      <c r="SQO77" s="386"/>
      <c r="SQP77" s="386"/>
      <c r="SQQ77" s="386"/>
      <c r="SQR77" s="386"/>
      <c r="SQS77" s="386"/>
      <c r="SQT77" s="386"/>
      <c r="SQU77" s="386"/>
      <c r="SQV77" s="386"/>
      <c r="SQW77" s="386"/>
      <c r="SQX77" s="386"/>
      <c r="SQY77" s="386"/>
      <c r="SQZ77" s="386"/>
      <c r="SRA77" s="386"/>
      <c r="SRB77" s="386"/>
      <c r="SRC77" s="386"/>
      <c r="SRD77" s="386"/>
      <c r="SRE77" s="386"/>
      <c r="SRF77" s="386"/>
      <c r="SRG77" s="386"/>
      <c r="SRH77" s="386"/>
      <c r="SRI77" s="386"/>
      <c r="SRJ77" s="386"/>
      <c r="SRK77" s="386"/>
      <c r="SRL77" s="386"/>
      <c r="SRM77" s="386"/>
      <c r="SRN77" s="386"/>
      <c r="SRO77" s="386"/>
      <c r="SRP77" s="386"/>
      <c r="SRQ77" s="386"/>
      <c r="SRR77" s="386"/>
      <c r="SRS77" s="386"/>
      <c r="SRT77" s="386"/>
      <c r="SRU77" s="386"/>
      <c r="SRV77" s="386"/>
      <c r="SRW77" s="386"/>
      <c r="SRX77" s="386"/>
      <c r="SRY77" s="386"/>
      <c r="SRZ77" s="386"/>
      <c r="SSA77" s="386"/>
      <c r="SSB77" s="386"/>
      <c r="SSC77" s="386"/>
      <c r="SSD77" s="386"/>
      <c r="SSE77" s="386"/>
      <c r="SSF77" s="386"/>
      <c r="SSG77" s="386"/>
      <c r="SSH77" s="386"/>
      <c r="SSI77" s="386"/>
      <c r="SSJ77" s="386"/>
      <c r="SSK77" s="386"/>
      <c r="SSL77" s="386"/>
      <c r="SSM77" s="386"/>
      <c r="SSN77" s="386"/>
      <c r="SSO77" s="386"/>
      <c r="SSP77" s="386"/>
      <c r="SSQ77" s="386"/>
      <c r="SSR77" s="386"/>
      <c r="SSS77" s="386"/>
      <c r="SST77" s="386"/>
      <c r="SSU77" s="386"/>
      <c r="SSV77" s="386"/>
      <c r="SSW77" s="386"/>
      <c r="SSX77" s="386"/>
      <c r="SSY77" s="386"/>
      <c r="SSZ77" s="386"/>
      <c r="STA77" s="386"/>
      <c r="STB77" s="386"/>
      <c r="STC77" s="386"/>
      <c r="STD77" s="386"/>
      <c r="STE77" s="386"/>
      <c r="STF77" s="386"/>
      <c r="STG77" s="386"/>
      <c r="STH77" s="386"/>
      <c r="STI77" s="386"/>
      <c r="STJ77" s="386"/>
      <c r="STK77" s="386"/>
      <c r="STL77" s="386"/>
      <c r="STM77" s="386"/>
      <c r="STN77" s="386"/>
      <c r="STO77" s="386"/>
      <c r="STP77" s="386"/>
      <c r="STQ77" s="386"/>
      <c r="STR77" s="386"/>
      <c r="STS77" s="386"/>
      <c r="STT77" s="386"/>
      <c r="STU77" s="386"/>
      <c r="STV77" s="386"/>
      <c r="STW77" s="386"/>
      <c r="STX77" s="386"/>
      <c r="STY77" s="386"/>
      <c r="STZ77" s="386"/>
      <c r="SUA77" s="386"/>
      <c r="SUB77" s="386"/>
      <c r="SUC77" s="386"/>
      <c r="SUD77" s="386"/>
      <c r="SUE77" s="386"/>
      <c r="SUF77" s="386"/>
      <c r="SUG77" s="386"/>
      <c r="SUH77" s="386"/>
      <c r="SUI77" s="386"/>
      <c r="SUJ77" s="386"/>
      <c r="SUK77" s="386"/>
      <c r="SUL77" s="386"/>
      <c r="SUM77" s="386"/>
      <c r="SUN77" s="386"/>
      <c r="SUO77" s="386"/>
      <c r="SUP77" s="386"/>
      <c r="SUQ77" s="386"/>
      <c r="SUR77" s="386"/>
      <c r="SUS77" s="386"/>
      <c r="SUT77" s="386"/>
      <c r="SUU77" s="386"/>
      <c r="SUV77" s="386"/>
      <c r="SUW77" s="386"/>
      <c r="SUX77" s="386"/>
      <c r="SUY77" s="386"/>
      <c r="SUZ77" s="386"/>
      <c r="SVA77" s="386"/>
      <c r="SVB77" s="386"/>
      <c r="SVC77" s="386"/>
      <c r="SVD77" s="386"/>
      <c r="SVE77" s="386"/>
      <c r="SVF77" s="386"/>
      <c r="SVG77" s="386"/>
      <c r="SVH77" s="386"/>
      <c r="SVI77" s="386"/>
      <c r="SVJ77" s="386"/>
      <c r="SVK77" s="386"/>
      <c r="SVL77" s="386"/>
      <c r="SVM77" s="386"/>
      <c r="SVN77" s="386"/>
      <c r="SVO77" s="386"/>
      <c r="SVP77" s="386"/>
      <c r="SVQ77" s="386"/>
      <c r="SVR77" s="386"/>
      <c r="SVS77" s="386"/>
      <c r="SVT77" s="386"/>
      <c r="SVU77" s="386"/>
      <c r="SVV77" s="386"/>
      <c r="SVW77" s="386"/>
      <c r="SVX77" s="386"/>
      <c r="SVY77" s="386"/>
      <c r="SVZ77" s="386"/>
      <c r="SWA77" s="386"/>
      <c r="SWB77" s="386"/>
      <c r="SWC77" s="386"/>
      <c r="SWD77" s="386"/>
      <c r="SWE77" s="386"/>
      <c r="SWF77" s="386"/>
      <c r="SWG77" s="386"/>
      <c r="SWH77" s="386"/>
      <c r="SWI77" s="386"/>
      <c r="SWJ77" s="386"/>
      <c r="SWK77" s="386"/>
      <c r="SWL77" s="386"/>
      <c r="SWM77" s="386"/>
      <c r="SWN77" s="386"/>
      <c r="SWO77" s="386"/>
      <c r="SWP77" s="386"/>
      <c r="SWQ77" s="386"/>
      <c r="SWR77" s="386"/>
      <c r="SWS77" s="386"/>
      <c r="SWT77" s="386"/>
      <c r="SWU77" s="386"/>
      <c r="SWV77" s="386"/>
      <c r="SWW77" s="386"/>
      <c r="SWX77" s="386"/>
      <c r="SWY77" s="386"/>
      <c r="SWZ77" s="386"/>
      <c r="SXA77" s="386"/>
      <c r="SXB77" s="386"/>
      <c r="SXC77" s="386"/>
      <c r="SXD77" s="386"/>
      <c r="SXE77" s="386"/>
      <c r="SXF77" s="386"/>
      <c r="SXG77" s="386"/>
      <c r="SXH77" s="386"/>
      <c r="SXI77" s="386"/>
      <c r="SXJ77" s="386"/>
      <c r="SXK77" s="386"/>
      <c r="SXL77" s="386"/>
      <c r="SXM77" s="386"/>
      <c r="SXN77" s="386"/>
      <c r="SXO77" s="386"/>
      <c r="SXP77" s="386"/>
      <c r="SXQ77" s="386"/>
      <c r="SXR77" s="386"/>
      <c r="SXS77" s="386"/>
      <c r="SXT77" s="386"/>
      <c r="SXU77" s="386"/>
      <c r="SXV77" s="386"/>
      <c r="SXW77" s="386"/>
      <c r="SXX77" s="386"/>
      <c r="SXY77" s="386"/>
      <c r="SXZ77" s="386"/>
      <c r="SYA77" s="386"/>
      <c r="SYB77" s="386"/>
      <c r="SYC77" s="386"/>
      <c r="SYD77" s="386"/>
      <c r="SYE77" s="386"/>
      <c r="SYF77" s="386"/>
      <c r="SYG77" s="386"/>
      <c r="SYH77" s="386"/>
      <c r="SYI77" s="386"/>
      <c r="SYJ77" s="386"/>
      <c r="SYK77" s="386"/>
      <c r="SYL77" s="386"/>
      <c r="SYM77" s="386"/>
      <c r="SYN77" s="386"/>
      <c r="SYO77" s="386"/>
      <c r="SYP77" s="386"/>
      <c r="SYQ77" s="386"/>
      <c r="SYR77" s="386"/>
      <c r="SYS77" s="386"/>
      <c r="SYT77" s="386"/>
      <c r="SYU77" s="386"/>
      <c r="SYV77" s="386"/>
      <c r="SYW77" s="386"/>
      <c r="SYX77" s="386"/>
      <c r="SYY77" s="386"/>
      <c r="SYZ77" s="386"/>
      <c r="SZA77" s="386"/>
      <c r="SZB77" s="386"/>
      <c r="SZC77" s="386"/>
      <c r="SZD77" s="386"/>
      <c r="SZE77" s="386"/>
      <c r="SZF77" s="386"/>
      <c r="SZG77" s="386"/>
      <c r="SZH77" s="386"/>
      <c r="SZI77" s="386"/>
      <c r="SZJ77" s="386"/>
      <c r="SZK77" s="386"/>
      <c r="SZL77" s="386"/>
      <c r="SZM77" s="386"/>
      <c r="SZN77" s="386"/>
      <c r="SZO77" s="386"/>
      <c r="SZP77" s="386"/>
      <c r="SZQ77" s="386"/>
      <c r="SZR77" s="386"/>
      <c r="SZS77" s="386"/>
      <c r="SZT77" s="386"/>
      <c r="SZU77" s="386"/>
      <c r="SZV77" s="386"/>
      <c r="SZW77" s="386"/>
      <c r="SZX77" s="386"/>
      <c r="SZY77" s="386"/>
      <c r="SZZ77" s="386"/>
      <c r="TAA77" s="386"/>
      <c r="TAB77" s="386"/>
      <c r="TAC77" s="386"/>
      <c r="TAD77" s="386"/>
      <c r="TAE77" s="386"/>
      <c r="TAF77" s="386"/>
      <c r="TAG77" s="386"/>
      <c r="TAH77" s="386"/>
      <c r="TAI77" s="386"/>
      <c r="TAJ77" s="386"/>
      <c r="TAK77" s="386"/>
      <c r="TAL77" s="386"/>
      <c r="TAM77" s="386"/>
      <c r="TAN77" s="386"/>
      <c r="TAO77" s="386"/>
      <c r="TAP77" s="386"/>
      <c r="TAQ77" s="386"/>
      <c r="TAR77" s="386"/>
      <c r="TAS77" s="386"/>
      <c r="TAT77" s="386"/>
      <c r="TAU77" s="386"/>
      <c r="TAV77" s="386"/>
      <c r="TAW77" s="386"/>
      <c r="TAX77" s="386"/>
      <c r="TAY77" s="386"/>
      <c r="TAZ77" s="386"/>
      <c r="TBA77" s="386"/>
      <c r="TBB77" s="386"/>
      <c r="TBC77" s="386"/>
      <c r="TBD77" s="386"/>
      <c r="TBE77" s="386"/>
      <c r="TBF77" s="386"/>
      <c r="TBG77" s="386"/>
      <c r="TBH77" s="386"/>
      <c r="TBI77" s="386"/>
      <c r="TBJ77" s="386"/>
      <c r="TBK77" s="386"/>
      <c r="TBL77" s="386"/>
      <c r="TBM77" s="386"/>
      <c r="TBN77" s="386"/>
      <c r="TBO77" s="386"/>
      <c r="TBP77" s="386"/>
      <c r="TBQ77" s="386"/>
      <c r="TBR77" s="386"/>
      <c r="TBS77" s="386"/>
      <c r="TBT77" s="386"/>
      <c r="TBU77" s="386"/>
      <c r="TBV77" s="386"/>
      <c r="TBW77" s="386"/>
      <c r="TBX77" s="386"/>
      <c r="TBY77" s="386"/>
      <c r="TBZ77" s="386"/>
      <c r="TCA77" s="386"/>
      <c r="TCB77" s="386"/>
      <c r="TCC77" s="386"/>
      <c r="TCD77" s="386"/>
      <c r="TCE77" s="386"/>
      <c r="TCF77" s="386"/>
      <c r="TCG77" s="386"/>
      <c r="TCH77" s="386"/>
      <c r="TCI77" s="386"/>
      <c r="TCJ77" s="386"/>
      <c r="TCK77" s="386"/>
      <c r="TCL77" s="386"/>
      <c r="TCM77" s="386"/>
      <c r="TCN77" s="386"/>
      <c r="TCO77" s="386"/>
      <c r="TCP77" s="386"/>
      <c r="TCQ77" s="386"/>
      <c r="TCR77" s="386"/>
      <c r="TCS77" s="386"/>
      <c r="TCT77" s="386"/>
      <c r="TCU77" s="386"/>
      <c r="TCV77" s="386"/>
      <c r="TCW77" s="386"/>
      <c r="TCX77" s="386"/>
      <c r="TCY77" s="386"/>
      <c r="TCZ77" s="386"/>
      <c r="TDA77" s="386"/>
      <c r="TDB77" s="386"/>
      <c r="TDC77" s="386"/>
      <c r="TDD77" s="386"/>
      <c r="TDE77" s="386"/>
      <c r="TDF77" s="386"/>
      <c r="TDG77" s="386"/>
      <c r="TDH77" s="386"/>
      <c r="TDI77" s="386"/>
      <c r="TDJ77" s="386"/>
      <c r="TDK77" s="386"/>
      <c r="TDL77" s="386"/>
      <c r="TDM77" s="386"/>
      <c r="TDN77" s="386"/>
      <c r="TDO77" s="386"/>
      <c r="TDP77" s="386"/>
      <c r="TDQ77" s="386"/>
      <c r="TDR77" s="386"/>
      <c r="TDS77" s="386"/>
      <c r="TDT77" s="386"/>
      <c r="TDU77" s="386"/>
      <c r="TDV77" s="386"/>
      <c r="TDW77" s="386"/>
      <c r="TDX77" s="386"/>
      <c r="TDY77" s="386"/>
      <c r="TDZ77" s="386"/>
      <c r="TEA77" s="386"/>
      <c r="TEB77" s="386"/>
      <c r="TEC77" s="386"/>
      <c r="TED77" s="386"/>
      <c r="TEE77" s="386"/>
      <c r="TEF77" s="386"/>
      <c r="TEG77" s="386"/>
      <c r="TEH77" s="386"/>
      <c r="TEI77" s="386"/>
      <c r="TEJ77" s="386"/>
      <c r="TEK77" s="386"/>
      <c r="TEL77" s="386"/>
      <c r="TEM77" s="386"/>
      <c r="TEN77" s="386"/>
      <c r="TEO77" s="386"/>
      <c r="TEP77" s="386"/>
      <c r="TEQ77" s="386"/>
      <c r="TER77" s="386"/>
      <c r="TES77" s="386"/>
      <c r="TET77" s="386"/>
      <c r="TEU77" s="386"/>
      <c r="TEV77" s="386"/>
      <c r="TEW77" s="386"/>
      <c r="TEX77" s="386"/>
      <c r="TEY77" s="386"/>
      <c r="TEZ77" s="386"/>
      <c r="TFA77" s="386"/>
      <c r="TFB77" s="386"/>
      <c r="TFC77" s="386"/>
      <c r="TFD77" s="386"/>
      <c r="TFE77" s="386"/>
      <c r="TFF77" s="386"/>
      <c r="TFG77" s="386"/>
      <c r="TFH77" s="386"/>
      <c r="TFI77" s="386"/>
      <c r="TFJ77" s="386"/>
      <c r="TFK77" s="386"/>
      <c r="TFL77" s="386"/>
      <c r="TFM77" s="386"/>
      <c r="TFN77" s="386"/>
      <c r="TFO77" s="386"/>
      <c r="TFP77" s="386"/>
      <c r="TFQ77" s="386"/>
      <c r="TFR77" s="386"/>
      <c r="TFS77" s="386"/>
      <c r="TFT77" s="386"/>
      <c r="TFU77" s="386"/>
      <c r="TFV77" s="386"/>
      <c r="TFW77" s="386"/>
      <c r="TFX77" s="386"/>
      <c r="TFY77" s="386"/>
      <c r="TFZ77" s="386"/>
      <c r="TGA77" s="386"/>
      <c r="TGB77" s="386"/>
      <c r="TGC77" s="386"/>
      <c r="TGD77" s="386"/>
      <c r="TGE77" s="386"/>
      <c r="TGF77" s="386"/>
      <c r="TGG77" s="386"/>
      <c r="TGH77" s="386"/>
      <c r="TGI77" s="386"/>
      <c r="TGJ77" s="386"/>
      <c r="TGK77" s="386"/>
      <c r="TGL77" s="386"/>
      <c r="TGM77" s="386"/>
      <c r="TGN77" s="386"/>
      <c r="TGO77" s="386"/>
      <c r="TGP77" s="386"/>
      <c r="TGQ77" s="386"/>
      <c r="TGR77" s="386"/>
      <c r="TGS77" s="386"/>
      <c r="TGT77" s="386"/>
      <c r="TGU77" s="386"/>
      <c r="TGV77" s="386"/>
      <c r="TGW77" s="386"/>
      <c r="TGX77" s="386"/>
      <c r="TGY77" s="386"/>
      <c r="TGZ77" s="386"/>
      <c r="THA77" s="386"/>
      <c r="THB77" s="386"/>
      <c r="THC77" s="386"/>
      <c r="THD77" s="386"/>
      <c r="THE77" s="386"/>
      <c r="THF77" s="386"/>
      <c r="THG77" s="386"/>
      <c r="THH77" s="386"/>
      <c r="THI77" s="386"/>
      <c r="THJ77" s="386"/>
      <c r="THK77" s="386"/>
      <c r="THL77" s="386"/>
      <c r="THM77" s="386"/>
      <c r="THN77" s="386"/>
      <c r="THO77" s="386"/>
      <c r="THP77" s="386"/>
      <c r="THQ77" s="386"/>
      <c r="THR77" s="386"/>
      <c r="THS77" s="386"/>
      <c r="THT77" s="386"/>
      <c r="THU77" s="386"/>
      <c r="THV77" s="386"/>
      <c r="THW77" s="386"/>
      <c r="THX77" s="386"/>
      <c r="THY77" s="386"/>
      <c r="THZ77" s="386"/>
      <c r="TIA77" s="386"/>
      <c r="TIB77" s="386"/>
      <c r="TIC77" s="386"/>
      <c r="TID77" s="386"/>
      <c r="TIE77" s="386"/>
      <c r="TIF77" s="386"/>
      <c r="TIG77" s="386"/>
      <c r="TIH77" s="386"/>
      <c r="TII77" s="386"/>
      <c r="TIJ77" s="386"/>
      <c r="TIK77" s="386"/>
      <c r="TIL77" s="386"/>
      <c r="TIM77" s="386"/>
      <c r="TIN77" s="386"/>
      <c r="TIO77" s="386"/>
      <c r="TIP77" s="386"/>
      <c r="TIQ77" s="386"/>
      <c r="TIR77" s="386"/>
      <c r="TIS77" s="386"/>
      <c r="TIT77" s="386"/>
      <c r="TIU77" s="386"/>
      <c r="TIV77" s="386"/>
      <c r="TIW77" s="386"/>
      <c r="TIX77" s="386"/>
      <c r="TIY77" s="386"/>
      <c r="TIZ77" s="386"/>
      <c r="TJA77" s="386"/>
      <c r="TJB77" s="386"/>
      <c r="TJC77" s="386"/>
      <c r="TJD77" s="386"/>
      <c r="TJE77" s="386"/>
      <c r="TJF77" s="386"/>
      <c r="TJG77" s="386"/>
      <c r="TJH77" s="386"/>
      <c r="TJI77" s="386"/>
      <c r="TJJ77" s="386"/>
      <c r="TJK77" s="386"/>
      <c r="TJL77" s="386"/>
      <c r="TJM77" s="386"/>
      <c r="TJN77" s="386"/>
      <c r="TJO77" s="386"/>
      <c r="TJP77" s="386"/>
      <c r="TJQ77" s="386"/>
      <c r="TJR77" s="386"/>
      <c r="TJS77" s="386"/>
      <c r="TJT77" s="386"/>
      <c r="TJU77" s="386"/>
      <c r="TJV77" s="386"/>
      <c r="TJW77" s="386"/>
      <c r="TJX77" s="386"/>
      <c r="TJY77" s="386"/>
      <c r="TJZ77" s="386"/>
      <c r="TKA77" s="386"/>
      <c r="TKB77" s="386"/>
      <c r="TKC77" s="386"/>
      <c r="TKD77" s="386"/>
      <c r="TKE77" s="386"/>
      <c r="TKF77" s="386"/>
      <c r="TKG77" s="386"/>
      <c r="TKH77" s="386"/>
      <c r="TKI77" s="386"/>
      <c r="TKJ77" s="386"/>
      <c r="TKK77" s="386"/>
      <c r="TKL77" s="386"/>
      <c r="TKM77" s="386"/>
      <c r="TKN77" s="386"/>
      <c r="TKO77" s="386"/>
      <c r="TKP77" s="386"/>
      <c r="TKQ77" s="386"/>
      <c r="TKR77" s="386"/>
      <c r="TKS77" s="386"/>
      <c r="TKT77" s="386"/>
      <c r="TKU77" s="386"/>
      <c r="TKV77" s="386"/>
      <c r="TKW77" s="386"/>
      <c r="TKX77" s="386"/>
      <c r="TKY77" s="386"/>
      <c r="TKZ77" s="386"/>
      <c r="TLA77" s="386"/>
      <c r="TLB77" s="386"/>
      <c r="TLC77" s="386"/>
      <c r="TLD77" s="386"/>
      <c r="TLE77" s="386"/>
      <c r="TLF77" s="386"/>
      <c r="TLG77" s="386"/>
      <c r="TLH77" s="386"/>
      <c r="TLI77" s="386"/>
      <c r="TLJ77" s="386"/>
      <c r="TLK77" s="386"/>
      <c r="TLL77" s="386"/>
      <c r="TLM77" s="386"/>
      <c r="TLN77" s="386"/>
      <c r="TLO77" s="386"/>
      <c r="TLP77" s="386"/>
      <c r="TLQ77" s="386"/>
      <c r="TLR77" s="386"/>
      <c r="TLS77" s="386"/>
      <c r="TLT77" s="386"/>
      <c r="TLU77" s="386"/>
      <c r="TLV77" s="386"/>
      <c r="TLW77" s="386"/>
      <c r="TLX77" s="386"/>
      <c r="TLY77" s="386"/>
      <c r="TLZ77" s="386"/>
      <c r="TMA77" s="386"/>
      <c r="TMB77" s="386"/>
      <c r="TMC77" s="386"/>
      <c r="TMD77" s="386"/>
      <c r="TME77" s="386"/>
      <c r="TMF77" s="386"/>
      <c r="TMG77" s="386"/>
      <c r="TMH77" s="386"/>
      <c r="TMI77" s="386"/>
      <c r="TMJ77" s="386"/>
      <c r="TMK77" s="386"/>
      <c r="TML77" s="386"/>
      <c r="TMM77" s="386"/>
      <c r="TMN77" s="386"/>
      <c r="TMO77" s="386"/>
      <c r="TMP77" s="386"/>
      <c r="TMQ77" s="386"/>
      <c r="TMR77" s="386"/>
      <c r="TMS77" s="386"/>
      <c r="TMT77" s="386"/>
      <c r="TMU77" s="386"/>
      <c r="TMV77" s="386"/>
      <c r="TMW77" s="386"/>
      <c r="TMX77" s="386"/>
      <c r="TMY77" s="386"/>
      <c r="TMZ77" s="386"/>
      <c r="TNA77" s="386"/>
      <c r="TNB77" s="386"/>
      <c r="TNC77" s="386"/>
      <c r="TND77" s="386"/>
      <c r="TNE77" s="386"/>
      <c r="TNF77" s="386"/>
      <c r="TNG77" s="386"/>
      <c r="TNH77" s="386"/>
      <c r="TNI77" s="386"/>
      <c r="TNJ77" s="386"/>
      <c r="TNK77" s="386"/>
      <c r="TNL77" s="386"/>
      <c r="TNM77" s="386"/>
      <c r="TNN77" s="386"/>
      <c r="TNO77" s="386"/>
      <c r="TNP77" s="386"/>
      <c r="TNQ77" s="386"/>
      <c r="TNR77" s="386"/>
      <c r="TNS77" s="386"/>
      <c r="TNT77" s="386"/>
      <c r="TNU77" s="386"/>
      <c r="TNV77" s="386"/>
      <c r="TNW77" s="386"/>
      <c r="TNX77" s="386"/>
      <c r="TNY77" s="386"/>
      <c r="TNZ77" s="386"/>
      <c r="TOA77" s="386"/>
      <c r="TOB77" s="386"/>
      <c r="TOC77" s="386"/>
      <c r="TOD77" s="386"/>
      <c r="TOE77" s="386"/>
      <c r="TOF77" s="386"/>
      <c r="TOG77" s="386"/>
      <c r="TOH77" s="386"/>
      <c r="TOI77" s="386"/>
      <c r="TOJ77" s="386"/>
      <c r="TOK77" s="386"/>
      <c r="TOL77" s="386"/>
      <c r="TOM77" s="386"/>
      <c r="TON77" s="386"/>
      <c r="TOO77" s="386"/>
      <c r="TOP77" s="386"/>
      <c r="TOQ77" s="386"/>
      <c r="TOR77" s="386"/>
      <c r="TOS77" s="386"/>
      <c r="TOT77" s="386"/>
      <c r="TOU77" s="386"/>
      <c r="TOV77" s="386"/>
      <c r="TOW77" s="386"/>
      <c r="TOX77" s="386"/>
      <c r="TOY77" s="386"/>
      <c r="TOZ77" s="386"/>
      <c r="TPA77" s="386"/>
      <c r="TPB77" s="386"/>
      <c r="TPC77" s="386"/>
      <c r="TPD77" s="386"/>
      <c r="TPE77" s="386"/>
      <c r="TPF77" s="386"/>
      <c r="TPG77" s="386"/>
      <c r="TPH77" s="386"/>
      <c r="TPI77" s="386"/>
      <c r="TPJ77" s="386"/>
      <c r="TPK77" s="386"/>
      <c r="TPL77" s="386"/>
      <c r="TPM77" s="386"/>
      <c r="TPN77" s="386"/>
      <c r="TPO77" s="386"/>
      <c r="TPP77" s="386"/>
      <c r="TPQ77" s="386"/>
      <c r="TPR77" s="386"/>
      <c r="TPS77" s="386"/>
      <c r="TPT77" s="386"/>
      <c r="TPU77" s="386"/>
      <c r="TPV77" s="386"/>
      <c r="TPW77" s="386"/>
      <c r="TPX77" s="386"/>
      <c r="TPY77" s="386"/>
      <c r="TPZ77" s="386"/>
      <c r="TQA77" s="386"/>
      <c r="TQB77" s="386"/>
      <c r="TQC77" s="386"/>
      <c r="TQD77" s="386"/>
      <c r="TQE77" s="386"/>
      <c r="TQF77" s="386"/>
      <c r="TQG77" s="386"/>
      <c r="TQH77" s="386"/>
      <c r="TQI77" s="386"/>
      <c r="TQJ77" s="386"/>
      <c r="TQK77" s="386"/>
      <c r="TQL77" s="386"/>
      <c r="TQM77" s="386"/>
      <c r="TQN77" s="386"/>
      <c r="TQO77" s="386"/>
      <c r="TQP77" s="386"/>
      <c r="TQQ77" s="386"/>
      <c r="TQR77" s="386"/>
      <c r="TQS77" s="386"/>
      <c r="TQT77" s="386"/>
      <c r="TQU77" s="386"/>
      <c r="TQV77" s="386"/>
      <c r="TQW77" s="386"/>
      <c r="TQX77" s="386"/>
      <c r="TQY77" s="386"/>
      <c r="TQZ77" s="386"/>
      <c r="TRA77" s="386"/>
      <c r="TRB77" s="386"/>
      <c r="TRC77" s="386"/>
      <c r="TRD77" s="386"/>
      <c r="TRE77" s="386"/>
      <c r="TRF77" s="386"/>
      <c r="TRG77" s="386"/>
      <c r="TRH77" s="386"/>
      <c r="TRI77" s="386"/>
      <c r="TRJ77" s="386"/>
      <c r="TRK77" s="386"/>
      <c r="TRL77" s="386"/>
      <c r="TRM77" s="386"/>
      <c r="TRN77" s="386"/>
      <c r="TRO77" s="386"/>
      <c r="TRP77" s="386"/>
      <c r="TRQ77" s="386"/>
      <c r="TRR77" s="386"/>
      <c r="TRS77" s="386"/>
      <c r="TRT77" s="386"/>
      <c r="TRU77" s="386"/>
      <c r="TRV77" s="386"/>
      <c r="TRW77" s="386"/>
      <c r="TRX77" s="386"/>
      <c r="TRY77" s="386"/>
      <c r="TRZ77" s="386"/>
      <c r="TSA77" s="386"/>
      <c r="TSB77" s="386"/>
      <c r="TSC77" s="386"/>
      <c r="TSD77" s="386"/>
      <c r="TSE77" s="386"/>
      <c r="TSF77" s="386"/>
      <c r="TSG77" s="386"/>
      <c r="TSH77" s="386"/>
      <c r="TSI77" s="386"/>
      <c r="TSJ77" s="386"/>
      <c r="TSK77" s="386"/>
      <c r="TSL77" s="386"/>
      <c r="TSM77" s="386"/>
      <c r="TSN77" s="386"/>
      <c r="TSO77" s="386"/>
      <c r="TSP77" s="386"/>
      <c r="TSQ77" s="386"/>
      <c r="TSR77" s="386"/>
      <c r="TSS77" s="386"/>
      <c r="TST77" s="386"/>
      <c r="TSU77" s="386"/>
      <c r="TSV77" s="386"/>
      <c r="TSW77" s="386"/>
      <c r="TSX77" s="386"/>
      <c r="TSY77" s="386"/>
      <c r="TSZ77" s="386"/>
      <c r="TTA77" s="386"/>
      <c r="TTB77" s="386"/>
      <c r="TTC77" s="386"/>
      <c r="TTD77" s="386"/>
      <c r="TTE77" s="386"/>
      <c r="TTF77" s="386"/>
      <c r="TTG77" s="386"/>
      <c r="TTH77" s="386"/>
      <c r="TTI77" s="386"/>
      <c r="TTJ77" s="386"/>
      <c r="TTK77" s="386"/>
      <c r="TTL77" s="386"/>
      <c r="TTM77" s="386"/>
      <c r="TTN77" s="386"/>
      <c r="TTO77" s="386"/>
      <c r="TTP77" s="386"/>
      <c r="TTQ77" s="386"/>
      <c r="TTR77" s="386"/>
      <c r="TTS77" s="386"/>
      <c r="TTT77" s="386"/>
      <c r="TTU77" s="386"/>
      <c r="TTV77" s="386"/>
      <c r="TTW77" s="386"/>
      <c r="TTX77" s="386"/>
      <c r="TTY77" s="386"/>
      <c r="TTZ77" s="386"/>
      <c r="TUA77" s="386"/>
      <c r="TUB77" s="386"/>
      <c r="TUC77" s="386"/>
      <c r="TUD77" s="386"/>
      <c r="TUE77" s="386"/>
      <c r="TUF77" s="386"/>
      <c r="TUG77" s="386"/>
      <c r="TUH77" s="386"/>
      <c r="TUI77" s="386"/>
      <c r="TUJ77" s="386"/>
      <c r="TUK77" s="386"/>
      <c r="TUL77" s="386"/>
      <c r="TUM77" s="386"/>
      <c r="TUN77" s="386"/>
      <c r="TUO77" s="386"/>
      <c r="TUP77" s="386"/>
      <c r="TUQ77" s="386"/>
      <c r="TUR77" s="386"/>
      <c r="TUS77" s="386"/>
      <c r="TUT77" s="386"/>
      <c r="TUU77" s="386"/>
      <c r="TUV77" s="386"/>
      <c r="TUW77" s="386"/>
      <c r="TUX77" s="386"/>
      <c r="TUY77" s="386"/>
      <c r="TUZ77" s="386"/>
      <c r="TVA77" s="386"/>
      <c r="TVB77" s="386"/>
      <c r="TVC77" s="386"/>
      <c r="TVD77" s="386"/>
      <c r="TVE77" s="386"/>
      <c r="TVF77" s="386"/>
      <c r="TVG77" s="386"/>
      <c r="TVH77" s="386"/>
      <c r="TVI77" s="386"/>
      <c r="TVJ77" s="386"/>
      <c r="TVK77" s="386"/>
      <c r="TVL77" s="386"/>
      <c r="TVM77" s="386"/>
      <c r="TVN77" s="386"/>
      <c r="TVO77" s="386"/>
      <c r="TVP77" s="386"/>
      <c r="TVQ77" s="386"/>
      <c r="TVR77" s="386"/>
      <c r="TVS77" s="386"/>
      <c r="TVT77" s="386"/>
      <c r="TVU77" s="386"/>
      <c r="TVV77" s="386"/>
      <c r="TVW77" s="386"/>
      <c r="TVX77" s="386"/>
      <c r="TVY77" s="386"/>
      <c r="TVZ77" s="386"/>
      <c r="TWA77" s="386"/>
      <c r="TWB77" s="386"/>
      <c r="TWC77" s="386"/>
      <c r="TWD77" s="386"/>
      <c r="TWE77" s="386"/>
      <c r="TWF77" s="386"/>
      <c r="TWG77" s="386"/>
      <c r="TWH77" s="386"/>
      <c r="TWI77" s="386"/>
      <c r="TWJ77" s="386"/>
      <c r="TWK77" s="386"/>
      <c r="TWL77" s="386"/>
      <c r="TWM77" s="386"/>
      <c r="TWN77" s="386"/>
      <c r="TWO77" s="386"/>
      <c r="TWP77" s="386"/>
      <c r="TWQ77" s="386"/>
      <c r="TWR77" s="386"/>
      <c r="TWS77" s="386"/>
      <c r="TWT77" s="386"/>
      <c r="TWU77" s="386"/>
      <c r="TWV77" s="386"/>
      <c r="TWW77" s="386"/>
      <c r="TWX77" s="386"/>
      <c r="TWY77" s="386"/>
      <c r="TWZ77" s="386"/>
      <c r="TXA77" s="386"/>
      <c r="TXB77" s="386"/>
      <c r="TXC77" s="386"/>
      <c r="TXD77" s="386"/>
      <c r="TXE77" s="386"/>
      <c r="TXF77" s="386"/>
      <c r="TXG77" s="386"/>
      <c r="TXH77" s="386"/>
      <c r="TXI77" s="386"/>
      <c r="TXJ77" s="386"/>
      <c r="TXK77" s="386"/>
      <c r="TXL77" s="386"/>
      <c r="TXM77" s="386"/>
      <c r="TXN77" s="386"/>
      <c r="TXO77" s="386"/>
      <c r="TXP77" s="386"/>
      <c r="TXQ77" s="386"/>
      <c r="TXR77" s="386"/>
      <c r="TXS77" s="386"/>
      <c r="TXT77" s="386"/>
      <c r="TXU77" s="386"/>
      <c r="TXV77" s="386"/>
      <c r="TXW77" s="386"/>
      <c r="TXX77" s="386"/>
      <c r="TXY77" s="386"/>
      <c r="TXZ77" s="386"/>
      <c r="TYA77" s="386"/>
      <c r="TYB77" s="386"/>
      <c r="TYC77" s="386"/>
      <c r="TYD77" s="386"/>
      <c r="TYE77" s="386"/>
      <c r="TYF77" s="386"/>
      <c r="TYG77" s="386"/>
      <c r="TYH77" s="386"/>
      <c r="TYI77" s="386"/>
      <c r="TYJ77" s="386"/>
      <c r="TYK77" s="386"/>
      <c r="TYL77" s="386"/>
      <c r="TYM77" s="386"/>
      <c r="TYN77" s="386"/>
      <c r="TYO77" s="386"/>
      <c r="TYP77" s="386"/>
      <c r="TYQ77" s="386"/>
      <c r="TYR77" s="386"/>
      <c r="TYS77" s="386"/>
      <c r="TYT77" s="386"/>
      <c r="TYU77" s="386"/>
      <c r="TYV77" s="386"/>
      <c r="TYW77" s="386"/>
      <c r="TYX77" s="386"/>
      <c r="TYY77" s="386"/>
      <c r="TYZ77" s="386"/>
      <c r="TZA77" s="386"/>
      <c r="TZB77" s="386"/>
      <c r="TZC77" s="386"/>
      <c r="TZD77" s="386"/>
      <c r="TZE77" s="386"/>
      <c r="TZF77" s="386"/>
      <c r="TZG77" s="386"/>
      <c r="TZH77" s="386"/>
      <c r="TZI77" s="386"/>
      <c r="TZJ77" s="386"/>
      <c r="TZK77" s="386"/>
      <c r="TZL77" s="386"/>
      <c r="TZM77" s="386"/>
      <c r="TZN77" s="386"/>
      <c r="TZO77" s="386"/>
      <c r="TZP77" s="386"/>
      <c r="TZQ77" s="386"/>
      <c r="TZR77" s="386"/>
      <c r="TZS77" s="386"/>
      <c r="TZT77" s="386"/>
      <c r="TZU77" s="386"/>
      <c r="TZV77" s="386"/>
      <c r="TZW77" s="386"/>
      <c r="TZX77" s="386"/>
      <c r="TZY77" s="386"/>
      <c r="TZZ77" s="386"/>
      <c r="UAA77" s="386"/>
      <c r="UAB77" s="386"/>
      <c r="UAC77" s="386"/>
      <c r="UAD77" s="386"/>
      <c r="UAE77" s="386"/>
      <c r="UAF77" s="386"/>
      <c r="UAG77" s="386"/>
      <c r="UAH77" s="386"/>
      <c r="UAI77" s="386"/>
      <c r="UAJ77" s="386"/>
      <c r="UAK77" s="386"/>
      <c r="UAL77" s="386"/>
      <c r="UAM77" s="386"/>
      <c r="UAN77" s="386"/>
      <c r="UAO77" s="386"/>
      <c r="UAP77" s="386"/>
      <c r="UAQ77" s="386"/>
      <c r="UAR77" s="386"/>
      <c r="UAS77" s="386"/>
      <c r="UAT77" s="386"/>
      <c r="UAU77" s="386"/>
      <c r="UAV77" s="386"/>
      <c r="UAW77" s="386"/>
      <c r="UAX77" s="386"/>
      <c r="UAY77" s="386"/>
      <c r="UAZ77" s="386"/>
      <c r="UBA77" s="386"/>
      <c r="UBB77" s="386"/>
      <c r="UBC77" s="386"/>
      <c r="UBD77" s="386"/>
      <c r="UBE77" s="386"/>
      <c r="UBF77" s="386"/>
      <c r="UBG77" s="386"/>
      <c r="UBH77" s="386"/>
      <c r="UBI77" s="386"/>
      <c r="UBJ77" s="386"/>
      <c r="UBK77" s="386"/>
      <c r="UBL77" s="386"/>
      <c r="UBM77" s="386"/>
      <c r="UBN77" s="386"/>
      <c r="UBO77" s="386"/>
      <c r="UBP77" s="386"/>
      <c r="UBQ77" s="386"/>
      <c r="UBR77" s="386"/>
      <c r="UBS77" s="386"/>
      <c r="UBT77" s="386"/>
      <c r="UBU77" s="386"/>
      <c r="UBV77" s="386"/>
      <c r="UBW77" s="386"/>
      <c r="UBX77" s="386"/>
      <c r="UBY77" s="386"/>
      <c r="UBZ77" s="386"/>
      <c r="UCA77" s="386"/>
      <c r="UCB77" s="386"/>
      <c r="UCC77" s="386"/>
      <c r="UCD77" s="386"/>
      <c r="UCE77" s="386"/>
      <c r="UCF77" s="386"/>
      <c r="UCG77" s="386"/>
      <c r="UCH77" s="386"/>
      <c r="UCI77" s="386"/>
      <c r="UCJ77" s="386"/>
      <c r="UCK77" s="386"/>
      <c r="UCL77" s="386"/>
      <c r="UCM77" s="386"/>
      <c r="UCN77" s="386"/>
      <c r="UCO77" s="386"/>
      <c r="UCP77" s="386"/>
      <c r="UCQ77" s="386"/>
      <c r="UCR77" s="386"/>
      <c r="UCS77" s="386"/>
      <c r="UCT77" s="386"/>
      <c r="UCU77" s="386"/>
      <c r="UCV77" s="386"/>
      <c r="UCW77" s="386"/>
      <c r="UCX77" s="386"/>
      <c r="UCY77" s="386"/>
      <c r="UCZ77" s="386"/>
      <c r="UDA77" s="386"/>
      <c r="UDB77" s="386"/>
      <c r="UDC77" s="386"/>
      <c r="UDD77" s="386"/>
      <c r="UDE77" s="386"/>
      <c r="UDF77" s="386"/>
      <c r="UDG77" s="386"/>
      <c r="UDH77" s="386"/>
      <c r="UDI77" s="386"/>
      <c r="UDJ77" s="386"/>
      <c r="UDK77" s="386"/>
      <c r="UDL77" s="386"/>
      <c r="UDM77" s="386"/>
      <c r="UDN77" s="386"/>
      <c r="UDO77" s="386"/>
      <c r="UDP77" s="386"/>
      <c r="UDQ77" s="386"/>
      <c r="UDR77" s="386"/>
      <c r="UDS77" s="386"/>
      <c r="UDT77" s="386"/>
      <c r="UDU77" s="386"/>
      <c r="UDV77" s="386"/>
      <c r="UDW77" s="386"/>
      <c r="UDX77" s="386"/>
      <c r="UDY77" s="386"/>
      <c r="UDZ77" s="386"/>
      <c r="UEA77" s="386"/>
      <c r="UEB77" s="386"/>
      <c r="UEC77" s="386"/>
      <c r="UED77" s="386"/>
      <c r="UEE77" s="386"/>
      <c r="UEF77" s="386"/>
      <c r="UEG77" s="386"/>
      <c r="UEH77" s="386"/>
      <c r="UEI77" s="386"/>
      <c r="UEJ77" s="386"/>
      <c r="UEK77" s="386"/>
      <c r="UEL77" s="386"/>
      <c r="UEM77" s="386"/>
      <c r="UEN77" s="386"/>
      <c r="UEO77" s="386"/>
      <c r="UEP77" s="386"/>
      <c r="UEQ77" s="386"/>
      <c r="UER77" s="386"/>
      <c r="UES77" s="386"/>
      <c r="UET77" s="386"/>
      <c r="UEU77" s="386"/>
      <c r="UEV77" s="386"/>
      <c r="UEW77" s="386"/>
      <c r="UEX77" s="386"/>
      <c r="UEY77" s="386"/>
      <c r="UEZ77" s="386"/>
      <c r="UFA77" s="386"/>
      <c r="UFB77" s="386"/>
      <c r="UFC77" s="386"/>
      <c r="UFD77" s="386"/>
      <c r="UFE77" s="386"/>
      <c r="UFF77" s="386"/>
      <c r="UFG77" s="386"/>
      <c r="UFH77" s="386"/>
      <c r="UFI77" s="386"/>
      <c r="UFJ77" s="386"/>
      <c r="UFK77" s="386"/>
      <c r="UFL77" s="386"/>
      <c r="UFM77" s="386"/>
      <c r="UFN77" s="386"/>
      <c r="UFO77" s="386"/>
      <c r="UFP77" s="386"/>
      <c r="UFQ77" s="386"/>
      <c r="UFR77" s="386"/>
      <c r="UFS77" s="386"/>
      <c r="UFT77" s="386"/>
      <c r="UFU77" s="386"/>
      <c r="UFV77" s="386"/>
      <c r="UFW77" s="386"/>
      <c r="UFX77" s="386"/>
      <c r="UFY77" s="386"/>
      <c r="UFZ77" s="386"/>
      <c r="UGA77" s="386"/>
      <c r="UGB77" s="386"/>
      <c r="UGC77" s="386"/>
      <c r="UGD77" s="386"/>
      <c r="UGE77" s="386"/>
      <c r="UGF77" s="386"/>
      <c r="UGG77" s="386"/>
      <c r="UGH77" s="386"/>
      <c r="UGI77" s="386"/>
      <c r="UGJ77" s="386"/>
      <c r="UGK77" s="386"/>
      <c r="UGL77" s="386"/>
      <c r="UGM77" s="386"/>
      <c r="UGN77" s="386"/>
      <c r="UGO77" s="386"/>
      <c r="UGP77" s="386"/>
      <c r="UGQ77" s="386"/>
      <c r="UGR77" s="386"/>
      <c r="UGS77" s="386"/>
      <c r="UGT77" s="386"/>
      <c r="UGU77" s="386"/>
      <c r="UGV77" s="386"/>
      <c r="UGW77" s="386"/>
      <c r="UGX77" s="386"/>
      <c r="UGY77" s="386"/>
      <c r="UGZ77" s="386"/>
      <c r="UHA77" s="386"/>
      <c r="UHB77" s="386"/>
      <c r="UHC77" s="386"/>
      <c r="UHD77" s="386"/>
      <c r="UHE77" s="386"/>
      <c r="UHF77" s="386"/>
      <c r="UHG77" s="386"/>
      <c r="UHH77" s="386"/>
      <c r="UHI77" s="386"/>
      <c r="UHJ77" s="386"/>
      <c r="UHK77" s="386"/>
      <c r="UHL77" s="386"/>
      <c r="UHM77" s="386"/>
      <c r="UHN77" s="386"/>
      <c r="UHO77" s="386"/>
      <c r="UHP77" s="386"/>
      <c r="UHQ77" s="386"/>
      <c r="UHR77" s="386"/>
      <c r="UHS77" s="386"/>
      <c r="UHT77" s="386"/>
      <c r="UHU77" s="386"/>
      <c r="UHV77" s="386"/>
      <c r="UHW77" s="386"/>
      <c r="UHX77" s="386"/>
      <c r="UHY77" s="386"/>
      <c r="UHZ77" s="386"/>
      <c r="UIA77" s="386"/>
      <c r="UIB77" s="386"/>
      <c r="UIC77" s="386"/>
      <c r="UID77" s="386"/>
      <c r="UIE77" s="386"/>
      <c r="UIF77" s="386"/>
      <c r="UIG77" s="386"/>
      <c r="UIH77" s="386"/>
      <c r="UII77" s="386"/>
      <c r="UIJ77" s="386"/>
      <c r="UIK77" s="386"/>
      <c r="UIL77" s="386"/>
      <c r="UIM77" s="386"/>
      <c r="UIN77" s="386"/>
      <c r="UIO77" s="386"/>
      <c r="UIP77" s="386"/>
      <c r="UIQ77" s="386"/>
      <c r="UIR77" s="386"/>
      <c r="UIS77" s="386"/>
      <c r="UIT77" s="386"/>
      <c r="UIU77" s="386"/>
      <c r="UIV77" s="386"/>
      <c r="UIW77" s="386"/>
      <c r="UIX77" s="386"/>
      <c r="UIY77" s="386"/>
      <c r="UIZ77" s="386"/>
      <c r="UJA77" s="386"/>
      <c r="UJB77" s="386"/>
      <c r="UJC77" s="386"/>
      <c r="UJD77" s="386"/>
      <c r="UJE77" s="386"/>
      <c r="UJF77" s="386"/>
      <c r="UJG77" s="386"/>
      <c r="UJH77" s="386"/>
      <c r="UJI77" s="386"/>
      <c r="UJJ77" s="386"/>
      <c r="UJK77" s="386"/>
      <c r="UJL77" s="386"/>
      <c r="UJM77" s="386"/>
      <c r="UJN77" s="386"/>
      <c r="UJO77" s="386"/>
      <c r="UJP77" s="386"/>
      <c r="UJQ77" s="386"/>
      <c r="UJR77" s="386"/>
      <c r="UJS77" s="386"/>
      <c r="UJT77" s="386"/>
      <c r="UJU77" s="386"/>
      <c r="UJV77" s="386"/>
      <c r="UJW77" s="386"/>
      <c r="UJX77" s="386"/>
      <c r="UJY77" s="386"/>
      <c r="UJZ77" s="386"/>
      <c r="UKA77" s="386"/>
      <c r="UKB77" s="386"/>
      <c r="UKC77" s="386"/>
      <c r="UKD77" s="386"/>
      <c r="UKE77" s="386"/>
      <c r="UKF77" s="386"/>
      <c r="UKG77" s="386"/>
      <c r="UKH77" s="386"/>
      <c r="UKI77" s="386"/>
      <c r="UKJ77" s="386"/>
      <c r="UKK77" s="386"/>
      <c r="UKL77" s="386"/>
      <c r="UKM77" s="386"/>
      <c r="UKN77" s="386"/>
      <c r="UKO77" s="386"/>
      <c r="UKP77" s="386"/>
      <c r="UKQ77" s="386"/>
      <c r="UKR77" s="386"/>
      <c r="UKS77" s="386"/>
      <c r="UKT77" s="386"/>
      <c r="UKU77" s="386"/>
      <c r="UKV77" s="386"/>
      <c r="UKW77" s="386"/>
      <c r="UKX77" s="386"/>
      <c r="UKY77" s="386"/>
      <c r="UKZ77" s="386"/>
      <c r="ULA77" s="386"/>
      <c r="ULB77" s="386"/>
      <c r="ULC77" s="386"/>
      <c r="ULD77" s="386"/>
      <c r="ULE77" s="386"/>
      <c r="ULF77" s="386"/>
      <c r="ULG77" s="386"/>
      <c r="ULH77" s="386"/>
      <c r="ULI77" s="386"/>
      <c r="ULJ77" s="386"/>
      <c r="ULK77" s="386"/>
      <c r="ULL77" s="386"/>
      <c r="ULM77" s="386"/>
      <c r="ULN77" s="386"/>
      <c r="ULO77" s="386"/>
      <c r="ULP77" s="386"/>
      <c r="ULQ77" s="386"/>
      <c r="ULR77" s="386"/>
      <c r="ULS77" s="386"/>
      <c r="ULT77" s="386"/>
      <c r="ULU77" s="386"/>
      <c r="ULV77" s="386"/>
      <c r="ULW77" s="386"/>
      <c r="ULX77" s="386"/>
      <c r="ULY77" s="386"/>
      <c r="ULZ77" s="386"/>
      <c r="UMA77" s="386"/>
      <c r="UMB77" s="386"/>
      <c r="UMC77" s="386"/>
      <c r="UMD77" s="386"/>
      <c r="UME77" s="386"/>
      <c r="UMF77" s="386"/>
      <c r="UMG77" s="386"/>
      <c r="UMH77" s="386"/>
      <c r="UMI77" s="386"/>
      <c r="UMJ77" s="386"/>
      <c r="UMK77" s="386"/>
      <c r="UML77" s="386"/>
      <c r="UMM77" s="386"/>
      <c r="UMN77" s="386"/>
      <c r="UMO77" s="386"/>
      <c r="UMP77" s="386"/>
      <c r="UMQ77" s="386"/>
      <c r="UMR77" s="386"/>
      <c r="UMS77" s="386"/>
      <c r="UMT77" s="386"/>
      <c r="UMU77" s="386"/>
      <c r="UMV77" s="386"/>
      <c r="UMW77" s="386"/>
      <c r="UMX77" s="386"/>
      <c r="UMY77" s="386"/>
      <c r="UMZ77" s="386"/>
      <c r="UNA77" s="386"/>
      <c r="UNB77" s="386"/>
      <c r="UNC77" s="386"/>
      <c r="UND77" s="386"/>
      <c r="UNE77" s="386"/>
      <c r="UNF77" s="386"/>
      <c r="UNG77" s="386"/>
      <c r="UNH77" s="386"/>
      <c r="UNI77" s="386"/>
      <c r="UNJ77" s="386"/>
      <c r="UNK77" s="386"/>
      <c r="UNL77" s="386"/>
      <c r="UNM77" s="386"/>
      <c r="UNN77" s="386"/>
      <c r="UNO77" s="386"/>
      <c r="UNP77" s="386"/>
      <c r="UNQ77" s="386"/>
      <c r="UNR77" s="386"/>
      <c r="UNS77" s="386"/>
      <c r="UNT77" s="386"/>
      <c r="UNU77" s="386"/>
      <c r="UNV77" s="386"/>
      <c r="UNW77" s="386"/>
      <c r="UNX77" s="386"/>
      <c r="UNY77" s="386"/>
      <c r="UNZ77" s="386"/>
      <c r="UOA77" s="386"/>
      <c r="UOB77" s="386"/>
      <c r="UOC77" s="386"/>
      <c r="UOD77" s="386"/>
      <c r="UOE77" s="386"/>
      <c r="UOF77" s="386"/>
      <c r="UOG77" s="386"/>
      <c r="UOH77" s="386"/>
      <c r="UOI77" s="386"/>
      <c r="UOJ77" s="386"/>
      <c r="UOK77" s="386"/>
      <c r="UOL77" s="386"/>
      <c r="UOM77" s="386"/>
      <c r="UON77" s="386"/>
      <c r="UOO77" s="386"/>
      <c r="UOP77" s="386"/>
      <c r="UOQ77" s="386"/>
      <c r="UOR77" s="386"/>
      <c r="UOS77" s="386"/>
      <c r="UOT77" s="386"/>
      <c r="UOU77" s="386"/>
      <c r="UOV77" s="386"/>
      <c r="UOW77" s="386"/>
      <c r="UOX77" s="386"/>
      <c r="UOY77" s="386"/>
      <c r="UOZ77" s="386"/>
      <c r="UPA77" s="386"/>
      <c r="UPB77" s="386"/>
      <c r="UPC77" s="386"/>
      <c r="UPD77" s="386"/>
      <c r="UPE77" s="386"/>
      <c r="UPF77" s="386"/>
      <c r="UPG77" s="386"/>
      <c r="UPH77" s="386"/>
      <c r="UPI77" s="386"/>
      <c r="UPJ77" s="386"/>
      <c r="UPK77" s="386"/>
      <c r="UPL77" s="386"/>
      <c r="UPM77" s="386"/>
      <c r="UPN77" s="386"/>
      <c r="UPO77" s="386"/>
      <c r="UPP77" s="386"/>
      <c r="UPQ77" s="386"/>
      <c r="UPR77" s="386"/>
      <c r="UPS77" s="386"/>
      <c r="UPT77" s="386"/>
      <c r="UPU77" s="386"/>
      <c r="UPV77" s="386"/>
      <c r="UPW77" s="386"/>
      <c r="UPX77" s="386"/>
      <c r="UPY77" s="386"/>
      <c r="UPZ77" s="386"/>
      <c r="UQA77" s="386"/>
      <c r="UQB77" s="386"/>
      <c r="UQC77" s="386"/>
      <c r="UQD77" s="386"/>
      <c r="UQE77" s="386"/>
      <c r="UQF77" s="386"/>
      <c r="UQG77" s="386"/>
      <c r="UQH77" s="386"/>
      <c r="UQI77" s="386"/>
      <c r="UQJ77" s="386"/>
      <c r="UQK77" s="386"/>
      <c r="UQL77" s="386"/>
      <c r="UQM77" s="386"/>
      <c r="UQN77" s="386"/>
      <c r="UQO77" s="386"/>
      <c r="UQP77" s="386"/>
      <c r="UQQ77" s="386"/>
      <c r="UQR77" s="386"/>
      <c r="UQS77" s="386"/>
      <c r="UQT77" s="386"/>
      <c r="UQU77" s="386"/>
      <c r="UQV77" s="386"/>
      <c r="UQW77" s="386"/>
      <c r="UQX77" s="386"/>
      <c r="UQY77" s="386"/>
      <c r="UQZ77" s="386"/>
      <c r="URA77" s="386"/>
      <c r="URB77" s="386"/>
      <c r="URC77" s="386"/>
      <c r="URD77" s="386"/>
      <c r="URE77" s="386"/>
      <c r="URF77" s="386"/>
      <c r="URG77" s="386"/>
      <c r="URH77" s="386"/>
      <c r="URI77" s="386"/>
      <c r="URJ77" s="386"/>
      <c r="URK77" s="386"/>
      <c r="URL77" s="386"/>
      <c r="URM77" s="386"/>
      <c r="URN77" s="386"/>
      <c r="URO77" s="386"/>
      <c r="URP77" s="386"/>
      <c r="URQ77" s="386"/>
      <c r="URR77" s="386"/>
      <c r="URS77" s="386"/>
      <c r="URT77" s="386"/>
      <c r="URU77" s="386"/>
      <c r="URV77" s="386"/>
      <c r="URW77" s="386"/>
      <c r="URX77" s="386"/>
      <c r="URY77" s="386"/>
      <c r="URZ77" s="386"/>
      <c r="USA77" s="386"/>
      <c r="USB77" s="386"/>
      <c r="USC77" s="386"/>
      <c r="USD77" s="386"/>
      <c r="USE77" s="386"/>
      <c r="USF77" s="386"/>
      <c r="USG77" s="386"/>
      <c r="USH77" s="386"/>
      <c r="USI77" s="386"/>
      <c r="USJ77" s="386"/>
      <c r="USK77" s="386"/>
      <c r="USL77" s="386"/>
      <c r="USM77" s="386"/>
      <c r="USN77" s="386"/>
      <c r="USO77" s="386"/>
      <c r="USP77" s="386"/>
      <c r="USQ77" s="386"/>
      <c r="USR77" s="386"/>
      <c r="USS77" s="386"/>
      <c r="UST77" s="386"/>
      <c r="USU77" s="386"/>
      <c r="USV77" s="386"/>
      <c r="USW77" s="386"/>
      <c r="USX77" s="386"/>
      <c r="USY77" s="386"/>
      <c r="USZ77" s="386"/>
      <c r="UTA77" s="386"/>
      <c r="UTB77" s="386"/>
      <c r="UTC77" s="386"/>
      <c r="UTD77" s="386"/>
      <c r="UTE77" s="386"/>
      <c r="UTF77" s="386"/>
      <c r="UTG77" s="386"/>
      <c r="UTH77" s="386"/>
      <c r="UTI77" s="386"/>
      <c r="UTJ77" s="386"/>
      <c r="UTK77" s="386"/>
      <c r="UTL77" s="386"/>
      <c r="UTM77" s="386"/>
      <c r="UTN77" s="386"/>
      <c r="UTO77" s="386"/>
      <c r="UTP77" s="386"/>
      <c r="UTQ77" s="386"/>
      <c r="UTR77" s="386"/>
      <c r="UTS77" s="386"/>
      <c r="UTT77" s="386"/>
      <c r="UTU77" s="386"/>
      <c r="UTV77" s="386"/>
      <c r="UTW77" s="386"/>
      <c r="UTX77" s="386"/>
      <c r="UTY77" s="386"/>
      <c r="UTZ77" s="386"/>
      <c r="UUA77" s="386"/>
      <c r="UUB77" s="386"/>
      <c r="UUC77" s="386"/>
      <c r="UUD77" s="386"/>
      <c r="UUE77" s="386"/>
      <c r="UUF77" s="386"/>
      <c r="UUG77" s="386"/>
      <c r="UUH77" s="386"/>
      <c r="UUI77" s="386"/>
      <c r="UUJ77" s="386"/>
      <c r="UUK77" s="386"/>
      <c r="UUL77" s="386"/>
      <c r="UUM77" s="386"/>
      <c r="UUN77" s="386"/>
      <c r="UUO77" s="386"/>
      <c r="UUP77" s="386"/>
      <c r="UUQ77" s="386"/>
      <c r="UUR77" s="386"/>
      <c r="UUS77" s="386"/>
      <c r="UUT77" s="386"/>
      <c r="UUU77" s="386"/>
      <c r="UUV77" s="386"/>
      <c r="UUW77" s="386"/>
      <c r="UUX77" s="386"/>
      <c r="UUY77" s="386"/>
      <c r="UUZ77" s="386"/>
      <c r="UVA77" s="386"/>
      <c r="UVB77" s="386"/>
      <c r="UVC77" s="386"/>
      <c r="UVD77" s="386"/>
      <c r="UVE77" s="386"/>
      <c r="UVF77" s="386"/>
      <c r="UVG77" s="386"/>
      <c r="UVH77" s="386"/>
      <c r="UVI77" s="386"/>
      <c r="UVJ77" s="386"/>
      <c r="UVK77" s="386"/>
      <c r="UVL77" s="386"/>
      <c r="UVM77" s="386"/>
      <c r="UVN77" s="386"/>
      <c r="UVO77" s="386"/>
      <c r="UVP77" s="386"/>
      <c r="UVQ77" s="386"/>
      <c r="UVR77" s="386"/>
      <c r="UVS77" s="386"/>
      <c r="UVT77" s="386"/>
      <c r="UVU77" s="386"/>
      <c r="UVV77" s="386"/>
      <c r="UVW77" s="386"/>
      <c r="UVX77" s="386"/>
      <c r="UVY77" s="386"/>
      <c r="UVZ77" s="386"/>
      <c r="UWA77" s="386"/>
      <c r="UWB77" s="386"/>
      <c r="UWC77" s="386"/>
      <c r="UWD77" s="386"/>
      <c r="UWE77" s="386"/>
      <c r="UWF77" s="386"/>
      <c r="UWG77" s="386"/>
      <c r="UWH77" s="386"/>
      <c r="UWI77" s="386"/>
      <c r="UWJ77" s="386"/>
      <c r="UWK77" s="386"/>
      <c r="UWL77" s="386"/>
      <c r="UWM77" s="386"/>
      <c r="UWN77" s="386"/>
      <c r="UWO77" s="386"/>
      <c r="UWP77" s="386"/>
      <c r="UWQ77" s="386"/>
      <c r="UWR77" s="386"/>
      <c r="UWS77" s="386"/>
      <c r="UWT77" s="386"/>
      <c r="UWU77" s="386"/>
      <c r="UWV77" s="386"/>
      <c r="UWW77" s="386"/>
      <c r="UWX77" s="386"/>
      <c r="UWY77" s="386"/>
      <c r="UWZ77" s="386"/>
      <c r="UXA77" s="386"/>
      <c r="UXB77" s="386"/>
      <c r="UXC77" s="386"/>
      <c r="UXD77" s="386"/>
      <c r="UXE77" s="386"/>
      <c r="UXF77" s="386"/>
      <c r="UXG77" s="386"/>
      <c r="UXH77" s="386"/>
      <c r="UXI77" s="386"/>
      <c r="UXJ77" s="386"/>
      <c r="UXK77" s="386"/>
      <c r="UXL77" s="386"/>
      <c r="UXM77" s="386"/>
      <c r="UXN77" s="386"/>
      <c r="UXO77" s="386"/>
      <c r="UXP77" s="386"/>
      <c r="UXQ77" s="386"/>
      <c r="UXR77" s="386"/>
      <c r="UXS77" s="386"/>
      <c r="UXT77" s="386"/>
      <c r="UXU77" s="386"/>
      <c r="UXV77" s="386"/>
      <c r="UXW77" s="386"/>
      <c r="UXX77" s="386"/>
      <c r="UXY77" s="386"/>
      <c r="UXZ77" s="386"/>
      <c r="UYA77" s="386"/>
      <c r="UYB77" s="386"/>
      <c r="UYC77" s="386"/>
      <c r="UYD77" s="386"/>
      <c r="UYE77" s="386"/>
      <c r="UYF77" s="386"/>
      <c r="UYG77" s="386"/>
      <c r="UYH77" s="386"/>
      <c r="UYI77" s="386"/>
      <c r="UYJ77" s="386"/>
      <c r="UYK77" s="386"/>
      <c r="UYL77" s="386"/>
      <c r="UYM77" s="386"/>
      <c r="UYN77" s="386"/>
      <c r="UYO77" s="386"/>
      <c r="UYP77" s="386"/>
      <c r="UYQ77" s="386"/>
      <c r="UYR77" s="386"/>
      <c r="UYS77" s="386"/>
      <c r="UYT77" s="386"/>
      <c r="UYU77" s="386"/>
      <c r="UYV77" s="386"/>
      <c r="UYW77" s="386"/>
      <c r="UYX77" s="386"/>
      <c r="UYY77" s="386"/>
      <c r="UYZ77" s="386"/>
      <c r="UZA77" s="386"/>
      <c r="UZB77" s="386"/>
      <c r="UZC77" s="386"/>
      <c r="UZD77" s="386"/>
      <c r="UZE77" s="386"/>
      <c r="UZF77" s="386"/>
      <c r="UZG77" s="386"/>
      <c r="UZH77" s="386"/>
      <c r="UZI77" s="386"/>
      <c r="UZJ77" s="386"/>
      <c r="UZK77" s="386"/>
      <c r="UZL77" s="386"/>
      <c r="UZM77" s="386"/>
      <c r="UZN77" s="386"/>
      <c r="UZO77" s="386"/>
      <c r="UZP77" s="386"/>
      <c r="UZQ77" s="386"/>
      <c r="UZR77" s="386"/>
      <c r="UZS77" s="386"/>
      <c r="UZT77" s="386"/>
      <c r="UZU77" s="386"/>
      <c r="UZV77" s="386"/>
      <c r="UZW77" s="386"/>
      <c r="UZX77" s="386"/>
      <c r="UZY77" s="386"/>
      <c r="UZZ77" s="386"/>
      <c r="VAA77" s="386"/>
      <c r="VAB77" s="386"/>
      <c r="VAC77" s="386"/>
      <c r="VAD77" s="386"/>
      <c r="VAE77" s="386"/>
      <c r="VAF77" s="386"/>
      <c r="VAG77" s="386"/>
      <c r="VAH77" s="386"/>
      <c r="VAI77" s="386"/>
      <c r="VAJ77" s="386"/>
      <c r="VAK77" s="386"/>
      <c r="VAL77" s="386"/>
      <c r="VAM77" s="386"/>
      <c r="VAN77" s="386"/>
      <c r="VAO77" s="386"/>
      <c r="VAP77" s="386"/>
      <c r="VAQ77" s="386"/>
      <c r="VAR77" s="386"/>
      <c r="VAS77" s="386"/>
      <c r="VAT77" s="386"/>
      <c r="VAU77" s="386"/>
      <c r="VAV77" s="386"/>
      <c r="VAW77" s="386"/>
      <c r="VAX77" s="386"/>
      <c r="VAY77" s="386"/>
      <c r="VAZ77" s="386"/>
      <c r="VBA77" s="386"/>
      <c r="VBB77" s="386"/>
      <c r="VBC77" s="386"/>
      <c r="VBD77" s="386"/>
      <c r="VBE77" s="386"/>
      <c r="VBF77" s="386"/>
      <c r="VBG77" s="386"/>
      <c r="VBH77" s="386"/>
      <c r="VBI77" s="386"/>
      <c r="VBJ77" s="386"/>
      <c r="VBK77" s="386"/>
      <c r="VBL77" s="386"/>
      <c r="VBM77" s="386"/>
      <c r="VBN77" s="386"/>
      <c r="VBO77" s="386"/>
      <c r="VBP77" s="386"/>
      <c r="VBQ77" s="386"/>
      <c r="VBR77" s="386"/>
      <c r="VBS77" s="386"/>
      <c r="VBT77" s="386"/>
      <c r="VBU77" s="386"/>
      <c r="VBV77" s="386"/>
      <c r="VBW77" s="386"/>
      <c r="VBX77" s="386"/>
      <c r="VBY77" s="386"/>
      <c r="VBZ77" s="386"/>
      <c r="VCA77" s="386"/>
      <c r="VCB77" s="386"/>
      <c r="VCC77" s="386"/>
      <c r="VCD77" s="386"/>
      <c r="VCE77" s="386"/>
      <c r="VCF77" s="386"/>
      <c r="VCG77" s="386"/>
      <c r="VCH77" s="386"/>
      <c r="VCI77" s="386"/>
      <c r="VCJ77" s="386"/>
      <c r="VCK77" s="386"/>
      <c r="VCL77" s="386"/>
      <c r="VCM77" s="386"/>
      <c r="VCN77" s="386"/>
      <c r="VCO77" s="386"/>
      <c r="VCP77" s="386"/>
      <c r="VCQ77" s="386"/>
      <c r="VCR77" s="386"/>
      <c r="VCS77" s="386"/>
      <c r="VCT77" s="386"/>
      <c r="VCU77" s="386"/>
      <c r="VCV77" s="386"/>
      <c r="VCW77" s="386"/>
      <c r="VCX77" s="386"/>
      <c r="VCY77" s="386"/>
      <c r="VCZ77" s="386"/>
      <c r="VDA77" s="386"/>
      <c r="VDB77" s="386"/>
      <c r="VDC77" s="386"/>
      <c r="VDD77" s="386"/>
      <c r="VDE77" s="386"/>
      <c r="VDF77" s="386"/>
      <c r="VDG77" s="386"/>
      <c r="VDH77" s="386"/>
      <c r="VDI77" s="386"/>
      <c r="VDJ77" s="386"/>
      <c r="VDK77" s="386"/>
      <c r="VDL77" s="386"/>
      <c r="VDM77" s="386"/>
      <c r="VDN77" s="386"/>
      <c r="VDO77" s="386"/>
      <c r="VDP77" s="386"/>
      <c r="VDQ77" s="386"/>
      <c r="VDR77" s="386"/>
      <c r="VDS77" s="386"/>
      <c r="VDT77" s="386"/>
      <c r="VDU77" s="386"/>
      <c r="VDV77" s="386"/>
      <c r="VDW77" s="386"/>
      <c r="VDX77" s="386"/>
      <c r="VDY77" s="386"/>
      <c r="VDZ77" s="386"/>
      <c r="VEA77" s="386"/>
      <c r="VEB77" s="386"/>
      <c r="VEC77" s="386"/>
      <c r="VED77" s="386"/>
      <c r="VEE77" s="386"/>
      <c r="VEF77" s="386"/>
      <c r="VEG77" s="386"/>
      <c r="VEH77" s="386"/>
      <c r="VEI77" s="386"/>
      <c r="VEJ77" s="386"/>
      <c r="VEK77" s="386"/>
      <c r="VEL77" s="386"/>
      <c r="VEM77" s="386"/>
      <c r="VEN77" s="386"/>
      <c r="VEO77" s="386"/>
      <c r="VEP77" s="386"/>
      <c r="VEQ77" s="386"/>
      <c r="VER77" s="386"/>
      <c r="VES77" s="386"/>
      <c r="VET77" s="386"/>
      <c r="VEU77" s="386"/>
      <c r="VEV77" s="386"/>
      <c r="VEW77" s="386"/>
      <c r="VEX77" s="386"/>
      <c r="VEY77" s="386"/>
      <c r="VEZ77" s="386"/>
      <c r="VFA77" s="386"/>
      <c r="VFB77" s="386"/>
      <c r="VFC77" s="386"/>
      <c r="VFD77" s="386"/>
      <c r="VFE77" s="386"/>
      <c r="VFF77" s="386"/>
      <c r="VFG77" s="386"/>
      <c r="VFH77" s="386"/>
      <c r="VFI77" s="386"/>
      <c r="VFJ77" s="386"/>
      <c r="VFK77" s="386"/>
      <c r="VFL77" s="386"/>
      <c r="VFM77" s="386"/>
      <c r="VFN77" s="386"/>
      <c r="VFO77" s="386"/>
      <c r="VFP77" s="386"/>
      <c r="VFQ77" s="386"/>
      <c r="VFR77" s="386"/>
      <c r="VFS77" s="386"/>
      <c r="VFT77" s="386"/>
      <c r="VFU77" s="386"/>
      <c r="VFV77" s="386"/>
      <c r="VFW77" s="386"/>
      <c r="VFX77" s="386"/>
      <c r="VFY77" s="386"/>
      <c r="VFZ77" s="386"/>
      <c r="VGA77" s="386"/>
      <c r="VGB77" s="386"/>
      <c r="VGC77" s="386"/>
      <c r="VGD77" s="386"/>
      <c r="VGE77" s="386"/>
      <c r="VGF77" s="386"/>
      <c r="VGG77" s="386"/>
      <c r="VGH77" s="386"/>
      <c r="VGI77" s="386"/>
      <c r="VGJ77" s="386"/>
      <c r="VGK77" s="386"/>
      <c r="VGL77" s="386"/>
      <c r="VGM77" s="386"/>
      <c r="VGN77" s="386"/>
      <c r="VGO77" s="386"/>
      <c r="VGP77" s="386"/>
      <c r="VGQ77" s="386"/>
      <c r="VGR77" s="386"/>
      <c r="VGS77" s="386"/>
      <c r="VGT77" s="386"/>
      <c r="VGU77" s="386"/>
      <c r="VGV77" s="386"/>
      <c r="VGW77" s="386"/>
      <c r="VGX77" s="386"/>
      <c r="VGY77" s="386"/>
      <c r="VGZ77" s="386"/>
      <c r="VHA77" s="386"/>
      <c r="VHB77" s="386"/>
      <c r="VHC77" s="386"/>
      <c r="VHD77" s="386"/>
      <c r="VHE77" s="386"/>
      <c r="VHF77" s="386"/>
      <c r="VHG77" s="386"/>
      <c r="VHH77" s="386"/>
      <c r="VHI77" s="386"/>
      <c r="VHJ77" s="386"/>
      <c r="VHK77" s="386"/>
      <c r="VHL77" s="386"/>
      <c r="VHM77" s="386"/>
      <c r="VHN77" s="386"/>
      <c r="VHO77" s="386"/>
      <c r="VHP77" s="386"/>
      <c r="VHQ77" s="386"/>
      <c r="VHR77" s="386"/>
      <c r="VHS77" s="386"/>
      <c r="VHT77" s="386"/>
      <c r="VHU77" s="386"/>
      <c r="VHV77" s="386"/>
      <c r="VHW77" s="386"/>
      <c r="VHX77" s="386"/>
      <c r="VHY77" s="386"/>
      <c r="VHZ77" s="386"/>
      <c r="VIA77" s="386"/>
      <c r="VIB77" s="386"/>
      <c r="VIC77" s="386"/>
      <c r="VID77" s="386"/>
      <c r="VIE77" s="386"/>
      <c r="VIF77" s="386"/>
      <c r="VIG77" s="386"/>
      <c r="VIH77" s="386"/>
      <c r="VII77" s="386"/>
      <c r="VIJ77" s="386"/>
      <c r="VIK77" s="386"/>
      <c r="VIL77" s="386"/>
      <c r="VIM77" s="386"/>
      <c r="VIN77" s="386"/>
      <c r="VIO77" s="386"/>
      <c r="VIP77" s="386"/>
      <c r="VIQ77" s="386"/>
      <c r="VIR77" s="386"/>
      <c r="VIS77" s="386"/>
      <c r="VIT77" s="386"/>
      <c r="VIU77" s="386"/>
      <c r="VIV77" s="386"/>
      <c r="VIW77" s="386"/>
      <c r="VIX77" s="386"/>
      <c r="VIY77" s="386"/>
      <c r="VIZ77" s="386"/>
      <c r="VJA77" s="386"/>
      <c r="VJB77" s="386"/>
      <c r="VJC77" s="386"/>
      <c r="VJD77" s="386"/>
      <c r="VJE77" s="386"/>
      <c r="VJF77" s="386"/>
      <c r="VJG77" s="386"/>
      <c r="VJH77" s="386"/>
      <c r="VJI77" s="386"/>
      <c r="VJJ77" s="386"/>
      <c r="VJK77" s="386"/>
      <c r="VJL77" s="386"/>
      <c r="VJM77" s="386"/>
      <c r="VJN77" s="386"/>
      <c r="VJO77" s="386"/>
      <c r="VJP77" s="386"/>
      <c r="VJQ77" s="386"/>
      <c r="VJR77" s="386"/>
      <c r="VJS77" s="386"/>
      <c r="VJT77" s="386"/>
      <c r="VJU77" s="386"/>
      <c r="VJV77" s="386"/>
      <c r="VJW77" s="386"/>
      <c r="VJX77" s="386"/>
      <c r="VJY77" s="386"/>
      <c r="VJZ77" s="386"/>
      <c r="VKA77" s="386"/>
      <c r="VKB77" s="386"/>
      <c r="VKC77" s="386"/>
      <c r="VKD77" s="386"/>
      <c r="VKE77" s="386"/>
      <c r="VKF77" s="386"/>
      <c r="VKG77" s="386"/>
      <c r="VKH77" s="386"/>
      <c r="VKI77" s="386"/>
      <c r="VKJ77" s="386"/>
      <c r="VKK77" s="386"/>
      <c r="VKL77" s="386"/>
      <c r="VKM77" s="386"/>
      <c r="VKN77" s="386"/>
      <c r="VKO77" s="386"/>
      <c r="VKP77" s="386"/>
      <c r="VKQ77" s="386"/>
      <c r="VKR77" s="386"/>
      <c r="VKS77" s="386"/>
      <c r="VKT77" s="386"/>
      <c r="VKU77" s="386"/>
      <c r="VKV77" s="386"/>
      <c r="VKW77" s="386"/>
      <c r="VKX77" s="386"/>
      <c r="VKY77" s="386"/>
      <c r="VKZ77" s="386"/>
      <c r="VLA77" s="386"/>
      <c r="VLB77" s="386"/>
      <c r="VLC77" s="386"/>
      <c r="VLD77" s="386"/>
      <c r="VLE77" s="386"/>
      <c r="VLF77" s="386"/>
      <c r="VLG77" s="386"/>
      <c r="VLH77" s="386"/>
      <c r="VLI77" s="386"/>
      <c r="VLJ77" s="386"/>
      <c r="VLK77" s="386"/>
      <c r="VLL77" s="386"/>
      <c r="VLM77" s="386"/>
      <c r="VLN77" s="386"/>
      <c r="VLO77" s="386"/>
      <c r="VLP77" s="386"/>
      <c r="VLQ77" s="386"/>
      <c r="VLR77" s="386"/>
      <c r="VLS77" s="386"/>
      <c r="VLT77" s="386"/>
      <c r="VLU77" s="386"/>
      <c r="VLV77" s="386"/>
      <c r="VLW77" s="386"/>
      <c r="VLX77" s="386"/>
      <c r="VLY77" s="386"/>
      <c r="VLZ77" s="386"/>
      <c r="VMA77" s="386"/>
      <c r="VMB77" s="386"/>
      <c r="VMC77" s="386"/>
      <c r="VMD77" s="386"/>
      <c r="VME77" s="386"/>
      <c r="VMF77" s="386"/>
      <c r="VMG77" s="386"/>
      <c r="VMH77" s="386"/>
      <c r="VMI77" s="386"/>
      <c r="VMJ77" s="386"/>
      <c r="VMK77" s="386"/>
      <c r="VML77" s="386"/>
      <c r="VMM77" s="386"/>
      <c r="VMN77" s="386"/>
      <c r="VMO77" s="386"/>
      <c r="VMP77" s="386"/>
      <c r="VMQ77" s="386"/>
      <c r="VMR77" s="386"/>
      <c r="VMS77" s="386"/>
      <c r="VMT77" s="386"/>
      <c r="VMU77" s="386"/>
      <c r="VMV77" s="386"/>
      <c r="VMW77" s="386"/>
      <c r="VMX77" s="386"/>
      <c r="VMY77" s="386"/>
      <c r="VMZ77" s="386"/>
      <c r="VNA77" s="386"/>
      <c r="VNB77" s="386"/>
      <c r="VNC77" s="386"/>
      <c r="VND77" s="386"/>
      <c r="VNE77" s="386"/>
      <c r="VNF77" s="386"/>
      <c r="VNG77" s="386"/>
      <c r="VNH77" s="386"/>
      <c r="VNI77" s="386"/>
      <c r="VNJ77" s="386"/>
      <c r="VNK77" s="386"/>
      <c r="VNL77" s="386"/>
      <c r="VNM77" s="386"/>
      <c r="VNN77" s="386"/>
      <c r="VNO77" s="386"/>
      <c r="VNP77" s="386"/>
      <c r="VNQ77" s="386"/>
      <c r="VNR77" s="386"/>
      <c r="VNS77" s="386"/>
      <c r="VNT77" s="386"/>
      <c r="VNU77" s="386"/>
      <c r="VNV77" s="386"/>
      <c r="VNW77" s="386"/>
      <c r="VNX77" s="386"/>
      <c r="VNY77" s="386"/>
      <c r="VNZ77" s="386"/>
      <c r="VOA77" s="386"/>
      <c r="VOB77" s="386"/>
      <c r="VOC77" s="386"/>
      <c r="VOD77" s="386"/>
      <c r="VOE77" s="386"/>
      <c r="VOF77" s="386"/>
      <c r="VOG77" s="386"/>
      <c r="VOH77" s="386"/>
      <c r="VOI77" s="386"/>
      <c r="VOJ77" s="386"/>
      <c r="VOK77" s="386"/>
      <c r="VOL77" s="386"/>
      <c r="VOM77" s="386"/>
      <c r="VON77" s="386"/>
      <c r="VOO77" s="386"/>
      <c r="VOP77" s="386"/>
      <c r="VOQ77" s="386"/>
      <c r="VOR77" s="386"/>
      <c r="VOS77" s="386"/>
      <c r="VOT77" s="386"/>
      <c r="VOU77" s="386"/>
      <c r="VOV77" s="386"/>
      <c r="VOW77" s="386"/>
      <c r="VOX77" s="386"/>
      <c r="VOY77" s="386"/>
      <c r="VOZ77" s="386"/>
      <c r="VPA77" s="386"/>
      <c r="VPB77" s="386"/>
      <c r="VPC77" s="386"/>
      <c r="VPD77" s="386"/>
      <c r="VPE77" s="386"/>
      <c r="VPF77" s="386"/>
      <c r="VPG77" s="386"/>
      <c r="VPH77" s="386"/>
      <c r="VPI77" s="386"/>
      <c r="VPJ77" s="386"/>
      <c r="VPK77" s="386"/>
      <c r="VPL77" s="386"/>
      <c r="VPM77" s="386"/>
      <c r="VPN77" s="386"/>
      <c r="VPO77" s="386"/>
      <c r="VPP77" s="386"/>
      <c r="VPQ77" s="386"/>
      <c r="VPR77" s="386"/>
      <c r="VPS77" s="386"/>
      <c r="VPT77" s="386"/>
      <c r="VPU77" s="386"/>
      <c r="VPV77" s="386"/>
      <c r="VPW77" s="386"/>
      <c r="VPX77" s="386"/>
      <c r="VPY77" s="386"/>
      <c r="VPZ77" s="386"/>
      <c r="VQA77" s="386"/>
      <c r="VQB77" s="386"/>
      <c r="VQC77" s="386"/>
      <c r="VQD77" s="386"/>
      <c r="VQE77" s="386"/>
      <c r="VQF77" s="386"/>
      <c r="VQG77" s="386"/>
      <c r="VQH77" s="386"/>
      <c r="VQI77" s="386"/>
      <c r="VQJ77" s="386"/>
      <c r="VQK77" s="386"/>
      <c r="VQL77" s="386"/>
      <c r="VQM77" s="386"/>
      <c r="VQN77" s="386"/>
      <c r="VQO77" s="386"/>
      <c r="VQP77" s="386"/>
      <c r="VQQ77" s="386"/>
      <c r="VQR77" s="386"/>
      <c r="VQS77" s="386"/>
      <c r="VQT77" s="386"/>
      <c r="VQU77" s="386"/>
      <c r="VQV77" s="386"/>
      <c r="VQW77" s="386"/>
      <c r="VQX77" s="386"/>
      <c r="VQY77" s="386"/>
      <c r="VQZ77" s="386"/>
      <c r="VRA77" s="386"/>
      <c r="VRB77" s="386"/>
      <c r="VRC77" s="386"/>
      <c r="VRD77" s="386"/>
      <c r="VRE77" s="386"/>
      <c r="VRF77" s="386"/>
      <c r="VRG77" s="386"/>
      <c r="VRH77" s="386"/>
      <c r="VRI77" s="386"/>
      <c r="VRJ77" s="386"/>
      <c r="VRK77" s="386"/>
      <c r="VRL77" s="386"/>
      <c r="VRM77" s="386"/>
      <c r="VRN77" s="386"/>
      <c r="VRO77" s="386"/>
      <c r="VRP77" s="386"/>
      <c r="VRQ77" s="386"/>
      <c r="VRR77" s="386"/>
      <c r="VRS77" s="386"/>
      <c r="VRT77" s="386"/>
      <c r="VRU77" s="386"/>
      <c r="VRV77" s="386"/>
      <c r="VRW77" s="386"/>
      <c r="VRX77" s="386"/>
      <c r="VRY77" s="386"/>
      <c r="VRZ77" s="386"/>
      <c r="VSA77" s="386"/>
      <c r="VSB77" s="386"/>
      <c r="VSC77" s="386"/>
      <c r="VSD77" s="386"/>
      <c r="VSE77" s="386"/>
      <c r="VSF77" s="386"/>
      <c r="VSG77" s="386"/>
      <c r="VSH77" s="386"/>
      <c r="VSI77" s="386"/>
      <c r="VSJ77" s="386"/>
      <c r="VSK77" s="386"/>
      <c r="VSL77" s="386"/>
      <c r="VSM77" s="386"/>
      <c r="VSN77" s="386"/>
      <c r="VSO77" s="386"/>
      <c r="VSP77" s="386"/>
      <c r="VSQ77" s="386"/>
      <c r="VSR77" s="386"/>
      <c r="VSS77" s="386"/>
      <c r="VST77" s="386"/>
      <c r="VSU77" s="386"/>
      <c r="VSV77" s="386"/>
      <c r="VSW77" s="386"/>
      <c r="VSX77" s="386"/>
      <c r="VSY77" s="386"/>
      <c r="VSZ77" s="386"/>
      <c r="VTA77" s="386"/>
      <c r="VTB77" s="386"/>
      <c r="VTC77" s="386"/>
      <c r="VTD77" s="386"/>
      <c r="VTE77" s="386"/>
      <c r="VTF77" s="386"/>
      <c r="VTG77" s="386"/>
      <c r="VTH77" s="386"/>
      <c r="VTI77" s="386"/>
      <c r="VTJ77" s="386"/>
      <c r="VTK77" s="386"/>
      <c r="VTL77" s="386"/>
      <c r="VTM77" s="386"/>
      <c r="VTN77" s="386"/>
      <c r="VTO77" s="386"/>
      <c r="VTP77" s="386"/>
      <c r="VTQ77" s="386"/>
      <c r="VTR77" s="386"/>
      <c r="VTS77" s="386"/>
      <c r="VTT77" s="386"/>
      <c r="VTU77" s="386"/>
      <c r="VTV77" s="386"/>
      <c r="VTW77" s="386"/>
      <c r="VTX77" s="386"/>
      <c r="VTY77" s="386"/>
      <c r="VTZ77" s="386"/>
      <c r="VUA77" s="386"/>
      <c r="VUB77" s="386"/>
      <c r="VUC77" s="386"/>
      <c r="VUD77" s="386"/>
      <c r="VUE77" s="386"/>
      <c r="VUF77" s="386"/>
      <c r="VUG77" s="386"/>
      <c r="VUH77" s="386"/>
      <c r="VUI77" s="386"/>
      <c r="VUJ77" s="386"/>
      <c r="VUK77" s="386"/>
      <c r="VUL77" s="386"/>
      <c r="VUM77" s="386"/>
      <c r="VUN77" s="386"/>
      <c r="VUO77" s="386"/>
      <c r="VUP77" s="386"/>
      <c r="VUQ77" s="386"/>
      <c r="VUR77" s="386"/>
      <c r="VUS77" s="386"/>
      <c r="VUT77" s="386"/>
      <c r="VUU77" s="386"/>
      <c r="VUV77" s="386"/>
      <c r="VUW77" s="386"/>
      <c r="VUX77" s="386"/>
      <c r="VUY77" s="386"/>
      <c r="VUZ77" s="386"/>
      <c r="VVA77" s="386"/>
      <c r="VVB77" s="386"/>
      <c r="VVC77" s="386"/>
      <c r="VVD77" s="386"/>
      <c r="VVE77" s="386"/>
      <c r="VVF77" s="386"/>
      <c r="VVG77" s="386"/>
      <c r="VVH77" s="386"/>
      <c r="VVI77" s="386"/>
      <c r="VVJ77" s="386"/>
      <c r="VVK77" s="386"/>
      <c r="VVL77" s="386"/>
      <c r="VVM77" s="386"/>
      <c r="VVN77" s="386"/>
      <c r="VVO77" s="386"/>
      <c r="VVP77" s="386"/>
      <c r="VVQ77" s="386"/>
      <c r="VVR77" s="386"/>
      <c r="VVS77" s="386"/>
      <c r="VVT77" s="386"/>
      <c r="VVU77" s="386"/>
      <c r="VVV77" s="386"/>
      <c r="VVW77" s="386"/>
      <c r="VVX77" s="386"/>
      <c r="VVY77" s="386"/>
      <c r="VVZ77" s="386"/>
      <c r="VWA77" s="386"/>
      <c r="VWB77" s="386"/>
      <c r="VWC77" s="386"/>
      <c r="VWD77" s="386"/>
      <c r="VWE77" s="386"/>
      <c r="VWF77" s="386"/>
      <c r="VWG77" s="386"/>
      <c r="VWH77" s="386"/>
      <c r="VWI77" s="386"/>
      <c r="VWJ77" s="386"/>
      <c r="VWK77" s="386"/>
      <c r="VWL77" s="386"/>
      <c r="VWM77" s="386"/>
      <c r="VWN77" s="386"/>
      <c r="VWO77" s="386"/>
      <c r="VWP77" s="386"/>
      <c r="VWQ77" s="386"/>
      <c r="VWR77" s="386"/>
      <c r="VWS77" s="386"/>
      <c r="VWT77" s="386"/>
      <c r="VWU77" s="386"/>
      <c r="VWV77" s="386"/>
      <c r="VWW77" s="386"/>
      <c r="VWX77" s="386"/>
      <c r="VWY77" s="386"/>
      <c r="VWZ77" s="386"/>
      <c r="VXA77" s="386"/>
      <c r="VXB77" s="386"/>
      <c r="VXC77" s="386"/>
      <c r="VXD77" s="386"/>
      <c r="VXE77" s="386"/>
      <c r="VXF77" s="386"/>
      <c r="VXG77" s="386"/>
      <c r="VXH77" s="386"/>
      <c r="VXI77" s="386"/>
      <c r="VXJ77" s="386"/>
      <c r="VXK77" s="386"/>
      <c r="VXL77" s="386"/>
      <c r="VXM77" s="386"/>
      <c r="VXN77" s="386"/>
      <c r="VXO77" s="386"/>
      <c r="VXP77" s="386"/>
      <c r="VXQ77" s="386"/>
      <c r="VXR77" s="386"/>
      <c r="VXS77" s="386"/>
      <c r="VXT77" s="386"/>
      <c r="VXU77" s="386"/>
      <c r="VXV77" s="386"/>
      <c r="VXW77" s="386"/>
      <c r="VXX77" s="386"/>
      <c r="VXY77" s="386"/>
      <c r="VXZ77" s="386"/>
      <c r="VYA77" s="386"/>
      <c r="VYB77" s="386"/>
      <c r="VYC77" s="386"/>
      <c r="VYD77" s="386"/>
      <c r="VYE77" s="386"/>
      <c r="VYF77" s="386"/>
      <c r="VYG77" s="386"/>
      <c r="VYH77" s="386"/>
      <c r="VYI77" s="386"/>
      <c r="VYJ77" s="386"/>
      <c r="VYK77" s="386"/>
      <c r="VYL77" s="386"/>
      <c r="VYM77" s="386"/>
      <c r="VYN77" s="386"/>
      <c r="VYO77" s="386"/>
      <c r="VYP77" s="386"/>
      <c r="VYQ77" s="386"/>
      <c r="VYR77" s="386"/>
      <c r="VYS77" s="386"/>
      <c r="VYT77" s="386"/>
      <c r="VYU77" s="386"/>
      <c r="VYV77" s="386"/>
      <c r="VYW77" s="386"/>
      <c r="VYX77" s="386"/>
      <c r="VYY77" s="386"/>
      <c r="VYZ77" s="386"/>
      <c r="VZA77" s="386"/>
      <c r="VZB77" s="386"/>
      <c r="VZC77" s="386"/>
      <c r="VZD77" s="386"/>
      <c r="VZE77" s="386"/>
      <c r="VZF77" s="386"/>
      <c r="VZG77" s="386"/>
      <c r="VZH77" s="386"/>
      <c r="VZI77" s="386"/>
      <c r="VZJ77" s="386"/>
      <c r="VZK77" s="386"/>
      <c r="VZL77" s="386"/>
      <c r="VZM77" s="386"/>
      <c r="VZN77" s="386"/>
      <c r="VZO77" s="386"/>
      <c r="VZP77" s="386"/>
      <c r="VZQ77" s="386"/>
      <c r="VZR77" s="386"/>
      <c r="VZS77" s="386"/>
      <c r="VZT77" s="386"/>
      <c r="VZU77" s="386"/>
      <c r="VZV77" s="386"/>
      <c r="VZW77" s="386"/>
      <c r="VZX77" s="386"/>
      <c r="VZY77" s="386"/>
      <c r="VZZ77" s="386"/>
      <c r="WAA77" s="386"/>
      <c r="WAB77" s="386"/>
      <c r="WAC77" s="386"/>
      <c r="WAD77" s="386"/>
      <c r="WAE77" s="386"/>
      <c r="WAF77" s="386"/>
      <c r="WAG77" s="386"/>
      <c r="WAH77" s="386"/>
      <c r="WAI77" s="386"/>
      <c r="WAJ77" s="386"/>
      <c r="WAK77" s="386"/>
      <c r="WAL77" s="386"/>
      <c r="WAM77" s="386"/>
      <c r="WAN77" s="386"/>
      <c r="WAO77" s="386"/>
      <c r="WAP77" s="386"/>
      <c r="WAQ77" s="386"/>
      <c r="WAR77" s="386"/>
      <c r="WAS77" s="386"/>
      <c r="WAT77" s="386"/>
      <c r="WAU77" s="386"/>
      <c r="WAV77" s="386"/>
      <c r="WAW77" s="386"/>
      <c r="WAX77" s="386"/>
      <c r="WAY77" s="386"/>
      <c r="WAZ77" s="386"/>
      <c r="WBA77" s="386"/>
      <c r="WBB77" s="386"/>
      <c r="WBC77" s="386"/>
      <c r="WBD77" s="386"/>
      <c r="WBE77" s="386"/>
      <c r="WBF77" s="386"/>
      <c r="WBG77" s="386"/>
      <c r="WBH77" s="386"/>
      <c r="WBI77" s="386"/>
      <c r="WBJ77" s="386"/>
      <c r="WBK77" s="386"/>
      <c r="WBL77" s="386"/>
      <c r="WBM77" s="386"/>
      <c r="WBN77" s="386"/>
      <c r="WBO77" s="386"/>
      <c r="WBP77" s="386"/>
      <c r="WBQ77" s="386"/>
      <c r="WBR77" s="386"/>
      <c r="WBS77" s="386"/>
      <c r="WBT77" s="386"/>
      <c r="WBU77" s="386"/>
      <c r="WBV77" s="386"/>
      <c r="WBW77" s="386"/>
      <c r="WBX77" s="386"/>
      <c r="WBY77" s="386"/>
      <c r="WBZ77" s="386"/>
      <c r="WCA77" s="386"/>
      <c r="WCB77" s="386"/>
      <c r="WCC77" s="386"/>
      <c r="WCD77" s="386"/>
      <c r="WCE77" s="386"/>
      <c r="WCF77" s="386"/>
      <c r="WCG77" s="386"/>
      <c r="WCH77" s="386"/>
      <c r="WCI77" s="386"/>
      <c r="WCJ77" s="386"/>
      <c r="WCK77" s="386"/>
      <c r="WCL77" s="386"/>
      <c r="WCM77" s="386"/>
      <c r="WCN77" s="386"/>
      <c r="WCO77" s="386"/>
      <c r="WCP77" s="386"/>
      <c r="WCQ77" s="386"/>
      <c r="WCR77" s="386"/>
      <c r="WCS77" s="386"/>
      <c r="WCT77" s="386"/>
      <c r="WCU77" s="386"/>
      <c r="WCV77" s="386"/>
      <c r="WCW77" s="386"/>
      <c r="WCX77" s="386"/>
      <c r="WCY77" s="386"/>
      <c r="WCZ77" s="386"/>
      <c r="WDA77" s="386"/>
      <c r="WDB77" s="386"/>
      <c r="WDC77" s="386"/>
      <c r="WDD77" s="386"/>
      <c r="WDE77" s="386"/>
      <c r="WDF77" s="386"/>
      <c r="WDG77" s="386"/>
      <c r="WDH77" s="386"/>
      <c r="WDI77" s="386"/>
      <c r="WDJ77" s="386"/>
      <c r="WDK77" s="386"/>
      <c r="WDL77" s="386"/>
      <c r="WDM77" s="386"/>
      <c r="WDN77" s="386"/>
      <c r="WDO77" s="386"/>
      <c r="WDP77" s="386"/>
      <c r="WDQ77" s="386"/>
      <c r="WDR77" s="386"/>
      <c r="WDS77" s="386"/>
      <c r="WDT77" s="386"/>
      <c r="WDU77" s="386"/>
      <c r="WDV77" s="386"/>
      <c r="WDW77" s="386"/>
      <c r="WDX77" s="386"/>
      <c r="WDY77" s="386"/>
      <c r="WDZ77" s="386"/>
      <c r="WEA77" s="386"/>
      <c r="WEB77" s="386"/>
      <c r="WEC77" s="386"/>
      <c r="WED77" s="386"/>
      <c r="WEE77" s="386"/>
      <c r="WEF77" s="386"/>
      <c r="WEG77" s="386"/>
      <c r="WEH77" s="386"/>
      <c r="WEI77" s="386"/>
      <c r="WEJ77" s="386"/>
      <c r="WEK77" s="386"/>
      <c r="WEL77" s="386"/>
      <c r="WEM77" s="386"/>
      <c r="WEN77" s="386"/>
      <c r="WEO77" s="386"/>
      <c r="WEP77" s="386"/>
      <c r="WEQ77" s="386"/>
      <c r="WER77" s="386"/>
      <c r="WES77" s="386"/>
      <c r="WET77" s="386"/>
      <c r="WEU77" s="386"/>
      <c r="WEV77" s="386"/>
      <c r="WEW77" s="386"/>
      <c r="WEX77" s="386"/>
      <c r="WEY77" s="386"/>
      <c r="WEZ77" s="386"/>
      <c r="WFA77" s="386"/>
      <c r="WFB77" s="386"/>
      <c r="WFC77" s="386"/>
      <c r="WFD77" s="386"/>
      <c r="WFE77" s="386"/>
      <c r="WFF77" s="386"/>
      <c r="WFG77" s="386"/>
      <c r="WFH77" s="386"/>
      <c r="WFI77" s="386"/>
      <c r="WFJ77" s="386"/>
      <c r="WFK77" s="386"/>
      <c r="WFL77" s="386"/>
      <c r="WFM77" s="386"/>
      <c r="WFN77" s="386"/>
      <c r="WFO77" s="386"/>
      <c r="WFP77" s="386"/>
      <c r="WFQ77" s="386"/>
      <c r="WFR77" s="386"/>
      <c r="WFS77" s="386"/>
      <c r="WFT77" s="386"/>
      <c r="WFU77" s="386"/>
      <c r="WFV77" s="386"/>
      <c r="WFW77" s="386"/>
      <c r="WFX77" s="386"/>
      <c r="WFY77" s="386"/>
      <c r="WFZ77" s="386"/>
      <c r="WGA77" s="386"/>
      <c r="WGB77" s="386"/>
      <c r="WGC77" s="386"/>
      <c r="WGD77" s="386"/>
      <c r="WGE77" s="386"/>
      <c r="WGF77" s="386"/>
      <c r="WGG77" s="386"/>
      <c r="WGH77" s="386"/>
      <c r="WGI77" s="386"/>
      <c r="WGJ77" s="386"/>
      <c r="WGK77" s="386"/>
      <c r="WGL77" s="386"/>
      <c r="WGM77" s="386"/>
      <c r="WGN77" s="386"/>
      <c r="WGO77" s="386"/>
      <c r="WGP77" s="386"/>
      <c r="WGQ77" s="386"/>
      <c r="WGR77" s="386"/>
      <c r="WGS77" s="386"/>
      <c r="WGT77" s="386"/>
      <c r="WGU77" s="386"/>
      <c r="WGV77" s="386"/>
      <c r="WGW77" s="386"/>
      <c r="WGX77" s="386"/>
      <c r="WGY77" s="386"/>
      <c r="WGZ77" s="386"/>
      <c r="WHA77" s="386"/>
      <c r="WHB77" s="386"/>
      <c r="WHC77" s="386"/>
      <c r="WHD77" s="386"/>
      <c r="WHE77" s="386"/>
      <c r="WHF77" s="386"/>
      <c r="WHG77" s="386"/>
      <c r="WHH77" s="386"/>
      <c r="WHI77" s="386"/>
      <c r="WHJ77" s="386"/>
      <c r="WHK77" s="386"/>
      <c r="WHL77" s="386"/>
      <c r="WHM77" s="386"/>
      <c r="WHN77" s="386"/>
      <c r="WHO77" s="386"/>
      <c r="WHP77" s="386"/>
      <c r="WHQ77" s="386"/>
      <c r="WHR77" s="386"/>
      <c r="WHS77" s="386"/>
      <c r="WHT77" s="386"/>
      <c r="WHU77" s="386"/>
      <c r="WHV77" s="386"/>
      <c r="WHW77" s="386"/>
      <c r="WHX77" s="386"/>
      <c r="WHY77" s="386"/>
      <c r="WHZ77" s="386"/>
      <c r="WIA77" s="386"/>
      <c r="WIB77" s="386"/>
      <c r="WIC77" s="386"/>
      <c r="WID77" s="386"/>
      <c r="WIE77" s="386"/>
      <c r="WIF77" s="386"/>
      <c r="WIG77" s="386"/>
      <c r="WIH77" s="386"/>
      <c r="WII77" s="386"/>
      <c r="WIJ77" s="386"/>
      <c r="WIK77" s="386"/>
      <c r="WIL77" s="386"/>
      <c r="WIM77" s="386"/>
      <c r="WIN77" s="386"/>
      <c r="WIO77" s="386"/>
      <c r="WIP77" s="386"/>
      <c r="WIQ77" s="386"/>
      <c r="WIR77" s="386"/>
      <c r="WIS77" s="386"/>
      <c r="WIT77" s="386"/>
      <c r="WIU77" s="386"/>
      <c r="WIV77" s="386"/>
      <c r="WIW77" s="386"/>
      <c r="WIX77" s="386"/>
      <c r="WIY77" s="386"/>
      <c r="WIZ77" s="386"/>
      <c r="WJA77" s="386"/>
      <c r="WJB77" s="386"/>
      <c r="WJC77" s="386"/>
      <c r="WJD77" s="386"/>
      <c r="WJE77" s="386"/>
      <c r="WJF77" s="386"/>
      <c r="WJG77" s="386"/>
      <c r="WJH77" s="386"/>
      <c r="WJI77" s="386"/>
      <c r="WJJ77" s="386"/>
      <c r="WJK77" s="386"/>
      <c r="WJL77" s="386"/>
      <c r="WJM77" s="386"/>
      <c r="WJN77" s="386"/>
      <c r="WJO77" s="386"/>
      <c r="WJP77" s="386"/>
      <c r="WJQ77" s="386"/>
      <c r="WJR77" s="386"/>
      <c r="WJS77" s="386"/>
      <c r="WJT77" s="386"/>
      <c r="WJU77" s="386"/>
      <c r="WJV77" s="386"/>
      <c r="WJW77" s="386"/>
      <c r="WJX77" s="386"/>
      <c r="WJY77" s="386"/>
      <c r="WJZ77" s="386"/>
      <c r="WKA77" s="386"/>
      <c r="WKB77" s="386"/>
      <c r="WKC77" s="386"/>
      <c r="WKD77" s="386"/>
      <c r="WKE77" s="386"/>
      <c r="WKF77" s="386"/>
      <c r="WKG77" s="386"/>
      <c r="WKH77" s="386"/>
      <c r="WKI77" s="386"/>
      <c r="WKJ77" s="386"/>
      <c r="WKK77" s="386"/>
      <c r="WKL77" s="386"/>
      <c r="WKM77" s="386"/>
      <c r="WKN77" s="386"/>
      <c r="WKO77" s="386"/>
      <c r="WKP77" s="386"/>
      <c r="WKQ77" s="386"/>
      <c r="WKR77" s="386"/>
      <c r="WKS77" s="386"/>
      <c r="WKT77" s="386"/>
      <c r="WKU77" s="386"/>
      <c r="WKV77" s="386"/>
      <c r="WKW77" s="386"/>
      <c r="WKX77" s="386"/>
      <c r="WKY77" s="386"/>
      <c r="WKZ77" s="386"/>
      <c r="WLA77" s="386"/>
      <c r="WLB77" s="386"/>
      <c r="WLC77" s="386"/>
      <c r="WLD77" s="386"/>
      <c r="WLE77" s="386"/>
      <c r="WLF77" s="386"/>
      <c r="WLG77" s="386"/>
      <c r="WLH77" s="386"/>
      <c r="WLI77" s="386"/>
      <c r="WLJ77" s="386"/>
      <c r="WLK77" s="386"/>
      <c r="WLL77" s="386"/>
      <c r="WLM77" s="386"/>
      <c r="WLN77" s="386"/>
      <c r="WLO77" s="386"/>
      <c r="WLP77" s="386"/>
      <c r="WLQ77" s="386"/>
      <c r="WLR77" s="386"/>
      <c r="WLS77" s="386"/>
      <c r="WLT77" s="386"/>
      <c r="WLU77" s="386"/>
      <c r="WLV77" s="386"/>
      <c r="WLW77" s="386"/>
      <c r="WLX77" s="386"/>
      <c r="WLY77" s="386"/>
      <c r="WLZ77" s="386"/>
      <c r="WMA77" s="386"/>
      <c r="WMB77" s="386"/>
      <c r="WMC77" s="386"/>
      <c r="WMD77" s="386"/>
      <c r="WME77" s="386"/>
      <c r="WMF77" s="386"/>
      <c r="WMG77" s="386"/>
      <c r="WMH77" s="386"/>
      <c r="WMI77" s="386"/>
      <c r="WMJ77" s="386"/>
      <c r="WMK77" s="386"/>
      <c r="WML77" s="386"/>
      <c r="WMM77" s="386"/>
      <c r="WMN77" s="386"/>
      <c r="WMO77" s="386"/>
      <c r="WMP77" s="386"/>
      <c r="WMQ77" s="386"/>
      <c r="WMR77" s="386"/>
      <c r="WMS77" s="386"/>
      <c r="WMT77" s="386"/>
      <c r="WMU77" s="386"/>
      <c r="WMV77" s="386"/>
      <c r="WMW77" s="386"/>
      <c r="WMX77" s="386"/>
      <c r="WMY77" s="386"/>
      <c r="WMZ77" s="386"/>
      <c r="WNA77" s="386"/>
      <c r="WNB77" s="386"/>
      <c r="WNC77" s="386"/>
      <c r="WND77" s="386"/>
      <c r="WNE77" s="386"/>
      <c r="WNF77" s="386"/>
      <c r="WNG77" s="386"/>
      <c r="WNH77" s="386"/>
      <c r="WNI77" s="386"/>
      <c r="WNJ77" s="386"/>
      <c r="WNK77" s="386"/>
      <c r="WNL77" s="386"/>
      <c r="WNM77" s="386"/>
      <c r="WNN77" s="386"/>
      <c r="WNO77" s="386"/>
      <c r="WNP77" s="386"/>
      <c r="WNQ77" s="386"/>
      <c r="WNR77" s="386"/>
      <c r="WNS77" s="386"/>
      <c r="WNT77" s="386"/>
      <c r="WNU77" s="386"/>
      <c r="WNV77" s="386"/>
      <c r="WNW77" s="386"/>
      <c r="WNX77" s="386"/>
      <c r="WNY77" s="386"/>
      <c r="WNZ77" s="386"/>
      <c r="WOA77" s="386"/>
      <c r="WOB77" s="386"/>
      <c r="WOC77" s="386"/>
      <c r="WOD77" s="386"/>
      <c r="WOE77" s="386"/>
      <c r="WOF77" s="386"/>
      <c r="WOG77" s="386"/>
      <c r="WOH77" s="386"/>
      <c r="WOI77" s="386"/>
      <c r="WOJ77" s="386"/>
      <c r="WOK77" s="386"/>
      <c r="WOL77" s="386"/>
      <c r="WOM77" s="386"/>
      <c r="WON77" s="386"/>
      <c r="WOO77" s="386"/>
      <c r="WOP77" s="386"/>
      <c r="WOQ77" s="386"/>
      <c r="WOR77" s="386"/>
      <c r="WOS77" s="386"/>
      <c r="WOT77" s="386"/>
      <c r="WOU77" s="386"/>
      <c r="WOV77" s="386"/>
      <c r="WOW77" s="386"/>
      <c r="WOX77" s="386"/>
      <c r="WOY77" s="386"/>
      <c r="WOZ77" s="386"/>
      <c r="WPA77" s="386"/>
      <c r="WPB77" s="386"/>
      <c r="WPC77" s="386"/>
      <c r="WPD77" s="386"/>
      <c r="WPE77" s="386"/>
      <c r="WPF77" s="386"/>
      <c r="WPG77" s="386"/>
      <c r="WPH77" s="386"/>
      <c r="WPI77" s="386"/>
      <c r="WPJ77" s="386"/>
      <c r="WPK77" s="386"/>
      <c r="WPL77" s="386"/>
      <c r="WPM77" s="386"/>
      <c r="WPN77" s="386"/>
      <c r="WPO77" s="386"/>
      <c r="WPP77" s="386"/>
      <c r="WPQ77" s="386"/>
      <c r="WPR77" s="386"/>
      <c r="WPS77" s="386"/>
      <c r="WPT77" s="386"/>
      <c r="WPU77" s="386"/>
      <c r="WPV77" s="386"/>
      <c r="WPW77" s="386"/>
      <c r="WPX77" s="386"/>
      <c r="WPY77" s="386"/>
      <c r="WPZ77" s="386"/>
      <c r="WQA77" s="386"/>
      <c r="WQB77" s="386"/>
      <c r="WQC77" s="386"/>
      <c r="WQD77" s="386"/>
      <c r="WQE77" s="386"/>
      <c r="WQF77" s="386"/>
      <c r="WQG77" s="386"/>
      <c r="WQH77" s="386"/>
      <c r="WQI77" s="386"/>
      <c r="WQJ77" s="386"/>
      <c r="WQK77" s="386"/>
      <c r="WQL77" s="386"/>
      <c r="WQM77" s="386"/>
      <c r="WQN77" s="386"/>
      <c r="WQO77" s="386"/>
      <c r="WQP77" s="386"/>
      <c r="WQQ77" s="386"/>
      <c r="WQR77" s="386"/>
      <c r="WQS77" s="386"/>
      <c r="WQT77" s="386"/>
      <c r="WQU77" s="386"/>
      <c r="WQV77" s="386"/>
      <c r="WQW77" s="386"/>
      <c r="WQX77" s="386"/>
      <c r="WQY77" s="386"/>
      <c r="WQZ77" s="386"/>
      <c r="WRA77" s="386"/>
      <c r="WRB77" s="386"/>
      <c r="WRC77" s="386"/>
      <c r="WRD77" s="386"/>
      <c r="WRE77" s="386"/>
      <c r="WRF77" s="386"/>
      <c r="WRG77" s="386"/>
      <c r="WRH77" s="386"/>
      <c r="WRI77" s="386"/>
      <c r="WRJ77" s="386"/>
      <c r="WRK77" s="386"/>
      <c r="WRL77" s="386"/>
      <c r="WRM77" s="386"/>
      <c r="WRN77" s="386"/>
      <c r="WRO77" s="386"/>
      <c r="WRP77" s="386"/>
      <c r="WRQ77" s="386"/>
      <c r="WRR77" s="386"/>
      <c r="WRS77" s="386"/>
      <c r="WRT77" s="386"/>
      <c r="WRU77" s="386"/>
      <c r="WRV77" s="386"/>
      <c r="WRW77" s="386"/>
      <c r="WRX77" s="386"/>
      <c r="WRY77" s="386"/>
      <c r="WRZ77" s="386"/>
      <c r="WSA77" s="386"/>
      <c r="WSB77" s="386"/>
      <c r="WSC77" s="386"/>
      <c r="WSD77" s="386"/>
      <c r="WSE77" s="386"/>
      <c r="WSF77" s="386"/>
      <c r="WSG77" s="386"/>
      <c r="WSH77" s="386"/>
      <c r="WSI77" s="386"/>
      <c r="WSJ77" s="386"/>
      <c r="WSK77" s="386"/>
      <c r="WSL77" s="386"/>
      <c r="WSM77" s="386"/>
      <c r="WSN77" s="386"/>
      <c r="WSO77" s="386"/>
      <c r="WSP77" s="386"/>
      <c r="WSQ77" s="386"/>
      <c r="WSR77" s="386"/>
      <c r="WSS77" s="386"/>
      <c r="WST77" s="386"/>
      <c r="WSU77" s="386"/>
      <c r="WSV77" s="386"/>
      <c r="WSW77" s="386"/>
      <c r="WSX77" s="386"/>
      <c r="WSY77" s="386"/>
      <c r="WSZ77" s="386"/>
      <c r="WTA77" s="386"/>
      <c r="WTB77" s="386"/>
      <c r="WTC77" s="386"/>
      <c r="WTD77" s="386"/>
      <c r="WTE77" s="386"/>
      <c r="WTF77" s="386"/>
      <c r="WTG77" s="386"/>
      <c r="WTH77" s="386"/>
      <c r="WTI77" s="386"/>
      <c r="WTJ77" s="386"/>
      <c r="WTK77" s="386"/>
      <c r="WTL77" s="386"/>
      <c r="WTM77" s="386"/>
      <c r="WTN77" s="386"/>
      <c r="WTO77" s="386"/>
      <c r="WTP77" s="386"/>
      <c r="WTQ77" s="386"/>
      <c r="WTR77" s="386"/>
      <c r="WTS77" s="386"/>
      <c r="WTT77" s="386"/>
      <c r="WTU77" s="386"/>
      <c r="WTV77" s="386"/>
      <c r="WTW77" s="386"/>
      <c r="WTX77" s="386"/>
      <c r="WTY77" s="386"/>
      <c r="WTZ77" s="386"/>
      <c r="WUA77" s="386"/>
      <c r="WUB77" s="386"/>
      <c r="WUC77" s="386"/>
      <c r="WUD77" s="386"/>
      <c r="WUE77" s="386"/>
      <c r="WUF77" s="386"/>
      <c r="WUG77" s="386"/>
      <c r="WUH77" s="386"/>
      <c r="WUI77" s="386"/>
      <c r="WUJ77" s="386"/>
      <c r="WUK77" s="386"/>
      <c r="WUL77" s="386"/>
      <c r="WUM77" s="386"/>
      <c r="WUN77" s="386"/>
      <c r="WUO77" s="386"/>
      <c r="WUP77" s="386"/>
      <c r="WUQ77" s="386"/>
      <c r="WUR77" s="386"/>
      <c r="WUS77" s="386"/>
      <c r="WUT77" s="386"/>
      <c r="WUU77" s="386"/>
      <c r="WUV77" s="386"/>
      <c r="WUW77" s="386"/>
      <c r="WUX77" s="386"/>
      <c r="WUY77" s="386"/>
      <c r="WUZ77" s="386"/>
      <c r="WVA77" s="386"/>
      <c r="WVB77" s="386"/>
      <c r="WVC77" s="386"/>
      <c r="WVD77" s="386"/>
      <c r="WVE77" s="386"/>
      <c r="WVF77" s="386"/>
      <c r="WVG77" s="386"/>
      <c r="WVH77" s="386"/>
      <c r="WVI77" s="386"/>
      <c r="WVJ77" s="386"/>
      <c r="WVK77" s="386"/>
      <c r="WVL77" s="386"/>
      <c r="WVM77" s="386"/>
      <c r="WVN77" s="386"/>
      <c r="WVO77" s="386"/>
      <c r="WVP77" s="386"/>
      <c r="WVQ77" s="386"/>
      <c r="WVR77" s="386"/>
      <c r="WVS77" s="386"/>
      <c r="WVT77" s="386"/>
      <c r="WVU77" s="386"/>
      <c r="WVV77" s="386"/>
      <c r="WVW77" s="386"/>
      <c r="WVX77" s="386"/>
      <c r="WVY77" s="386"/>
      <c r="WVZ77" s="386"/>
      <c r="WWA77" s="386"/>
      <c r="WWB77" s="386"/>
      <c r="WWC77" s="386"/>
      <c r="WWD77" s="386"/>
      <c r="WWE77" s="386"/>
      <c r="WWF77" s="386"/>
      <c r="WWG77" s="386"/>
      <c r="WWH77" s="386"/>
      <c r="WWI77" s="386"/>
      <c r="WWJ77" s="386"/>
      <c r="WWK77" s="386"/>
      <c r="WWL77" s="386"/>
      <c r="WWM77" s="386"/>
      <c r="WWN77" s="386"/>
      <c r="WWO77" s="386"/>
      <c r="WWP77" s="386"/>
      <c r="WWQ77" s="386"/>
      <c r="WWR77" s="386"/>
      <c r="WWS77" s="386"/>
      <c r="WWT77" s="386"/>
      <c r="WWU77" s="386"/>
      <c r="WWV77" s="386"/>
      <c r="WWW77" s="386"/>
      <c r="WWX77" s="386"/>
      <c r="WWY77" s="386"/>
      <c r="WWZ77" s="386"/>
      <c r="WXA77" s="386"/>
      <c r="WXB77" s="386"/>
      <c r="WXC77" s="386"/>
      <c r="WXD77" s="386"/>
      <c r="WXE77" s="386"/>
      <c r="WXF77" s="386"/>
      <c r="WXG77" s="386"/>
      <c r="WXH77" s="386"/>
      <c r="WXI77" s="386"/>
      <c r="WXJ77" s="386"/>
      <c r="WXK77" s="386"/>
      <c r="WXL77" s="386"/>
      <c r="WXM77" s="386"/>
      <c r="WXN77" s="386"/>
      <c r="WXO77" s="386"/>
      <c r="WXP77" s="386"/>
      <c r="WXQ77" s="386"/>
      <c r="WXR77" s="386"/>
      <c r="WXS77" s="386"/>
      <c r="WXT77" s="386"/>
      <c r="WXU77" s="386"/>
      <c r="WXV77" s="386"/>
      <c r="WXW77" s="386"/>
      <c r="WXX77" s="386"/>
      <c r="WXY77" s="386"/>
      <c r="WXZ77" s="386"/>
      <c r="WYA77" s="386"/>
      <c r="WYB77" s="386"/>
      <c r="WYC77" s="386"/>
      <c r="WYD77" s="386"/>
      <c r="WYE77" s="386"/>
      <c r="WYF77" s="386"/>
      <c r="WYG77" s="386"/>
      <c r="WYH77" s="386"/>
      <c r="WYI77" s="386"/>
      <c r="WYJ77" s="386"/>
      <c r="WYK77" s="386"/>
      <c r="WYL77" s="386"/>
      <c r="WYM77" s="386"/>
      <c r="WYN77" s="386"/>
      <c r="WYO77" s="386"/>
      <c r="WYP77" s="386"/>
      <c r="WYQ77" s="386"/>
      <c r="WYR77" s="386"/>
      <c r="WYS77" s="386"/>
      <c r="WYT77" s="386"/>
      <c r="WYU77" s="386"/>
      <c r="WYV77" s="386"/>
      <c r="WYW77" s="386"/>
      <c r="WYX77" s="386"/>
      <c r="WYY77" s="386"/>
      <c r="WYZ77" s="386"/>
      <c r="WZA77" s="386"/>
      <c r="WZB77" s="386"/>
      <c r="WZC77" s="386"/>
      <c r="WZD77" s="386"/>
      <c r="WZE77" s="386"/>
      <c r="WZF77" s="386"/>
      <c r="WZG77" s="386"/>
      <c r="WZH77" s="386"/>
      <c r="WZI77" s="386"/>
      <c r="WZJ77" s="386"/>
      <c r="WZK77" s="386"/>
      <c r="WZL77" s="386"/>
      <c r="WZM77" s="386"/>
      <c r="WZN77" s="386"/>
      <c r="WZO77" s="386"/>
      <c r="WZP77" s="386"/>
      <c r="WZQ77" s="386"/>
      <c r="WZR77" s="386"/>
      <c r="WZS77" s="386"/>
      <c r="WZT77" s="386"/>
      <c r="WZU77" s="386"/>
      <c r="WZV77" s="386"/>
      <c r="WZW77" s="386"/>
      <c r="WZX77" s="386"/>
      <c r="WZY77" s="386"/>
      <c r="WZZ77" s="386"/>
      <c r="XAA77" s="386"/>
      <c r="XAB77" s="386"/>
      <c r="XAC77" s="386"/>
      <c r="XAD77" s="386"/>
      <c r="XAE77" s="386"/>
      <c r="XAF77" s="386"/>
      <c r="XAG77" s="386"/>
      <c r="XAH77" s="386"/>
      <c r="XAI77" s="386"/>
      <c r="XAJ77" s="386"/>
      <c r="XAK77" s="386"/>
      <c r="XAL77" s="386"/>
      <c r="XAM77" s="386"/>
      <c r="XAN77" s="386"/>
      <c r="XAO77" s="386"/>
      <c r="XAP77" s="386"/>
      <c r="XAQ77" s="386"/>
      <c r="XAR77" s="386"/>
      <c r="XAS77" s="386"/>
      <c r="XAT77" s="386"/>
      <c r="XAU77" s="386"/>
      <c r="XAV77" s="386"/>
      <c r="XAW77" s="386"/>
      <c r="XAX77" s="386"/>
      <c r="XAY77" s="386"/>
      <c r="XAZ77" s="386"/>
      <c r="XBA77" s="386"/>
      <c r="XBB77" s="386"/>
      <c r="XBC77" s="386"/>
      <c r="XBD77" s="386"/>
      <c r="XBE77" s="386"/>
      <c r="XBF77" s="386"/>
      <c r="XBG77" s="386"/>
      <c r="XBH77" s="386"/>
      <c r="XBI77" s="386"/>
      <c r="XBJ77" s="386"/>
      <c r="XBK77" s="386"/>
      <c r="XBL77" s="386"/>
      <c r="XBM77" s="386"/>
      <c r="XBN77" s="386"/>
      <c r="XBO77" s="386"/>
      <c r="XBP77" s="386"/>
      <c r="XBQ77" s="386"/>
      <c r="XBR77" s="386"/>
      <c r="XBS77" s="386"/>
      <c r="XBT77" s="386"/>
      <c r="XBU77" s="386"/>
      <c r="XBV77" s="386"/>
      <c r="XBW77" s="386"/>
      <c r="XBX77" s="386"/>
      <c r="XBY77" s="386"/>
      <c r="XBZ77" s="386"/>
      <c r="XCA77" s="386"/>
      <c r="XCB77" s="386"/>
      <c r="XCC77" s="386"/>
      <c r="XCD77" s="386"/>
      <c r="XCE77" s="386"/>
      <c r="XCF77" s="386"/>
      <c r="XCG77" s="386"/>
      <c r="XCH77" s="386"/>
      <c r="XCI77" s="386"/>
      <c r="XCJ77" s="386"/>
      <c r="XCK77" s="386"/>
      <c r="XCL77" s="386"/>
      <c r="XCM77" s="386"/>
      <c r="XCN77" s="386"/>
      <c r="XCO77" s="386"/>
      <c r="XCP77" s="386"/>
      <c r="XCQ77" s="386"/>
      <c r="XCR77" s="386"/>
      <c r="XCS77" s="386"/>
      <c r="XCT77" s="386"/>
      <c r="XCU77" s="386"/>
      <c r="XCV77" s="386"/>
      <c r="XCW77" s="386"/>
      <c r="XCX77" s="386"/>
      <c r="XCY77" s="386"/>
      <c r="XCZ77" s="386"/>
      <c r="XDA77" s="386"/>
      <c r="XDB77" s="386"/>
      <c r="XDC77" s="386"/>
      <c r="XDD77" s="386"/>
      <c r="XDE77" s="386"/>
      <c r="XDF77" s="386"/>
      <c r="XDG77" s="386"/>
      <c r="XDH77" s="386"/>
      <c r="XDI77" s="386"/>
      <c r="XDJ77" s="386"/>
      <c r="XDK77" s="386"/>
      <c r="XDL77" s="386"/>
      <c r="XDM77" s="386"/>
      <c r="XDN77" s="386"/>
      <c r="XDO77" s="386"/>
      <c r="XDP77" s="386"/>
      <c r="XDQ77" s="386"/>
      <c r="XDR77" s="386"/>
      <c r="XDS77" s="386"/>
      <c r="XDT77" s="386"/>
      <c r="XDU77" s="386"/>
      <c r="XDV77" s="386"/>
      <c r="XDW77" s="386"/>
      <c r="XDX77" s="386"/>
      <c r="XDY77" s="386"/>
      <c r="XDZ77" s="386"/>
      <c r="XEA77" s="386"/>
      <c r="XEB77" s="386"/>
      <c r="XEC77" s="386"/>
      <c r="XED77" s="386"/>
      <c r="XEE77" s="386"/>
      <c r="XEF77" s="386"/>
      <c r="XEG77" s="386"/>
      <c r="XEH77" s="386"/>
      <c r="XEI77" s="386"/>
      <c r="XEJ77" s="386"/>
      <c r="XEK77" s="386"/>
      <c r="XEL77" s="386"/>
      <c r="XEM77" s="386"/>
      <c r="XEN77" s="386"/>
      <c r="XEO77" s="386"/>
      <c r="XEP77" s="386"/>
      <c r="XEQ77" s="386"/>
      <c r="XER77" s="386"/>
      <c r="XES77" s="386"/>
      <c r="XET77" s="386"/>
      <c r="XEU77" s="386"/>
      <c r="XEV77" s="386"/>
      <c r="XEW77" s="386"/>
      <c r="XEX77" s="386"/>
      <c r="XEY77" s="386"/>
      <c r="XEZ77" s="386"/>
      <c r="XFA77" s="386"/>
      <c r="XFB77" s="386"/>
      <c r="XFC77" s="386"/>
      <c r="XFD77" s="386"/>
    </row>
    <row r="78" spans="1:16384" s="388" customFormat="1">
      <c r="A78" s="337"/>
      <c r="B78" s="48" t="s">
        <v>564</v>
      </c>
      <c r="C78" s="48" t="s">
        <v>565</v>
      </c>
      <c r="D78" s="49" t="s">
        <v>236</v>
      </c>
      <c r="E78" s="49" t="s">
        <v>566</v>
      </c>
      <c r="F78" s="49" t="s">
        <v>72</v>
      </c>
      <c r="G78" s="49" t="s">
        <v>79</v>
      </c>
      <c r="H78" s="49" t="s">
        <v>74</v>
      </c>
      <c r="I78" s="49" t="s">
        <v>83</v>
      </c>
      <c r="J78" s="49" t="s">
        <v>76</v>
      </c>
      <c r="K78" s="49" t="s">
        <v>80</v>
      </c>
      <c r="L78" s="335">
        <v>877</v>
      </c>
      <c r="M78" s="51"/>
      <c r="N78" s="18"/>
      <c r="O78" s="18"/>
      <c r="P78" s="18"/>
      <c r="Q78" s="18">
        <v>4</v>
      </c>
      <c r="R78" s="19"/>
      <c r="S78" s="17">
        <v>600</v>
      </c>
      <c r="T78" s="18"/>
      <c r="U78" s="18"/>
      <c r="V78" s="18"/>
      <c r="W78" s="18"/>
      <c r="X78" s="19"/>
      <c r="Y78" s="19">
        <f t="shared" ref="Y78" si="107">SUM(M78:R78)</f>
        <v>4</v>
      </c>
      <c r="Z78" s="19">
        <f t="shared" ref="Z78" si="108">SUM(S78:X78)</f>
        <v>600</v>
      </c>
      <c r="AA78" s="23"/>
      <c r="AB78" s="24"/>
      <c r="AC78" s="24"/>
      <c r="AD78" s="24"/>
      <c r="AE78" s="24">
        <v>40</v>
      </c>
      <c r="AF78" s="25"/>
      <c r="AG78" s="24">
        <f t="shared" ref="AG78" si="109">AA78*300</f>
        <v>0</v>
      </c>
      <c r="AH78" s="24"/>
      <c r="AI78" s="24"/>
      <c r="AJ78" s="24"/>
      <c r="AK78" s="24">
        <f>AE78*150</f>
        <v>6000</v>
      </c>
      <c r="AL78" s="25"/>
      <c r="AM78" s="25">
        <f t="shared" ref="AM78" si="110">SUM(AA78:AF78)</f>
        <v>40</v>
      </c>
      <c r="AN78" s="25">
        <f t="shared" ref="AN78" si="111">SUM(AG78:AL78)</f>
        <v>6000</v>
      </c>
      <c r="AO78" s="34"/>
      <c r="AP78" s="35"/>
      <c r="AQ78" s="35"/>
      <c r="AR78" s="35"/>
      <c r="AS78" s="35">
        <v>44</v>
      </c>
      <c r="AT78" s="36"/>
      <c r="AU78" s="34">
        <v>6600</v>
      </c>
      <c r="AV78" s="35"/>
      <c r="AW78" s="35"/>
      <c r="AX78" s="35"/>
      <c r="AY78" s="35"/>
      <c r="AZ78" s="36"/>
      <c r="BA78" s="36">
        <f t="shared" ref="BA78" si="112">SUM(AO78:AT78)</f>
        <v>44</v>
      </c>
      <c r="BB78" s="36">
        <f t="shared" ref="BB78" si="113">SUM(AU78:AZ78)</f>
        <v>6600</v>
      </c>
      <c r="BC78" s="17"/>
      <c r="BD78" s="18"/>
      <c r="BE78" s="18"/>
      <c r="BF78" s="18"/>
      <c r="BG78" s="18">
        <v>4</v>
      </c>
      <c r="BH78" s="19"/>
      <c r="BI78" s="17">
        <f>BG78*135</f>
        <v>540</v>
      </c>
      <c r="BJ78" s="18"/>
      <c r="BK78" s="18"/>
      <c r="BL78" s="18"/>
      <c r="BM78" s="18"/>
      <c r="BN78" s="19"/>
      <c r="BO78" s="19">
        <f t="shared" ref="BO78" si="114">SUM(BC78:BH78)</f>
        <v>4</v>
      </c>
      <c r="BP78" s="19">
        <f t="shared" ref="BP78" si="115">SUM(BI78:BN78)</f>
        <v>540</v>
      </c>
      <c r="BQ78" s="23">
        <v>40</v>
      </c>
      <c r="BR78" s="24"/>
      <c r="BS78" s="24"/>
      <c r="BT78" s="24"/>
      <c r="BU78" s="24"/>
      <c r="BV78" s="25"/>
      <c r="BW78" s="23">
        <f>BQ78*135</f>
        <v>5400</v>
      </c>
      <c r="BX78" s="24"/>
      <c r="BY78" s="24"/>
      <c r="BZ78" s="24"/>
      <c r="CA78" s="24"/>
      <c r="CB78" s="25"/>
      <c r="CC78" s="25">
        <f t="shared" ref="CC78" si="116">SUM(BQ78:BV78)</f>
        <v>40</v>
      </c>
      <c r="CD78" s="25">
        <f t="shared" ref="CD78" si="117">SUM(BW78:CB78)</f>
        <v>5400</v>
      </c>
      <c r="CE78" s="34">
        <v>44</v>
      </c>
      <c r="CF78" s="35"/>
      <c r="CG78" s="35"/>
      <c r="CH78" s="35"/>
      <c r="CI78" s="35"/>
      <c r="CJ78" s="36"/>
      <c r="CK78" s="34">
        <f>CE78*135</f>
        <v>5940</v>
      </c>
      <c r="CL78" s="35"/>
      <c r="CM78" s="35"/>
      <c r="CN78" s="35"/>
      <c r="CO78" s="35"/>
      <c r="CP78" s="36"/>
      <c r="CQ78" s="36">
        <f t="shared" ref="CQ78" si="118">SUM(CE78:CJ78)</f>
        <v>44</v>
      </c>
      <c r="CR78" s="36">
        <f t="shared" ref="CR78" si="119">SUM(CK78:CP78)</f>
        <v>5940</v>
      </c>
      <c r="CS78" s="334">
        <f t="shared" ref="CS78" si="120">BB78-CR78</f>
        <v>660</v>
      </c>
      <c r="CT78" s="334"/>
      <c r="CU78" s="334"/>
      <c r="CV78" s="334" t="s">
        <v>26</v>
      </c>
      <c r="CW78" s="334"/>
      <c r="CX78" s="334">
        <f t="shared" ref="CX78" si="121">DH78*2</f>
        <v>0</v>
      </c>
      <c r="CY78" s="334"/>
      <c r="CZ78" s="334">
        <f>DJ78*8/7</f>
        <v>5400</v>
      </c>
      <c r="DA78" s="334"/>
      <c r="DB78" s="239">
        <f t="shared" ref="DB78" si="122">CX78+CY78+CZ78+DA78</f>
        <v>5400</v>
      </c>
      <c r="DC78" s="334">
        <f t="shared" si="80"/>
        <v>675</v>
      </c>
      <c r="DD78" s="334"/>
      <c r="DE78" s="334"/>
      <c r="DF78" s="334" t="s">
        <v>567</v>
      </c>
      <c r="DG78" s="334"/>
      <c r="DH78" s="242"/>
      <c r="DI78" s="239"/>
      <c r="DJ78" s="239">
        <f>VLOOKUP(DF:DF,Pool!C:H,2,FALSE)</f>
        <v>4725</v>
      </c>
      <c r="DK78" s="334"/>
      <c r="DL78" s="239">
        <f t="shared" ref="DL78" si="123">DH78+DI78+DJ78+DK78</f>
        <v>4725</v>
      </c>
      <c r="DM78" s="157"/>
      <c r="DN78" s="239"/>
      <c r="DO78" s="239">
        <f>VLOOKUP(DF:DF,Pool!C:H,3,FALSE)</f>
        <v>4282</v>
      </c>
      <c r="DP78" s="334"/>
      <c r="DQ78" s="239">
        <f t="shared" ref="DQ78" si="124">DM78+DN78+DO78+DP78</f>
        <v>4282</v>
      </c>
      <c r="DR78" s="334">
        <f t="shared" ref="DR78" si="125">DH78-DM78</f>
        <v>0</v>
      </c>
      <c r="DS78" s="334">
        <f t="shared" ref="DS78" si="126">DI78-DN78</f>
        <v>0</v>
      </c>
      <c r="DT78" s="239">
        <f t="shared" ref="DT78" si="127">DJ78-DO78</f>
        <v>443</v>
      </c>
      <c r="DU78" s="239">
        <f t="shared" ref="DU78" si="128">DK78-DP78</f>
        <v>0</v>
      </c>
      <c r="DV78" s="53">
        <f t="shared" ref="DV78" si="129">DL78-DQ78</f>
        <v>443</v>
      </c>
      <c r="DW78" s="223">
        <f t="shared" ref="DW78" si="130">DQ78/DL78</f>
        <v>0.9062433862433863</v>
      </c>
      <c r="DX78" s="419">
        <f>DQ78</f>
        <v>4282</v>
      </c>
      <c r="DY78" s="375"/>
      <c r="DZ78" s="143">
        <f t="shared" ref="DZ78" si="131">SUM(DX78:DY78)</f>
        <v>4282</v>
      </c>
      <c r="EA78" s="223">
        <f t="shared" ref="EA78" si="132">DZ78/DL78</f>
        <v>0.9062433862433863</v>
      </c>
      <c r="EB78" s="143"/>
      <c r="EC78" s="145"/>
      <c r="ED78" s="277">
        <v>295701124</v>
      </c>
    </row>
    <row r="79" spans="1:16384" s="388" customFormat="1">
      <c r="A79" s="337"/>
      <c r="B79" s="48" t="s">
        <v>547</v>
      </c>
      <c r="C79" s="48" t="s">
        <v>546</v>
      </c>
      <c r="D79" s="49" t="s">
        <v>236</v>
      </c>
      <c r="E79" s="49" t="s">
        <v>103</v>
      </c>
      <c r="F79" s="49" t="s">
        <v>72</v>
      </c>
      <c r="G79" s="49" t="s">
        <v>79</v>
      </c>
      <c r="H79" s="49" t="s">
        <v>74</v>
      </c>
      <c r="I79" s="49"/>
      <c r="J79" s="49" t="s">
        <v>69</v>
      </c>
      <c r="K79" s="49" t="s">
        <v>80</v>
      </c>
      <c r="L79" s="335">
        <v>1144</v>
      </c>
      <c r="M79" s="51">
        <v>16</v>
      </c>
      <c r="N79" s="18"/>
      <c r="O79" s="18"/>
      <c r="P79" s="18"/>
      <c r="Q79" s="18"/>
      <c r="R79" s="19"/>
      <c r="S79" s="17">
        <f t="shared" ref="S79" si="133">M79*300</f>
        <v>4800</v>
      </c>
      <c r="T79" s="18"/>
      <c r="U79" s="18"/>
      <c r="V79" s="18"/>
      <c r="W79" s="18"/>
      <c r="X79" s="19"/>
      <c r="Y79" s="19">
        <f t="shared" ref="Y79" si="134">SUM(M79:R79)</f>
        <v>16</v>
      </c>
      <c r="Z79" s="19">
        <f t="shared" ref="Z79" si="135">SUM(S79:X79)</f>
        <v>4800</v>
      </c>
      <c r="AA79" s="23">
        <v>768</v>
      </c>
      <c r="AB79" s="24"/>
      <c r="AC79" s="24"/>
      <c r="AD79" s="24"/>
      <c r="AE79" s="24"/>
      <c r="AF79" s="25"/>
      <c r="AG79" s="24">
        <f t="shared" ref="AG79" si="136">AA79*300</f>
        <v>230400</v>
      </c>
      <c r="AH79" s="24"/>
      <c r="AI79" s="24"/>
      <c r="AJ79" s="24"/>
      <c r="AK79" s="24"/>
      <c r="AL79" s="25"/>
      <c r="AM79" s="25">
        <f t="shared" ref="AM79" si="137">SUM(AA79:AF79)</f>
        <v>768</v>
      </c>
      <c r="AN79" s="25">
        <f t="shared" ref="AN79" si="138">SUM(AG79:AL79)</f>
        <v>230400</v>
      </c>
      <c r="AO79" s="34">
        <v>784</v>
      </c>
      <c r="AP79" s="35"/>
      <c r="AQ79" s="35"/>
      <c r="AR79" s="35"/>
      <c r="AS79" s="35"/>
      <c r="AT79" s="36"/>
      <c r="AU79" s="34">
        <f t="shared" ref="AU79" si="139">AO79*300</f>
        <v>235200</v>
      </c>
      <c r="AV79" s="35"/>
      <c r="AW79" s="35"/>
      <c r="AX79" s="35"/>
      <c r="AY79" s="35"/>
      <c r="AZ79" s="36"/>
      <c r="BA79" s="36">
        <f t="shared" ref="BA79" si="140">SUM(AO79:AT79)</f>
        <v>784</v>
      </c>
      <c r="BB79" s="36">
        <f t="shared" ref="BB79" si="141">SUM(AU79:AZ79)</f>
        <v>235200</v>
      </c>
      <c r="BC79" s="17">
        <v>16</v>
      </c>
      <c r="BD79" s="18"/>
      <c r="BE79" s="18"/>
      <c r="BF79" s="18"/>
      <c r="BG79" s="18"/>
      <c r="BH79" s="19"/>
      <c r="BI79" s="17">
        <f>BC79*BI5</f>
        <v>4361.5625</v>
      </c>
      <c r="BJ79" s="18"/>
      <c r="BK79" s="18"/>
      <c r="BL79" s="18"/>
      <c r="BM79" s="18"/>
      <c r="BN79" s="19"/>
      <c r="BO79" s="19">
        <f t="shared" ref="BO79" si="142">SUM(BC79:BH79)</f>
        <v>16</v>
      </c>
      <c r="BP79" s="19">
        <f t="shared" ref="BP79" si="143">SUM(BI79:BN79)</f>
        <v>4361.5625</v>
      </c>
      <c r="BQ79" s="23">
        <v>768</v>
      </c>
      <c r="BR79" s="24"/>
      <c r="BS79" s="24"/>
      <c r="BT79" s="24"/>
      <c r="BU79" s="24"/>
      <c r="BV79" s="25"/>
      <c r="BW79" s="23">
        <f>BQ79*BW5</f>
        <v>209355</v>
      </c>
      <c r="BX79" s="24"/>
      <c r="BY79" s="24"/>
      <c r="BZ79" s="24"/>
      <c r="CA79" s="24"/>
      <c r="CB79" s="25"/>
      <c r="CC79" s="25">
        <f t="shared" ref="CC79" si="144">SUM(BQ79:BV79)</f>
        <v>768</v>
      </c>
      <c r="CD79" s="25">
        <f t="shared" ref="CD79" si="145">SUM(BW79:CB79)</f>
        <v>209355</v>
      </c>
      <c r="CE79" s="34">
        <v>784</v>
      </c>
      <c r="CF79" s="35"/>
      <c r="CG79" s="35"/>
      <c r="CH79" s="35"/>
      <c r="CI79" s="35"/>
      <c r="CJ79" s="36"/>
      <c r="CK79" s="34">
        <f>CE79*CK5</f>
        <v>213716.5625</v>
      </c>
      <c r="CL79" s="35"/>
      <c r="CM79" s="35"/>
      <c r="CN79" s="35"/>
      <c r="CO79" s="35"/>
      <c r="CP79" s="36"/>
      <c r="CQ79" s="36">
        <f t="shared" ref="CQ79" si="146">SUM(CE79:CJ79)</f>
        <v>784</v>
      </c>
      <c r="CR79" s="36">
        <f t="shared" ref="CR79" si="147">SUM(CK79:CP79)</f>
        <v>213716.5625</v>
      </c>
      <c r="CS79" s="334">
        <f t="shared" ref="CS79" si="148">BB79-CR79</f>
        <v>21483.4375</v>
      </c>
      <c r="CT79" s="334" t="s">
        <v>36</v>
      </c>
      <c r="CU79" s="334"/>
      <c r="CV79" s="334"/>
      <c r="CW79" s="334"/>
      <c r="CX79" s="334">
        <f t="shared" ref="CX79" si="149">DH79*2</f>
        <v>200645.2</v>
      </c>
      <c r="CY79" s="334"/>
      <c r="CZ79" s="334"/>
      <c r="DA79" s="334"/>
      <c r="DB79" s="239">
        <f t="shared" ref="DB79" si="150">CX79+CY79+CZ79+DA79</f>
        <v>200645.2</v>
      </c>
      <c r="DC79" s="334">
        <f t="shared" si="80"/>
        <v>100322.6</v>
      </c>
      <c r="DD79" s="334" t="s">
        <v>543</v>
      </c>
      <c r="DE79" s="334"/>
      <c r="DF79" s="334"/>
      <c r="DG79" s="334"/>
      <c r="DH79" s="242">
        <f>VLOOKUP(Source!DD:DD,Pool!C:H,2,FALSE)</f>
        <v>100322.6</v>
      </c>
      <c r="DI79" s="239"/>
      <c r="DJ79" s="239"/>
      <c r="DK79" s="334"/>
      <c r="DL79" s="239">
        <f t="shared" ref="DL79" si="151">DH79+DI79+DJ79+DK79</f>
        <v>100322.6</v>
      </c>
      <c r="DM79" s="157">
        <f>VLOOKUP(DD:DD,Pool!C:H,3,FALSE)</f>
        <v>15656.8</v>
      </c>
      <c r="DN79" s="239"/>
      <c r="DO79" s="239"/>
      <c r="DP79" s="334"/>
      <c r="DQ79" s="239">
        <f t="shared" ref="DQ79" si="152">DM79+DN79+DO79+DP79</f>
        <v>15656.8</v>
      </c>
      <c r="DR79" s="334">
        <f t="shared" ref="DR79" si="153">DH79-DM79</f>
        <v>84665.8</v>
      </c>
      <c r="DS79" s="334">
        <f t="shared" ref="DS79" si="154">DI79-DN79</f>
        <v>0</v>
      </c>
      <c r="DT79" s="239">
        <f t="shared" ref="DT79" si="155">DJ79-DO79</f>
        <v>0</v>
      </c>
      <c r="DU79" s="239">
        <f t="shared" ref="DU79" si="156">DK79-DP79</f>
        <v>0</v>
      </c>
      <c r="DV79" s="53">
        <f t="shared" ref="DV79" si="157">DL79-DQ79</f>
        <v>84665.8</v>
      </c>
      <c r="DW79" s="223">
        <f t="shared" ref="DW79" si="158">DQ79/DL79</f>
        <v>0.15606453580748503</v>
      </c>
      <c r="DX79" s="180">
        <f>VLOOKUP(ED:ED,Pool!K:Q,7,FALSE)</f>
        <v>49951.6</v>
      </c>
      <c r="DY79" s="375"/>
      <c r="DZ79" s="143">
        <f t="shared" ref="DZ79" si="159">SUM(DX79:DY79)</f>
        <v>49951.6</v>
      </c>
      <c r="EA79" s="223">
        <f t="shared" ref="EA79" si="160">DZ79/DL79</f>
        <v>0.49790974316853825</v>
      </c>
      <c r="EB79" s="143"/>
      <c r="EC79" s="145"/>
      <c r="ED79" s="277">
        <v>295701144</v>
      </c>
    </row>
    <row r="80" spans="1:16384">
      <c r="B80" s="48" t="s">
        <v>548</v>
      </c>
      <c r="C80" s="48" t="s">
        <v>549</v>
      </c>
      <c r="D80" s="49" t="s">
        <v>236</v>
      </c>
      <c r="E80" s="49" t="s">
        <v>103</v>
      </c>
      <c r="F80" s="49" t="s">
        <v>72</v>
      </c>
      <c r="G80" s="49" t="s">
        <v>79</v>
      </c>
      <c r="H80" s="49" t="s">
        <v>74</v>
      </c>
      <c r="I80" s="49"/>
      <c r="J80" s="49" t="s">
        <v>69</v>
      </c>
      <c r="K80" s="49" t="s">
        <v>80</v>
      </c>
      <c r="L80" s="48" t="s">
        <v>549</v>
      </c>
      <c r="M80" s="51">
        <v>32</v>
      </c>
      <c r="N80" s="18"/>
      <c r="O80" s="18"/>
      <c r="P80" s="18"/>
      <c r="Q80" s="18"/>
      <c r="R80" s="19"/>
      <c r="S80" s="17">
        <f t="shared" ref="S80" si="161">M80*300</f>
        <v>9600</v>
      </c>
      <c r="T80" s="18"/>
      <c r="U80" s="18"/>
      <c r="V80" s="18"/>
      <c r="W80" s="18"/>
      <c r="X80" s="19"/>
      <c r="Y80" s="19">
        <f t="shared" ref="Y80" si="162">SUM(M80:R80)</f>
        <v>32</v>
      </c>
      <c r="Z80" s="19">
        <f t="shared" ref="Z80" si="163">SUM(S80:X80)</f>
        <v>9600</v>
      </c>
      <c r="AA80" s="23">
        <v>1552</v>
      </c>
      <c r="AB80" s="24"/>
      <c r="AC80" s="24"/>
      <c r="AD80" s="24"/>
      <c r="AE80" s="24"/>
      <c r="AF80" s="25"/>
      <c r="AG80" s="24">
        <f t="shared" ref="AG80" si="164">AA80*300</f>
        <v>465600</v>
      </c>
      <c r="AH80" s="24"/>
      <c r="AI80" s="24"/>
      <c r="AJ80" s="24"/>
      <c r="AK80" s="24"/>
      <c r="AL80" s="25"/>
      <c r="AM80" s="25">
        <f t="shared" ref="AM80" si="165">SUM(AA80:AF80)</f>
        <v>1552</v>
      </c>
      <c r="AN80" s="25">
        <f t="shared" ref="AN80" si="166">SUM(AG80:AL80)</f>
        <v>465600</v>
      </c>
      <c r="AO80" s="34">
        <v>1584</v>
      </c>
      <c r="AP80" s="35"/>
      <c r="AQ80" s="35"/>
      <c r="AR80" s="35"/>
      <c r="AS80" s="35"/>
      <c r="AT80" s="36"/>
      <c r="AU80" s="34">
        <f t="shared" ref="AU80" si="167">AO80*300</f>
        <v>475200</v>
      </c>
      <c r="AV80" s="35"/>
      <c r="AW80" s="35"/>
      <c r="AX80" s="35"/>
      <c r="AY80" s="35"/>
      <c r="AZ80" s="36"/>
      <c r="BA80" s="36">
        <f t="shared" ref="BA80" si="168">SUM(AO80:AT80)</f>
        <v>1584</v>
      </c>
      <c r="BB80" s="36">
        <f t="shared" ref="BB80" si="169">SUM(AU80:AZ80)</f>
        <v>475200</v>
      </c>
      <c r="BC80" s="17">
        <v>32</v>
      </c>
      <c r="BD80" s="18"/>
      <c r="BE80" s="18"/>
      <c r="BF80" s="18"/>
      <c r="BG80" s="18"/>
      <c r="BH80" s="19"/>
      <c r="BI80" s="17">
        <f>BC80*BI5</f>
        <v>8723.125</v>
      </c>
      <c r="BJ80" s="18"/>
      <c r="BK80" s="18"/>
      <c r="BL80" s="18"/>
      <c r="BM80" s="18"/>
      <c r="BN80" s="19"/>
      <c r="BO80" s="19">
        <f t="shared" ref="BO80" si="170">SUM(BC80:BH80)</f>
        <v>32</v>
      </c>
      <c r="BP80" s="19">
        <f t="shared" ref="BP80" si="171">SUM(BI80:BN80)</f>
        <v>8723.125</v>
      </c>
      <c r="BQ80" s="23">
        <v>1552</v>
      </c>
      <c r="BR80" s="24"/>
      <c r="BS80" s="24"/>
      <c r="BT80" s="24"/>
      <c r="BU80" s="24"/>
      <c r="BV80" s="25"/>
      <c r="BW80" s="23">
        <f>BQ80*BW5</f>
        <v>423071.5625</v>
      </c>
      <c r="BX80" s="24"/>
      <c r="BY80" s="24"/>
      <c r="BZ80" s="24"/>
      <c r="CA80" s="24"/>
      <c r="CB80" s="25"/>
      <c r="CC80" s="25">
        <f t="shared" ref="CC80" si="172">SUM(BQ80:BV80)</f>
        <v>1552</v>
      </c>
      <c r="CD80" s="25">
        <f t="shared" ref="CD80" si="173">SUM(BW80:CB80)</f>
        <v>423071.5625</v>
      </c>
      <c r="CE80" s="34">
        <v>1584</v>
      </c>
      <c r="CF80" s="35"/>
      <c r="CG80" s="35"/>
      <c r="CH80" s="35"/>
      <c r="CI80" s="35"/>
      <c r="CJ80" s="36"/>
      <c r="CK80" s="34">
        <f>CE80*CK5</f>
        <v>431794.6875</v>
      </c>
      <c r="CL80" s="35"/>
      <c r="CM80" s="35"/>
      <c r="CN80" s="35"/>
      <c r="CO80" s="35"/>
      <c r="CP80" s="36"/>
      <c r="CQ80" s="36">
        <f t="shared" ref="CQ80" si="174">SUM(CE80:CJ80)</f>
        <v>1584</v>
      </c>
      <c r="CR80" s="36">
        <f t="shared" ref="CR80" si="175">SUM(CK80:CP80)</f>
        <v>431794.6875</v>
      </c>
      <c r="CS80" s="334">
        <f t="shared" ref="CS80" si="176">BB80-CR80</f>
        <v>43405.3125</v>
      </c>
      <c r="CT80" s="334" t="s">
        <v>36</v>
      </c>
      <c r="CU80" s="334"/>
      <c r="CV80" s="334"/>
      <c r="CW80" s="334"/>
      <c r="CX80" s="334">
        <f t="shared" ref="CX80" si="177">DH80*2</f>
        <v>410947</v>
      </c>
      <c r="CY80" s="334"/>
      <c r="CZ80" s="334"/>
      <c r="DA80" s="334"/>
      <c r="DB80" s="239">
        <f t="shared" ref="DB80" si="178">CX80+CY80+CZ80+DA80</f>
        <v>410947</v>
      </c>
      <c r="DC80" s="334">
        <f t="shared" si="80"/>
        <v>205473.5</v>
      </c>
      <c r="DD80" s="334" t="s">
        <v>545</v>
      </c>
      <c r="DE80" s="334"/>
      <c r="DF80" s="334"/>
      <c r="DG80" s="334"/>
      <c r="DH80" s="242">
        <f>VLOOKUP(Source!DD:DD,Pool!C:H,2,FALSE)</f>
        <v>205473.5</v>
      </c>
      <c r="DI80" s="239"/>
      <c r="DJ80" s="239"/>
      <c r="DK80" s="334"/>
      <c r="DL80" s="239">
        <f t="shared" ref="DL80" si="179">DH80+DI80+DJ80+DK80</f>
        <v>205473.5</v>
      </c>
      <c r="DM80" s="157">
        <f>VLOOKUP(DD:DD,Pool!C:H,3,FALSE)</f>
        <v>24376</v>
      </c>
      <c r="DN80" s="239"/>
      <c r="DO80" s="239"/>
      <c r="DP80" s="334"/>
      <c r="DQ80" s="239">
        <f t="shared" ref="DQ80" si="180">DM80+DN80+DO80+DP80</f>
        <v>24376</v>
      </c>
      <c r="DR80" s="334">
        <f t="shared" ref="DR80" si="181">DH80-DM80</f>
        <v>181097.5</v>
      </c>
      <c r="DS80" s="334">
        <f t="shared" ref="DS80" si="182">DI80-DN80</f>
        <v>0</v>
      </c>
      <c r="DT80" s="239">
        <f t="shared" ref="DT80" si="183">DJ80-DO80</f>
        <v>0</v>
      </c>
      <c r="DU80" s="239">
        <f t="shared" ref="DU80" si="184">DK80-DP80</f>
        <v>0</v>
      </c>
      <c r="DV80" s="53">
        <f t="shared" ref="DV80" si="185">DL80-DQ80</f>
        <v>181097.5</v>
      </c>
      <c r="DW80" s="223">
        <f t="shared" ref="DW80" si="186">DQ80/DL80</f>
        <v>0.11863330307801249</v>
      </c>
      <c r="DX80" s="180">
        <f>VLOOKUP(ED:ED,Pool!K:Q,7,FALSE)</f>
        <v>49778.8</v>
      </c>
      <c r="DY80" s="375"/>
      <c r="DZ80" s="143">
        <f t="shared" ref="DZ80" si="187">SUM(DX80:DY80)</f>
        <v>49778.8</v>
      </c>
      <c r="EA80" s="223">
        <f t="shared" ref="EA80" si="188">DZ80/DL80</f>
        <v>0.24226384424268824</v>
      </c>
      <c r="EB80" s="143"/>
      <c r="EC80" s="145"/>
      <c r="ED80" s="277">
        <v>295701124</v>
      </c>
      <c r="EE80" s="388"/>
      <c r="EF80" s="388"/>
      <c r="EG80" s="388"/>
      <c r="EH80" s="388"/>
      <c r="EI80" s="388"/>
      <c r="EJ80" s="388"/>
      <c r="EK80" s="388"/>
      <c r="EL80" s="388"/>
      <c r="EM80" s="388"/>
      <c r="EN80" s="388"/>
      <c r="EO80" s="388"/>
      <c r="EP80" s="388"/>
      <c r="EQ80" s="388"/>
      <c r="ER80" s="388"/>
      <c r="ES80" s="388"/>
      <c r="ET80" s="388"/>
      <c r="EU80" s="388"/>
      <c r="EV80" s="388"/>
      <c r="EW80" s="388"/>
      <c r="EX80" s="388"/>
      <c r="EY80" s="388"/>
      <c r="EZ80" s="388"/>
      <c r="FA80" s="388"/>
      <c r="FB80" s="388"/>
      <c r="FC80" s="388"/>
      <c r="FD80" s="388"/>
      <c r="FE80" s="388"/>
      <c r="FF80" s="388"/>
      <c r="FG80" s="388"/>
      <c r="FH80" s="388"/>
      <c r="FI80" s="388"/>
      <c r="FJ80" s="388"/>
      <c r="FK80" s="388"/>
      <c r="FL80" s="388"/>
      <c r="FM80" s="388"/>
      <c r="FN80" s="388"/>
      <c r="FO80" s="388"/>
      <c r="FP80" s="388"/>
      <c r="FQ80" s="388"/>
      <c r="FR80" s="388"/>
      <c r="FS80" s="388"/>
      <c r="FT80" s="388"/>
      <c r="FU80" s="388"/>
      <c r="FV80" s="388"/>
      <c r="FW80" s="388"/>
      <c r="FX80" s="388"/>
      <c r="FY80" s="388"/>
      <c r="FZ80" s="388"/>
      <c r="GA80" s="388"/>
      <c r="GB80" s="388"/>
      <c r="GC80" s="388"/>
      <c r="GD80" s="388"/>
      <c r="GE80" s="388"/>
      <c r="GF80" s="388"/>
      <c r="GG80" s="388"/>
      <c r="GH80" s="388"/>
      <c r="GI80" s="388"/>
      <c r="GJ80" s="388"/>
      <c r="GK80" s="388"/>
      <c r="GL80" s="388"/>
      <c r="GM80" s="388"/>
      <c r="GN80" s="388"/>
      <c r="GO80" s="388"/>
      <c r="GP80" s="388"/>
      <c r="GQ80" s="388"/>
      <c r="GR80" s="388"/>
      <c r="GS80" s="388"/>
      <c r="GT80" s="388"/>
      <c r="GU80" s="388"/>
      <c r="GV80" s="388"/>
      <c r="GW80" s="388"/>
      <c r="GX80" s="388"/>
      <c r="GY80" s="388"/>
      <c r="GZ80" s="388"/>
      <c r="HA80" s="388"/>
      <c r="HB80" s="388"/>
      <c r="HC80" s="388"/>
      <c r="HD80" s="388"/>
      <c r="HE80" s="388"/>
      <c r="HF80" s="388"/>
      <c r="HG80" s="388"/>
      <c r="HH80" s="388"/>
      <c r="HI80" s="388"/>
      <c r="HJ80" s="388"/>
      <c r="HK80" s="388"/>
      <c r="HL80" s="388"/>
      <c r="HM80" s="388"/>
      <c r="HN80" s="388"/>
      <c r="HO80" s="388"/>
      <c r="HP80" s="388"/>
      <c r="HQ80" s="388"/>
      <c r="HR80" s="388"/>
      <c r="HS80" s="388"/>
      <c r="HT80" s="388"/>
      <c r="HU80" s="388"/>
      <c r="HV80" s="388"/>
      <c r="HW80" s="388"/>
      <c r="HX80" s="388"/>
      <c r="HY80" s="388"/>
      <c r="HZ80" s="388"/>
      <c r="IA80" s="388"/>
      <c r="IB80" s="388"/>
      <c r="IC80" s="388"/>
      <c r="ID80" s="388"/>
      <c r="IE80" s="388"/>
      <c r="IF80" s="388"/>
      <c r="IG80" s="388"/>
      <c r="IH80" s="388"/>
      <c r="II80" s="388"/>
      <c r="IJ80" s="388"/>
      <c r="IK80" s="388"/>
      <c r="IL80" s="388"/>
      <c r="IM80" s="388"/>
      <c r="IN80" s="388"/>
      <c r="IO80" s="388"/>
      <c r="IP80" s="388"/>
      <c r="IQ80" s="388"/>
      <c r="IR80" s="388"/>
      <c r="IS80" s="388"/>
      <c r="IT80" s="388"/>
      <c r="IU80" s="388"/>
      <c r="IV80" s="388"/>
      <c r="IW80" s="388"/>
      <c r="IX80" s="388"/>
      <c r="IY80" s="388"/>
      <c r="IZ80" s="388"/>
      <c r="JA80" s="388"/>
      <c r="JB80" s="388"/>
      <c r="JC80" s="388"/>
      <c r="JD80" s="388"/>
      <c r="JE80" s="388"/>
      <c r="JF80" s="388"/>
      <c r="JG80" s="388"/>
      <c r="JH80" s="388"/>
      <c r="JI80" s="388"/>
      <c r="JJ80" s="388"/>
      <c r="JK80" s="388"/>
      <c r="JL80" s="388"/>
      <c r="JM80" s="388"/>
      <c r="JN80" s="388"/>
      <c r="JO80" s="388"/>
      <c r="JP80" s="388"/>
      <c r="JQ80" s="388"/>
      <c r="JR80" s="388"/>
      <c r="JS80" s="388"/>
      <c r="JT80" s="388"/>
      <c r="JU80" s="388"/>
      <c r="JV80" s="388"/>
      <c r="JW80" s="388"/>
      <c r="JX80" s="388"/>
      <c r="JY80" s="388"/>
      <c r="JZ80" s="388"/>
      <c r="KA80" s="388"/>
      <c r="KB80" s="388"/>
      <c r="KC80" s="388"/>
      <c r="KD80" s="388"/>
      <c r="KE80" s="388"/>
      <c r="KF80" s="388"/>
      <c r="KG80" s="388"/>
      <c r="KH80" s="388"/>
      <c r="KI80" s="388"/>
      <c r="KJ80" s="388"/>
      <c r="KK80" s="388"/>
      <c r="KL80" s="388"/>
      <c r="KM80" s="388"/>
      <c r="KN80" s="388"/>
      <c r="KO80" s="388"/>
      <c r="KP80" s="388"/>
      <c r="KQ80" s="388"/>
      <c r="KR80" s="388"/>
      <c r="KS80" s="388"/>
      <c r="KT80" s="388"/>
      <c r="KU80" s="388"/>
      <c r="KV80" s="388"/>
      <c r="KW80" s="388"/>
      <c r="KX80" s="388"/>
      <c r="KY80" s="388"/>
      <c r="KZ80" s="388"/>
      <c r="LA80" s="388"/>
      <c r="LB80" s="388"/>
      <c r="LC80" s="388"/>
      <c r="LD80" s="388"/>
      <c r="LE80" s="388"/>
      <c r="LF80" s="388"/>
      <c r="LG80" s="388"/>
      <c r="LH80" s="388"/>
      <c r="LI80" s="388"/>
      <c r="LJ80" s="388"/>
      <c r="LK80" s="388"/>
      <c r="LL80" s="388"/>
      <c r="LM80" s="388"/>
      <c r="LN80" s="388"/>
      <c r="LO80" s="388"/>
      <c r="LP80" s="388"/>
      <c r="LQ80" s="388"/>
      <c r="LR80" s="388"/>
      <c r="LS80" s="388"/>
      <c r="LT80" s="388"/>
      <c r="LU80" s="388"/>
      <c r="LV80" s="388"/>
      <c r="LW80" s="388"/>
      <c r="LX80" s="388"/>
      <c r="LY80" s="388"/>
      <c r="LZ80" s="388"/>
      <c r="MA80" s="388"/>
      <c r="MB80" s="388"/>
      <c r="MC80" s="388"/>
      <c r="MD80" s="388"/>
      <c r="ME80" s="388"/>
      <c r="MF80" s="388"/>
      <c r="MG80" s="388"/>
      <c r="MH80" s="388"/>
      <c r="MI80" s="388"/>
      <c r="MJ80" s="388"/>
      <c r="MK80" s="388"/>
      <c r="ML80" s="388"/>
      <c r="MM80" s="388"/>
      <c r="MN80" s="388"/>
      <c r="MO80" s="388"/>
      <c r="MP80" s="388"/>
      <c r="MQ80" s="388"/>
      <c r="MR80" s="388"/>
      <c r="MS80" s="388"/>
      <c r="MT80" s="388"/>
      <c r="MU80" s="388"/>
      <c r="MV80" s="388"/>
      <c r="MW80" s="388"/>
      <c r="MX80" s="388"/>
      <c r="MY80" s="388"/>
      <c r="MZ80" s="388"/>
      <c r="NA80" s="388"/>
      <c r="NB80" s="388"/>
      <c r="NC80" s="388"/>
      <c r="ND80" s="388"/>
      <c r="NE80" s="388"/>
      <c r="NF80" s="388"/>
      <c r="NG80" s="388"/>
      <c r="NH80" s="388"/>
      <c r="NI80" s="388"/>
      <c r="NJ80" s="388"/>
      <c r="NK80" s="388"/>
      <c r="NL80" s="388"/>
      <c r="NM80" s="388"/>
      <c r="NN80" s="388"/>
      <c r="NO80" s="388"/>
      <c r="NP80" s="388"/>
      <c r="NQ80" s="388"/>
      <c r="NR80" s="388"/>
      <c r="NS80" s="388"/>
      <c r="NT80" s="388"/>
      <c r="NU80" s="388"/>
      <c r="NV80" s="388"/>
      <c r="NW80" s="388"/>
      <c r="NX80" s="388"/>
      <c r="NY80" s="388"/>
      <c r="NZ80" s="388"/>
      <c r="OA80" s="388"/>
      <c r="OB80" s="388"/>
      <c r="OC80" s="388"/>
      <c r="OD80" s="388"/>
      <c r="OE80" s="388"/>
      <c r="OF80" s="388"/>
      <c r="OG80" s="388"/>
      <c r="OH80" s="388"/>
      <c r="OI80" s="388"/>
      <c r="OJ80" s="388"/>
      <c r="OK80" s="388"/>
      <c r="OL80" s="388"/>
      <c r="OM80" s="388"/>
      <c r="ON80" s="388"/>
      <c r="OO80" s="388"/>
      <c r="OP80" s="388"/>
      <c r="OQ80" s="388"/>
      <c r="OR80" s="388"/>
      <c r="OS80" s="388"/>
      <c r="OT80" s="388"/>
      <c r="OU80" s="388"/>
      <c r="OV80" s="388"/>
      <c r="OW80" s="388"/>
      <c r="OX80" s="388"/>
      <c r="OY80" s="388"/>
      <c r="OZ80" s="388"/>
      <c r="PA80" s="388"/>
      <c r="PB80" s="388"/>
      <c r="PC80" s="388"/>
      <c r="PD80" s="388"/>
      <c r="PE80" s="388"/>
      <c r="PF80" s="388"/>
      <c r="PG80" s="388"/>
      <c r="PH80" s="388"/>
      <c r="PI80" s="388"/>
      <c r="PJ80" s="388"/>
      <c r="PK80" s="388"/>
      <c r="PL80" s="388"/>
      <c r="PM80" s="388"/>
      <c r="PN80" s="388"/>
      <c r="PO80" s="388"/>
      <c r="PP80" s="388"/>
      <c r="PQ80" s="388"/>
      <c r="PR80" s="388"/>
      <c r="PS80" s="388"/>
      <c r="PT80" s="388"/>
      <c r="PU80" s="388"/>
      <c r="PV80" s="388"/>
      <c r="PW80" s="388"/>
      <c r="PX80" s="388"/>
      <c r="PY80" s="388"/>
      <c r="PZ80" s="388"/>
      <c r="QA80" s="388"/>
      <c r="QB80" s="388"/>
      <c r="QC80" s="388"/>
      <c r="QD80" s="388"/>
      <c r="QE80" s="388"/>
      <c r="QF80" s="388"/>
      <c r="QG80" s="388"/>
      <c r="QH80" s="388"/>
      <c r="QI80" s="388"/>
      <c r="QJ80" s="388"/>
      <c r="QK80" s="388"/>
      <c r="QL80" s="388"/>
      <c r="QM80" s="388"/>
      <c r="QN80" s="388"/>
      <c r="QO80" s="388"/>
      <c r="QP80" s="388"/>
      <c r="QQ80" s="388"/>
      <c r="QR80" s="388"/>
      <c r="QS80" s="388"/>
      <c r="QT80" s="388"/>
      <c r="QU80" s="388"/>
      <c r="QV80" s="388"/>
      <c r="QW80" s="388"/>
      <c r="QX80" s="388"/>
      <c r="QY80" s="388"/>
      <c r="QZ80" s="388"/>
      <c r="RA80" s="388"/>
      <c r="RB80" s="388"/>
      <c r="RC80" s="388"/>
      <c r="RD80" s="388"/>
      <c r="RE80" s="388"/>
      <c r="RF80" s="388"/>
      <c r="RG80" s="388"/>
      <c r="RH80" s="388"/>
      <c r="RI80" s="388"/>
      <c r="RJ80" s="388"/>
      <c r="RK80" s="388"/>
      <c r="RL80" s="388"/>
      <c r="RM80" s="388"/>
      <c r="RN80" s="388"/>
      <c r="RO80" s="388"/>
      <c r="RP80" s="388"/>
      <c r="RQ80" s="388"/>
      <c r="RR80" s="388"/>
      <c r="RS80" s="388"/>
      <c r="RT80" s="388"/>
      <c r="RU80" s="388"/>
      <c r="RV80" s="388"/>
      <c r="RW80" s="388"/>
      <c r="RX80" s="388"/>
      <c r="RY80" s="388"/>
      <c r="RZ80" s="388"/>
      <c r="SA80" s="388"/>
      <c r="SB80" s="388"/>
      <c r="SC80" s="388"/>
      <c r="SD80" s="388"/>
      <c r="SE80" s="388"/>
      <c r="SF80" s="388"/>
      <c r="SG80" s="388"/>
      <c r="SH80" s="388"/>
      <c r="SI80" s="388"/>
      <c r="SJ80" s="388"/>
      <c r="SK80" s="388"/>
      <c r="SL80" s="388"/>
      <c r="SM80" s="388"/>
      <c r="SN80" s="388"/>
      <c r="SO80" s="388"/>
      <c r="SP80" s="388"/>
      <c r="SQ80" s="388"/>
      <c r="SR80" s="388"/>
      <c r="SS80" s="388"/>
      <c r="ST80" s="388"/>
      <c r="SU80" s="388"/>
      <c r="SV80" s="388"/>
      <c r="SW80" s="388"/>
      <c r="SX80" s="388"/>
      <c r="SY80" s="388"/>
      <c r="SZ80" s="388"/>
      <c r="TA80" s="388"/>
      <c r="TB80" s="388"/>
      <c r="TC80" s="388"/>
      <c r="TD80" s="388"/>
      <c r="TE80" s="388"/>
      <c r="TF80" s="388"/>
      <c r="TG80" s="388"/>
      <c r="TH80" s="388"/>
      <c r="TI80" s="388"/>
      <c r="TJ80" s="388"/>
      <c r="TK80" s="388"/>
      <c r="TL80" s="388"/>
      <c r="TM80" s="388"/>
      <c r="TN80" s="388"/>
      <c r="TO80" s="388"/>
      <c r="TP80" s="388"/>
      <c r="TQ80" s="388"/>
      <c r="TR80" s="388"/>
      <c r="TS80" s="388"/>
      <c r="TT80" s="388"/>
      <c r="TU80" s="388"/>
      <c r="TV80" s="388"/>
      <c r="TW80" s="388"/>
      <c r="TX80" s="388"/>
      <c r="TY80" s="388"/>
      <c r="TZ80" s="388"/>
      <c r="UA80" s="388"/>
      <c r="UB80" s="388"/>
      <c r="UC80" s="388"/>
      <c r="UD80" s="388"/>
      <c r="UE80" s="388"/>
      <c r="UF80" s="388"/>
      <c r="UG80" s="388"/>
      <c r="UH80" s="388"/>
      <c r="UI80" s="388"/>
      <c r="UJ80" s="388"/>
      <c r="UK80" s="388"/>
      <c r="UL80" s="388"/>
      <c r="UM80" s="388"/>
      <c r="UN80" s="388"/>
      <c r="UO80" s="388"/>
      <c r="UP80" s="388"/>
      <c r="UQ80" s="388"/>
      <c r="UR80" s="388"/>
      <c r="US80" s="388"/>
      <c r="UT80" s="388"/>
      <c r="UU80" s="388"/>
      <c r="UV80" s="388"/>
      <c r="UW80" s="388"/>
      <c r="UX80" s="388"/>
      <c r="UY80" s="388"/>
      <c r="UZ80" s="388"/>
      <c r="VA80" s="388"/>
      <c r="VB80" s="388"/>
      <c r="VC80" s="388"/>
      <c r="VD80" s="388"/>
      <c r="VE80" s="388"/>
      <c r="VF80" s="388"/>
      <c r="VG80" s="388"/>
      <c r="VH80" s="388"/>
      <c r="VI80" s="388"/>
      <c r="VJ80" s="388"/>
      <c r="VK80" s="388"/>
      <c r="VL80" s="388"/>
      <c r="VM80" s="388"/>
      <c r="VN80" s="388"/>
      <c r="VO80" s="388"/>
      <c r="VP80" s="388"/>
      <c r="VQ80" s="388"/>
      <c r="VR80" s="388"/>
      <c r="VS80" s="388"/>
      <c r="VT80" s="388"/>
      <c r="VU80" s="388"/>
      <c r="VV80" s="388"/>
      <c r="VW80" s="388"/>
      <c r="VX80" s="388"/>
      <c r="VY80" s="388"/>
      <c r="VZ80" s="388"/>
      <c r="WA80" s="388"/>
      <c r="WB80" s="388"/>
      <c r="WC80" s="388"/>
      <c r="WD80" s="388"/>
      <c r="WE80" s="388"/>
      <c r="WF80" s="388"/>
      <c r="WG80" s="388"/>
      <c r="WH80" s="388"/>
      <c r="WI80" s="388"/>
      <c r="WJ80" s="388"/>
      <c r="WK80" s="388"/>
      <c r="WL80" s="388"/>
      <c r="WM80" s="388"/>
      <c r="WN80" s="388"/>
      <c r="WO80" s="388"/>
      <c r="WP80" s="388"/>
      <c r="WQ80" s="388"/>
      <c r="WR80" s="388"/>
      <c r="WS80" s="388"/>
      <c r="WT80" s="388"/>
      <c r="WU80" s="388"/>
      <c r="WV80" s="388"/>
      <c r="WW80" s="388"/>
      <c r="WX80" s="388"/>
      <c r="WY80" s="388"/>
      <c r="WZ80" s="388"/>
      <c r="XA80" s="388"/>
      <c r="XB80" s="388"/>
      <c r="XC80" s="388"/>
      <c r="XD80" s="388"/>
      <c r="XE80" s="388"/>
      <c r="XF80" s="388"/>
      <c r="XG80" s="388"/>
      <c r="XH80" s="388"/>
      <c r="XI80" s="388"/>
      <c r="XJ80" s="388"/>
      <c r="XK80" s="388"/>
      <c r="XL80" s="388"/>
      <c r="XM80" s="388"/>
      <c r="XN80" s="388"/>
      <c r="XO80" s="388"/>
      <c r="XP80" s="388"/>
      <c r="XQ80" s="388"/>
      <c r="XR80" s="388"/>
      <c r="XS80" s="388"/>
      <c r="XT80" s="388"/>
      <c r="XU80" s="388"/>
      <c r="XV80" s="388"/>
      <c r="XW80" s="388"/>
      <c r="XX80" s="388"/>
      <c r="XY80" s="388"/>
      <c r="XZ80" s="388"/>
      <c r="YA80" s="388"/>
      <c r="YB80" s="388"/>
      <c r="YC80" s="388"/>
      <c r="YD80" s="388"/>
      <c r="YE80" s="388"/>
      <c r="YF80" s="388"/>
      <c r="YG80" s="388"/>
      <c r="YH80" s="388"/>
      <c r="YI80" s="388"/>
      <c r="YJ80" s="388"/>
      <c r="YK80" s="388"/>
      <c r="YL80" s="388"/>
      <c r="YM80" s="388"/>
      <c r="YN80" s="388"/>
      <c r="YO80" s="388"/>
      <c r="YP80" s="388"/>
      <c r="YQ80" s="388"/>
      <c r="YR80" s="388"/>
      <c r="YS80" s="388"/>
      <c r="YT80" s="388"/>
      <c r="YU80" s="388"/>
      <c r="YV80" s="388"/>
      <c r="YW80" s="388"/>
      <c r="YX80" s="388"/>
      <c r="YY80" s="388"/>
      <c r="YZ80" s="388"/>
      <c r="ZA80" s="388"/>
      <c r="ZB80" s="388"/>
      <c r="ZC80" s="388"/>
      <c r="ZD80" s="388"/>
      <c r="ZE80" s="388"/>
      <c r="ZF80" s="388"/>
      <c r="ZG80" s="388"/>
      <c r="ZH80" s="388"/>
      <c r="ZI80" s="388"/>
      <c r="ZJ80" s="388"/>
      <c r="ZK80" s="388"/>
      <c r="ZL80" s="388"/>
      <c r="ZM80" s="388"/>
      <c r="ZN80" s="388"/>
      <c r="ZO80" s="388"/>
      <c r="ZP80" s="388"/>
      <c r="ZQ80" s="388"/>
      <c r="ZR80" s="388"/>
      <c r="ZS80" s="388"/>
      <c r="ZT80" s="388"/>
      <c r="ZU80" s="388"/>
      <c r="ZV80" s="388"/>
      <c r="ZW80" s="388"/>
      <c r="ZX80" s="388"/>
      <c r="ZY80" s="388"/>
      <c r="ZZ80" s="388"/>
      <c r="AAA80" s="388"/>
      <c r="AAB80" s="388"/>
      <c r="AAC80" s="388"/>
      <c r="AAD80" s="388"/>
      <c r="AAE80" s="388"/>
      <c r="AAF80" s="388"/>
      <c r="AAG80" s="388"/>
      <c r="AAH80" s="388"/>
      <c r="AAI80" s="388"/>
      <c r="AAJ80" s="388"/>
      <c r="AAK80" s="388"/>
      <c r="AAL80" s="388"/>
      <c r="AAM80" s="388"/>
      <c r="AAN80" s="388"/>
      <c r="AAO80" s="388"/>
      <c r="AAP80" s="388"/>
      <c r="AAQ80" s="388"/>
      <c r="AAR80" s="388"/>
      <c r="AAS80" s="388"/>
      <c r="AAT80" s="388"/>
      <c r="AAU80" s="388"/>
      <c r="AAV80" s="388"/>
      <c r="AAW80" s="388"/>
      <c r="AAX80" s="388"/>
      <c r="AAY80" s="388"/>
      <c r="AAZ80" s="388"/>
      <c r="ABA80" s="388"/>
      <c r="ABB80" s="388"/>
      <c r="ABC80" s="388"/>
      <c r="ABD80" s="388"/>
      <c r="ABE80" s="388"/>
      <c r="ABF80" s="388"/>
      <c r="ABG80" s="388"/>
      <c r="ABH80" s="388"/>
      <c r="ABI80" s="388"/>
      <c r="ABJ80" s="388"/>
      <c r="ABK80" s="388"/>
      <c r="ABL80" s="388"/>
      <c r="ABM80" s="388"/>
      <c r="ABN80" s="388"/>
      <c r="ABO80" s="388"/>
      <c r="ABP80" s="388"/>
      <c r="ABQ80" s="388"/>
      <c r="ABR80" s="388"/>
      <c r="ABS80" s="388"/>
      <c r="ABT80" s="388"/>
      <c r="ABU80" s="388"/>
      <c r="ABV80" s="388"/>
      <c r="ABW80" s="388"/>
      <c r="ABX80" s="388"/>
      <c r="ABY80" s="388"/>
      <c r="ABZ80" s="388"/>
      <c r="ACA80" s="388"/>
      <c r="ACB80" s="388"/>
      <c r="ACC80" s="388"/>
      <c r="ACD80" s="388"/>
      <c r="ACE80" s="388"/>
      <c r="ACF80" s="388"/>
      <c r="ACG80" s="388"/>
      <c r="ACH80" s="388"/>
      <c r="ACI80" s="388"/>
      <c r="ACJ80" s="388"/>
      <c r="ACK80" s="388"/>
      <c r="ACL80" s="388"/>
      <c r="ACM80" s="388"/>
      <c r="ACN80" s="388"/>
      <c r="ACO80" s="388"/>
      <c r="ACP80" s="388"/>
      <c r="ACQ80" s="388"/>
      <c r="ACR80" s="388"/>
      <c r="ACS80" s="388"/>
      <c r="ACT80" s="388"/>
      <c r="ACU80" s="388"/>
      <c r="ACV80" s="388"/>
      <c r="ACW80" s="388"/>
      <c r="ACX80" s="388"/>
      <c r="ACY80" s="388"/>
      <c r="ACZ80" s="388"/>
      <c r="ADA80" s="388"/>
      <c r="ADB80" s="388"/>
      <c r="ADC80" s="388"/>
      <c r="ADD80" s="388"/>
      <c r="ADE80" s="388"/>
      <c r="ADF80" s="388"/>
      <c r="ADG80" s="388"/>
      <c r="ADH80" s="388"/>
      <c r="ADI80" s="388"/>
      <c r="ADJ80" s="388"/>
      <c r="ADK80" s="388"/>
      <c r="ADL80" s="388"/>
      <c r="ADM80" s="388"/>
      <c r="ADN80" s="388"/>
      <c r="ADO80" s="388"/>
      <c r="ADP80" s="388"/>
      <c r="ADQ80" s="388"/>
      <c r="ADR80" s="388"/>
      <c r="ADS80" s="388"/>
      <c r="ADT80" s="388"/>
      <c r="ADU80" s="388"/>
      <c r="ADV80" s="388"/>
      <c r="ADW80" s="388"/>
      <c r="ADX80" s="388"/>
      <c r="ADY80" s="388"/>
      <c r="ADZ80" s="388"/>
      <c r="AEA80" s="388"/>
      <c r="AEB80" s="388"/>
      <c r="AEC80" s="388"/>
      <c r="AED80" s="388"/>
      <c r="AEE80" s="388"/>
      <c r="AEF80" s="388"/>
      <c r="AEG80" s="388"/>
      <c r="AEH80" s="388"/>
      <c r="AEI80" s="388"/>
      <c r="AEJ80" s="388"/>
      <c r="AEK80" s="388"/>
      <c r="AEL80" s="388"/>
      <c r="AEM80" s="388"/>
      <c r="AEN80" s="388"/>
      <c r="AEO80" s="388"/>
      <c r="AEP80" s="388"/>
      <c r="AEQ80" s="388"/>
      <c r="AER80" s="388"/>
      <c r="AES80" s="388"/>
      <c r="AET80" s="388"/>
      <c r="AEU80" s="388"/>
      <c r="AEV80" s="388"/>
      <c r="AEW80" s="388"/>
      <c r="AEX80" s="388"/>
      <c r="AEY80" s="388"/>
      <c r="AEZ80" s="388"/>
      <c r="AFA80" s="388"/>
      <c r="AFB80" s="388"/>
      <c r="AFC80" s="388"/>
      <c r="AFD80" s="388"/>
      <c r="AFE80" s="388"/>
      <c r="AFF80" s="388"/>
      <c r="AFG80" s="388"/>
      <c r="AFH80" s="388"/>
      <c r="AFI80" s="388"/>
      <c r="AFJ80" s="388"/>
      <c r="AFK80" s="388"/>
      <c r="AFL80" s="388"/>
      <c r="AFM80" s="388"/>
      <c r="AFN80" s="388"/>
      <c r="AFO80" s="388"/>
      <c r="AFP80" s="388"/>
      <c r="AFQ80" s="388"/>
      <c r="AFR80" s="388"/>
      <c r="AFS80" s="388"/>
      <c r="AFT80" s="388"/>
      <c r="AFU80" s="388"/>
      <c r="AFV80" s="388"/>
      <c r="AFW80" s="388"/>
      <c r="AFX80" s="388"/>
      <c r="AFY80" s="388"/>
      <c r="AFZ80" s="388"/>
      <c r="AGA80" s="388"/>
      <c r="AGB80" s="388"/>
      <c r="AGC80" s="388"/>
      <c r="AGD80" s="388"/>
      <c r="AGE80" s="388"/>
      <c r="AGF80" s="388"/>
      <c r="AGG80" s="388"/>
      <c r="AGH80" s="388"/>
      <c r="AGI80" s="388"/>
      <c r="AGJ80" s="388"/>
      <c r="AGK80" s="388"/>
      <c r="AGL80" s="388"/>
      <c r="AGM80" s="388"/>
      <c r="AGN80" s="388"/>
      <c r="AGO80" s="388"/>
      <c r="AGP80" s="388"/>
      <c r="AGQ80" s="388"/>
      <c r="AGR80" s="388"/>
      <c r="AGS80" s="388"/>
      <c r="AGT80" s="388"/>
      <c r="AGU80" s="388"/>
      <c r="AGV80" s="388"/>
      <c r="AGW80" s="388"/>
      <c r="AGX80" s="388"/>
      <c r="AGY80" s="388"/>
      <c r="AGZ80" s="388"/>
      <c r="AHA80" s="388"/>
      <c r="AHB80" s="388"/>
      <c r="AHC80" s="388"/>
      <c r="AHD80" s="388"/>
      <c r="AHE80" s="388"/>
      <c r="AHF80" s="388"/>
      <c r="AHG80" s="388"/>
      <c r="AHH80" s="388"/>
      <c r="AHI80" s="388"/>
      <c r="AHJ80" s="388"/>
      <c r="AHK80" s="388"/>
      <c r="AHL80" s="388"/>
      <c r="AHM80" s="388"/>
      <c r="AHN80" s="388"/>
      <c r="AHO80" s="388"/>
      <c r="AHP80" s="388"/>
      <c r="AHQ80" s="388"/>
      <c r="AHR80" s="388"/>
      <c r="AHS80" s="388"/>
      <c r="AHT80" s="388"/>
      <c r="AHU80" s="388"/>
      <c r="AHV80" s="388"/>
      <c r="AHW80" s="388"/>
      <c r="AHX80" s="388"/>
      <c r="AHY80" s="388"/>
      <c r="AHZ80" s="388"/>
      <c r="AIA80" s="388"/>
      <c r="AIB80" s="388"/>
      <c r="AIC80" s="388"/>
      <c r="AID80" s="388"/>
      <c r="AIE80" s="388"/>
      <c r="AIF80" s="388"/>
      <c r="AIG80" s="388"/>
      <c r="AIH80" s="388"/>
      <c r="AII80" s="388"/>
      <c r="AIJ80" s="388"/>
      <c r="AIK80" s="388"/>
      <c r="AIL80" s="388"/>
      <c r="AIM80" s="388"/>
      <c r="AIN80" s="388"/>
      <c r="AIO80" s="388"/>
      <c r="AIP80" s="388"/>
      <c r="AIQ80" s="388"/>
      <c r="AIR80" s="388"/>
      <c r="AIS80" s="388"/>
      <c r="AIT80" s="388"/>
      <c r="AIU80" s="388"/>
      <c r="AIV80" s="388"/>
      <c r="AIW80" s="388"/>
      <c r="AIX80" s="388"/>
      <c r="AIY80" s="388"/>
      <c r="AIZ80" s="388"/>
      <c r="AJA80" s="388"/>
      <c r="AJB80" s="388"/>
      <c r="AJC80" s="388"/>
      <c r="AJD80" s="388"/>
      <c r="AJE80" s="388"/>
      <c r="AJF80" s="388"/>
      <c r="AJG80" s="388"/>
      <c r="AJH80" s="388"/>
      <c r="AJI80" s="388"/>
      <c r="AJJ80" s="388"/>
      <c r="AJK80" s="388"/>
      <c r="AJL80" s="388"/>
      <c r="AJM80" s="388"/>
      <c r="AJN80" s="388"/>
      <c r="AJO80" s="388"/>
      <c r="AJP80" s="388"/>
      <c r="AJQ80" s="388"/>
      <c r="AJR80" s="388"/>
      <c r="AJS80" s="388"/>
      <c r="AJT80" s="388"/>
      <c r="AJU80" s="388"/>
      <c r="AJV80" s="388"/>
      <c r="AJW80" s="388"/>
      <c r="AJX80" s="388"/>
      <c r="AJY80" s="388"/>
      <c r="AJZ80" s="388"/>
      <c r="AKA80" s="388"/>
      <c r="AKB80" s="388"/>
      <c r="AKC80" s="388"/>
      <c r="AKD80" s="388"/>
      <c r="AKE80" s="388"/>
      <c r="AKF80" s="388"/>
      <c r="AKG80" s="388"/>
      <c r="AKH80" s="388"/>
      <c r="AKI80" s="388"/>
      <c r="AKJ80" s="388"/>
      <c r="AKK80" s="388"/>
      <c r="AKL80" s="388"/>
      <c r="AKM80" s="388"/>
      <c r="AKN80" s="388"/>
      <c r="AKO80" s="388"/>
      <c r="AKP80" s="388"/>
      <c r="AKQ80" s="388"/>
      <c r="AKR80" s="388"/>
      <c r="AKS80" s="388"/>
      <c r="AKT80" s="388"/>
      <c r="AKU80" s="388"/>
      <c r="AKV80" s="388"/>
      <c r="AKW80" s="388"/>
      <c r="AKX80" s="388"/>
      <c r="AKY80" s="388"/>
      <c r="AKZ80" s="388"/>
      <c r="ALA80" s="388"/>
      <c r="ALB80" s="388"/>
      <c r="ALC80" s="388"/>
      <c r="ALD80" s="388"/>
      <c r="ALE80" s="388"/>
      <c r="ALF80" s="388"/>
      <c r="ALG80" s="388"/>
      <c r="ALH80" s="388"/>
      <c r="ALI80" s="388"/>
      <c r="ALJ80" s="388"/>
      <c r="ALK80" s="388"/>
      <c r="ALL80" s="388"/>
      <c r="ALM80" s="388"/>
      <c r="ALN80" s="388"/>
      <c r="ALO80" s="388"/>
      <c r="ALP80" s="388"/>
      <c r="ALQ80" s="388"/>
      <c r="ALR80" s="388"/>
      <c r="ALS80" s="388"/>
      <c r="ALT80" s="388"/>
      <c r="ALU80" s="388"/>
      <c r="ALV80" s="388"/>
      <c r="ALW80" s="388"/>
      <c r="ALX80" s="388"/>
      <c r="ALY80" s="388"/>
      <c r="ALZ80" s="388"/>
      <c r="AMA80" s="388"/>
      <c r="AMB80" s="388"/>
      <c r="AMC80" s="388"/>
      <c r="AMD80" s="388"/>
      <c r="AME80" s="388"/>
      <c r="AMF80" s="388"/>
      <c r="AMG80" s="388"/>
      <c r="AMH80" s="388"/>
      <c r="AMI80" s="388"/>
      <c r="AMJ80" s="388"/>
      <c r="AMK80" s="388"/>
      <c r="AML80" s="388"/>
      <c r="AMM80" s="388"/>
      <c r="AMN80" s="388"/>
      <c r="AMO80" s="388"/>
      <c r="AMP80" s="388"/>
      <c r="AMQ80" s="388"/>
      <c r="AMR80" s="388"/>
      <c r="AMS80" s="388"/>
      <c r="AMT80" s="388"/>
      <c r="AMU80" s="388"/>
      <c r="AMV80" s="388"/>
      <c r="AMW80" s="388"/>
      <c r="AMX80" s="388"/>
      <c r="AMY80" s="388"/>
      <c r="AMZ80" s="388"/>
      <c r="ANA80" s="388"/>
      <c r="ANB80" s="388"/>
      <c r="ANC80" s="388"/>
      <c r="AND80" s="388"/>
      <c r="ANE80" s="388"/>
      <c r="ANF80" s="388"/>
      <c r="ANG80" s="388"/>
      <c r="ANH80" s="388"/>
      <c r="ANI80" s="388"/>
      <c r="ANJ80" s="388"/>
      <c r="ANK80" s="388"/>
      <c r="ANL80" s="388"/>
      <c r="ANM80" s="388"/>
      <c r="ANN80" s="388"/>
      <c r="ANO80" s="388"/>
      <c r="ANP80" s="388"/>
      <c r="ANQ80" s="388"/>
      <c r="ANR80" s="388"/>
      <c r="ANS80" s="388"/>
      <c r="ANT80" s="388"/>
      <c r="ANU80" s="388"/>
      <c r="ANV80" s="388"/>
      <c r="ANW80" s="388"/>
      <c r="ANX80" s="388"/>
      <c r="ANY80" s="388"/>
      <c r="ANZ80" s="388"/>
      <c r="AOA80" s="388"/>
      <c r="AOB80" s="388"/>
      <c r="AOC80" s="388"/>
      <c r="AOD80" s="388"/>
      <c r="AOE80" s="388"/>
      <c r="AOF80" s="388"/>
      <c r="AOG80" s="388"/>
      <c r="AOH80" s="388"/>
      <c r="AOI80" s="388"/>
      <c r="AOJ80" s="388"/>
      <c r="AOK80" s="388"/>
      <c r="AOL80" s="388"/>
      <c r="AOM80" s="388"/>
      <c r="AON80" s="388"/>
      <c r="AOO80" s="388"/>
      <c r="AOP80" s="388"/>
      <c r="AOQ80" s="388"/>
      <c r="AOR80" s="388"/>
      <c r="AOS80" s="388"/>
      <c r="AOT80" s="388"/>
      <c r="AOU80" s="388"/>
      <c r="AOV80" s="388"/>
      <c r="AOW80" s="388"/>
      <c r="AOX80" s="388"/>
      <c r="AOY80" s="388"/>
      <c r="AOZ80" s="388"/>
      <c r="APA80" s="388"/>
      <c r="APB80" s="388"/>
      <c r="APC80" s="388"/>
      <c r="APD80" s="388"/>
      <c r="APE80" s="388"/>
      <c r="APF80" s="388"/>
      <c r="APG80" s="388"/>
      <c r="APH80" s="388"/>
      <c r="API80" s="388"/>
      <c r="APJ80" s="388"/>
      <c r="APK80" s="388"/>
      <c r="APL80" s="388"/>
      <c r="APM80" s="388"/>
      <c r="APN80" s="388"/>
      <c r="APO80" s="388"/>
      <c r="APP80" s="388"/>
      <c r="APQ80" s="388"/>
      <c r="APR80" s="388"/>
      <c r="APS80" s="388"/>
      <c r="APT80" s="388"/>
      <c r="APU80" s="388"/>
      <c r="APV80" s="388"/>
      <c r="APW80" s="388"/>
      <c r="APX80" s="388"/>
      <c r="APY80" s="388"/>
      <c r="APZ80" s="388"/>
      <c r="AQA80" s="388"/>
      <c r="AQB80" s="388"/>
      <c r="AQC80" s="388"/>
      <c r="AQD80" s="388"/>
      <c r="AQE80" s="388"/>
      <c r="AQF80" s="388"/>
      <c r="AQG80" s="388"/>
      <c r="AQH80" s="388"/>
      <c r="AQI80" s="388"/>
      <c r="AQJ80" s="388"/>
      <c r="AQK80" s="388"/>
      <c r="AQL80" s="388"/>
      <c r="AQM80" s="388"/>
      <c r="AQN80" s="388"/>
      <c r="AQO80" s="388"/>
      <c r="AQP80" s="388"/>
      <c r="AQQ80" s="388"/>
      <c r="AQR80" s="388"/>
      <c r="AQS80" s="388"/>
      <c r="AQT80" s="388"/>
      <c r="AQU80" s="388"/>
      <c r="AQV80" s="388"/>
      <c r="AQW80" s="388"/>
      <c r="AQX80" s="388"/>
      <c r="AQY80" s="388"/>
      <c r="AQZ80" s="388"/>
      <c r="ARA80" s="388"/>
      <c r="ARB80" s="388"/>
      <c r="ARC80" s="388"/>
      <c r="ARD80" s="388"/>
      <c r="ARE80" s="388"/>
      <c r="ARF80" s="388"/>
      <c r="ARG80" s="388"/>
      <c r="ARH80" s="388"/>
      <c r="ARI80" s="388"/>
      <c r="ARJ80" s="388"/>
      <c r="ARK80" s="388"/>
      <c r="ARL80" s="388"/>
      <c r="ARM80" s="388"/>
      <c r="ARN80" s="388"/>
      <c r="ARO80" s="388"/>
      <c r="ARP80" s="388"/>
      <c r="ARQ80" s="388"/>
      <c r="ARR80" s="388"/>
      <c r="ARS80" s="388"/>
      <c r="ART80" s="388"/>
      <c r="ARU80" s="388"/>
      <c r="ARV80" s="388"/>
      <c r="ARW80" s="388"/>
      <c r="ARX80" s="388"/>
      <c r="ARY80" s="388"/>
      <c r="ARZ80" s="388"/>
      <c r="ASA80" s="388"/>
      <c r="ASB80" s="388"/>
      <c r="ASC80" s="388"/>
      <c r="ASD80" s="388"/>
      <c r="ASE80" s="388"/>
      <c r="ASF80" s="388"/>
      <c r="ASG80" s="388"/>
      <c r="ASH80" s="388"/>
      <c r="ASI80" s="388"/>
      <c r="ASJ80" s="388"/>
      <c r="ASK80" s="388"/>
      <c r="ASL80" s="388"/>
      <c r="ASM80" s="388"/>
      <c r="ASN80" s="388"/>
      <c r="ASO80" s="388"/>
      <c r="ASP80" s="388"/>
      <c r="ASQ80" s="388"/>
      <c r="ASR80" s="388"/>
      <c r="ASS80" s="388"/>
      <c r="AST80" s="388"/>
      <c r="ASU80" s="388"/>
      <c r="ASV80" s="388"/>
      <c r="ASW80" s="388"/>
      <c r="ASX80" s="388"/>
      <c r="ASY80" s="388"/>
      <c r="ASZ80" s="388"/>
      <c r="ATA80" s="388"/>
      <c r="ATB80" s="388"/>
      <c r="ATC80" s="388"/>
      <c r="ATD80" s="388"/>
      <c r="ATE80" s="388"/>
      <c r="ATF80" s="388"/>
      <c r="ATG80" s="388"/>
      <c r="ATH80" s="388"/>
      <c r="ATI80" s="388"/>
      <c r="ATJ80" s="388"/>
      <c r="ATK80" s="388"/>
      <c r="ATL80" s="388"/>
      <c r="ATM80" s="388"/>
      <c r="ATN80" s="388"/>
      <c r="ATO80" s="388"/>
      <c r="ATP80" s="388"/>
      <c r="ATQ80" s="388"/>
      <c r="ATR80" s="388"/>
      <c r="ATS80" s="388"/>
      <c r="ATT80" s="388"/>
      <c r="ATU80" s="388"/>
      <c r="ATV80" s="388"/>
      <c r="ATW80" s="388"/>
      <c r="ATX80" s="388"/>
      <c r="ATY80" s="388"/>
      <c r="ATZ80" s="388"/>
      <c r="AUA80" s="388"/>
      <c r="AUB80" s="388"/>
      <c r="AUC80" s="388"/>
      <c r="AUD80" s="388"/>
      <c r="AUE80" s="388"/>
      <c r="AUF80" s="388"/>
      <c r="AUG80" s="388"/>
      <c r="AUH80" s="388"/>
      <c r="AUI80" s="388"/>
      <c r="AUJ80" s="388"/>
      <c r="AUK80" s="388"/>
      <c r="AUL80" s="388"/>
      <c r="AUM80" s="388"/>
      <c r="AUN80" s="388"/>
      <c r="AUO80" s="388"/>
      <c r="AUP80" s="388"/>
      <c r="AUQ80" s="388"/>
      <c r="AUR80" s="388"/>
      <c r="AUS80" s="388"/>
      <c r="AUT80" s="388"/>
      <c r="AUU80" s="388"/>
      <c r="AUV80" s="388"/>
      <c r="AUW80" s="388"/>
      <c r="AUX80" s="388"/>
      <c r="AUY80" s="388"/>
      <c r="AUZ80" s="388"/>
      <c r="AVA80" s="388"/>
      <c r="AVB80" s="388"/>
      <c r="AVC80" s="388"/>
      <c r="AVD80" s="388"/>
      <c r="AVE80" s="388"/>
      <c r="AVF80" s="388"/>
      <c r="AVG80" s="388"/>
      <c r="AVH80" s="388"/>
      <c r="AVI80" s="388"/>
      <c r="AVJ80" s="388"/>
      <c r="AVK80" s="388"/>
      <c r="AVL80" s="388"/>
      <c r="AVM80" s="388"/>
      <c r="AVN80" s="388"/>
      <c r="AVO80" s="388"/>
      <c r="AVP80" s="388"/>
      <c r="AVQ80" s="388"/>
      <c r="AVR80" s="388"/>
      <c r="AVS80" s="388"/>
      <c r="AVT80" s="388"/>
      <c r="AVU80" s="388"/>
      <c r="AVV80" s="388"/>
      <c r="AVW80" s="388"/>
      <c r="AVX80" s="388"/>
      <c r="AVY80" s="388"/>
      <c r="AVZ80" s="388"/>
      <c r="AWA80" s="388"/>
      <c r="AWB80" s="388"/>
      <c r="AWC80" s="388"/>
      <c r="AWD80" s="388"/>
      <c r="AWE80" s="388"/>
      <c r="AWF80" s="388"/>
      <c r="AWG80" s="388"/>
      <c r="AWH80" s="388"/>
      <c r="AWI80" s="388"/>
      <c r="AWJ80" s="388"/>
      <c r="AWK80" s="388"/>
      <c r="AWL80" s="388"/>
      <c r="AWM80" s="388"/>
      <c r="AWN80" s="388"/>
      <c r="AWO80" s="388"/>
      <c r="AWP80" s="388"/>
      <c r="AWQ80" s="388"/>
      <c r="AWR80" s="388"/>
      <c r="AWS80" s="388"/>
      <c r="AWT80" s="388"/>
      <c r="AWU80" s="388"/>
      <c r="AWV80" s="388"/>
      <c r="AWW80" s="388"/>
      <c r="AWX80" s="388"/>
      <c r="AWY80" s="388"/>
      <c r="AWZ80" s="388"/>
      <c r="AXA80" s="388"/>
      <c r="AXB80" s="388"/>
      <c r="AXC80" s="388"/>
      <c r="AXD80" s="388"/>
      <c r="AXE80" s="388"/>
      <c r="AXF80" s="388"/>
      <c r="AXG80" s="388"/>
      <c r="AXH80" s="388"/>
      <c r="AXI80" s="388"/>
      <c r="AXJ80" s="388"/>
      <c r="AXK80" s="388"/>
      <c r="AXL80" s="388"/>
      <c r="AXM80" s="388"/>
      <c r="AXN80" s="388"/>
      <c r="AXO80" s="388"/>
      <c r="AXP80" s="388"/>
      <c r="AXQ80" s="388"/>
      <c r="AXR80" s="388"/>
      <c r="AXS80" s="388"/>
      <c r="AXT80" s="388"/>
      <c r="AXU80" s="388"/>
      <c r="AXV80" s="388"/>
      <c r="AXW80" s="388"/>
      <c r="AXX80" s="388"/>
      <c r="AXY80" s="388"/>
      <c r="AXZ80" s="388"/>
      <c r="AYA80" s="388"/>
      <c r="AYB80" s="388"/>
      <c r="AYC80" s="388"/>
      <c r="AYD80" s="388"/>
      <c r="AYE80" s="388"/>
      <c r="AYF80" s="388"/>
      <c r="AYG80" s="388"/>
      <c r="AYH80" s="388"/>
      <c r="AYI80" s="388"/>
      <c r="AYJ80" s="388"/>
      <c r="AYK80" s="388"/>
      <c r="AYL80" s="388"/>
      <c r="AYM80" s="388"/>
      <c r="AYN80" s="388"/>
      <c r="AYO80" s="388"/>
      <c r="AYP80" s="388"/>
      <c r="AYQ80" s="388"/>
      <c r="AYR80" s="388"/>
      <c r="AYS80" s="388"/>
      <c r="AYT80" s="388"/>
      <c r="AYU80" s="388"/>
      <c r="AYV80" s="388"/>
      <c r="AYW80" s="388"/>
      <c r="AYX80" s="388"/>
      <c r="AYY80" s="388"/>
      <c r="AYZ80" s="388"/>
      <c r="AZA80" s="388"/>
      <c r="AZB80" s="388"/>
      <c r="AZC80" s="388"/>
      <c r="AZD80" s="388"/>
      <c r="AZE80" s="388"/>
      <c r="AZF80" s="388"/>
      <c r="AZG80" s="388"/>
      <c r="AZH80" s="388"/>
      <c r="AZI80" s="388"/>
      <c r="AZJ80" s="388"/>
      <c r="AZK80" s="388"/>
      <c r="AZL80" s="388"/>
      <c r="AZM80" s="388"/>
      <c r="AZN80" s="388"/>
      <c r="AZO80" s="388"/>
      <c r="AZP80" s="388"/>
      <c r="AZQ80" s="388"/>
      <c r="AZR80" s="388"/>
      <c r="AZS80" s="388"/>
      <c r="AZT80" s="388"/>
      <c r="AZU80" s="388"/>
      <c r="AZV80" s="388"/>
      <c r="AZW80" s="388"/>
      <c r="AZX80" s="388"/>
      <c r="AZY80" s="388"/>
      <c r="AZZ80" s="388"/>
      <c r="BAA80" s="388"/>
      <c r="BAB80" s="388"/>
      <c r="BAC80" s="388"/>
      <c r="BAD80" s="388"/>
      <c r="BAE80" s="388"/>
      <c r="BAF80" s="388"/>
      <c r="BAG80" s="388"/>
      <c r="BAH80" s="388"/>
      <c r="BAI80" s="388"/>
      <c r="BAJ80" s="388"/>
      <c r="BAK80" s="388"/>
      <c r="BAL80" s="388"/>
      <c r="BAM80" s="388"/>
      <c r="BAN80" s="388"/>
      <c r="BAO80" s="388"/>
      <c r="BAP80" s="388"/>
      <c r="BAQ80" s="388"/>
      <c r="BAR80" s="388"/>
      <c r="BAS80" s="388"/>
      <c r="BAT80" s="388"/>
      <c r="BAU80" s="388"/>
      <c r="BAV80" s="388"/>
      <c r="BAW80" s="388"/>
      <c r="BAX80" s="388"/>
      <c r="BAY80" s="388"/>
      <c r="BAZ80" s="388"/>
      <c r="BBA80" s="388"/>
      <c r="BBB80" s="388"/>
      <c r="BBC80" s="388"/>
      <c r="BBD80" s="388"/>
      <c r="BBE80" s="388"/>
      <c r="BBF80" s="388"/>
      <c r="BBG80" s="388"/>
      <c r="BBH80" s="388"/>
      <c r="BBI80" s="388"/>
      <c r="BBJ80" s="388"/>
      <c r="BBK80" s="388"/>
      <c r="BBL80" s="388"/>
      <c r="BBM80" s="388"/>
      <c r="BBN80" s="388"/>
      <c r="BBO80" s="388"/>
      <c r="BBP80" s="388"/>
      <c r="BBQ80" s="388"/>
      <c r="BBR80" s="388"/>
      <c r="BBS80" s="388"/>
      <c r="BBT80" s="388"/>
      <c r="BBU80" s="388"/>
      <c r="BBV80" s="388"/>
      <c r="BBW80" s="388"/>
      <c r="BBX80" s="388"/>
      <c r="BBY80" s="388"/>
      <c r="BBZ80" s="388"/>
      <c r="BCA80" s="388"/>
      <c r="BCB80" s="388"/>
      <c r="BCC80" s="388"/>
      <c r="BCD80" s="388"/>
      <c r="BCE80" s="388"/>
      <c r="BCF80" s="388"/>
      <c r="BCG80" s="388"/>
      <c r="BCH80" s="388"/>
      <c r="BCI80" s="388"/>
      <c r="BCJ80" s="388"/>
      <c r="BCK80" s="388"/>
      <c r="BCL80" s="388"/>
      <c r="BCM80" s="388"/>
      <c r="BCN80" s="388"/>
      <c r="BCO80" s="388"/>
      <c r="BCP80" s="388"/>
      <c r="BCQ80" s="388"/>
      <c r="BCR80" s="388"/>
      <c r="BCS80" s="388"/>
      <c r="BCT80" s="388"/>
      <c r="BCU80" s="388"/>
      <c r="BCV80" s="388"/>
      <c r="BCW80" s="388"/>
      <c r="BCX80" s="388"/>
      <c r="BCY80" s="388"/>
      <c r="BCZ80" s="388"/>
      <c r="BDA80" s="388"/>
      <c r="BDB80" s="388"/>
      <c r="BDC80" s="388"/>
      <c r="BDD80" s="388"/>
      <c r="BDE80" s="388"/>
      <c r="BDF80" s="388"/>
      <c r="BDG80" s="388"/>
      <c r="BDH80" s="388"/>
      <c r="BDI80" s="388"/>
      <c r="BDJ80" s="388"/>
      <c r="BDK80" s="388"/>
      <c r="BDL80" s="388"/>
      <c r="BDM80" s="388"/>
      <c r="BDN80" s="388"/>
      <c r="BDO80" s="388"/>
      <c r="BDP80" s="388"/>
      <c r="BDQ80" s="388"/>
      <c r="BDR80" s="388"/>
      <c r="BDS80" s="388"/>
      <c r="BDT80" s="388"/>
      <c r="BDU80" s="388"/>
      <c r="BDV80" s="388"/>
      <c r="BDW80" s="388"/>
      <c r="BDX80" s="388"/>
      <c r="BDY80" s="388"/>
      <c r="BDZ80" s="388"/>
      <c r="BEA80" s="388"/>
      <c r="BEB80" s="388"/>
      <c r="BEC80" s="388"/>
      <c r="BED80" s="388"/>
      <c r="BEE80" s="388"/>
      <c r="BEF80" s="388"/>
      <c r="BEG80" s="388"/>
      <c r="BEH80" s="388"/>
      <c r="BEI80" s="388"/>
      <c r="BEJ80" s="388"/>
      <c r="BEK80" s="388"/>
      <c r="BEL80" s="388"/>
      <c r="BEM80" s="388"/>
      <c r="BEN80" s="388"/>
      <c r="BEO80" s="388"/>
      <c r="BEP80" s="388"/>
      <c r="BEQ80" s="388"/>
      <c r="BER80" s="388"/>
      <c r="BES80" s="388"/>
      <c r="BET80" s="388"/>
      <c r="BEU80" s="388"/>
      <c r="BEV80" s="388"/>
      <c r="BEW80" s="388"/>
      <c r="BEX80" s="388"/>
      <c r="BEY80" s="388"/>
      <c r="BEZ80" s="388"/>
      <c r="BFA80" s="388"/>
      <c r="BFB80" s="388"/>
      <c r="BFC80" s="388"/>
      <c r="BFD80" s="388"/>
      <c r="BFE80" s="388"/>
      <c r="BFF80" s="388"/>
      <c r="BFG80" s="388"/>
      <c r="BFH80" s="388"/>
      <c r="BFI80" s="388"/>
      <c r="BFJ80" s="388"/>
      <c r="BFK80" s="388"/>
      <c r="BFL80" s="388"/>
      <c r="BFM80" s="388"/>
      <c r="BFN80" s="388"/>
      <c r="BFO80" s="388"/>
      <c r="BFP80" s="388"/>
      <c r="BFQ80" s="388"/>
      <c r="BFR80" s="388"/>
      <c r="BFS80" s="388"/>
      <c r="BFT80" s="388"/>
      <c r="BFU80" s="388"/>
      <c r="BFV80" s="388"/>
      <c r="BFW80" s="388"/>
      <c r="BFX80" s="388"/>
      <c r="BFY80" s="388"/>
      <c r="BFZ80" s="388"/>
      <c r="BGA80" s="388"/>
      <c r="BGB80" s="388"/>
      <c r="BGC80" s="388"/>
      <c r="BGD80" s="388"/>
      <c r="BGE80" s="388"/>
      <c r="BGF80" s="388"/>
      <c r="BGG80" s="388"/>
      <c r="BGH80" s="388"/>
      <c r="BGI80" s="388"/>
      <c r="BGJ80" s="388"/>
      <c r="BGK80" s="388"/>
      <c r="BGL80" s="388"/>
      <c r="BGM80" s="388"/>
      <c r="BGN80" s="388"/>
      <c r="BGO80" s="388"/>
      <c r="BGP80" s="388"/>
      <c r="BGQ80" s="388"/>
      <c r="BGR80" s="388"/>
      <c r="BGS80" s="388"/>
      <c r="BGT80" s="388"/>
      <c r="BGU80" s="388"/>
      <c r="BGV80" s="388"/>
      <c r="BGW80" s="388"/>
      <c r="BGX80" s="388"/>
      <c r="BGY80" s="388"/>
      <c r="BGZ80" s="388"/>
      <c r="BHA80" s="388"/>
      <c r="BHB80" s="388"/>
      <c r="BHC80" s="388"/>
      <c r="BHD80" s="388"/>
      <c r="BHE80" s="388"/>
      <c r="BHF80" s="388"/>
      <c r="BHG80" s="388"/>
      <c r="BHH80" s="388"/>
      <c r="BHI80" s="388"/>
      <c r="BHJ80" s="388"/>
      <c r="BHK80" s="388"/>
      <c r="BHL80" s="388"/>
      <c r="BHM80" s="388"/>
      <c r="BHN80" s="388"/>
      <c r="BHO80" s="388"/>
      <c r="BHP80" s="388"/>
      <c r="BHQ80" s="388"/>
      <c r="BHR80" s="388"/>
      <c r="BHS80" s="388"/>
      <c r="BHT80" s="388"/>
      <c r="BHU80" s="388"/>
      <c r="BHV80" s="388"/>
      <c r="BHW80" s="388"/>
      <c r="BHX80" s="388"/>
      <c r="BHY80" s="388"/>
      <c r="BHZ80" s="388"/>
      <c r="BIA80" s="388"/>
      <c r="BIB80" s="388"/>
      <c r="BIC80" s="388"/>
      <c r="BID80" s="388"/>
      <c r="BIE80" s="388"/>
      <c r="BIF80" s="388"/>
      <c r="BIG80" s="388"/>
      <c r="BIH80" s="388"/>
      <c r="BII80" s="388"/>
      <c r="BIJ80" s="388"/>
      <c r="BIK80" s="388"/>
      <c r="BIL80" s="388"/>
      <c r="BIM80" s="388"/>
      <c r="BIN80" s="388"/>
      <c r="BIO80" s="388"/>
      <c r="BIP80" s="388"/>
      <c r="BIQ80" s="388"/>
      <c r="BIR80" s="388"/>
      <c r="BIS80" s="388"/>
      <c r="BIT80" s="388"/>
      <c r="BIU80" s="388"/>
      <c r="BIV80" s="388"/>
      <c r="BIW80" s="388"/>
      <c r="BIX80" s="388"/>
      <c r="BIY80" s="388"/>
      <c r="BIZ80" s="388"/>
      <c r="BJA80" s="388"/>
      <c r="BJB80" s="388"/>
      <c r="BJC80" s="388"/>
      <c r="BJD80" s="388"/>
      <c r="BJE80" s="388"/>
      <c r="BJF80" s="388"/>
      <c r="BJG80" s="388"/>
      <c r="BJH80" s="388"/>
      <c r="BJI80" s="388"/>
      <c r="BJJ80" s="388"/>
      <c r="BJK80" s="388"/>
      <c r="BJL80" s="388"/>
      <c r="BJM80" s="388"/>
      <c r="BJN80" s="388"/>
      <c r="BJO80" s="388"/>
      <c r="BJP80" s="388"/>
      <c r="BJQ80" s="388"/>
      <c r="BJR80" s="388"/>
      <c r="BJS80" s="388"/>
      <c r="BJT80" s="388"/>
      <c r="BJU80" s="388"/>
      <c r="BJV80" s="388"/>
      <c r="BJW80" s="388"/>
      <c r="BJX80" s="388"/>
      <c r="BJY80" s="388"/>
      <c r="BJZ80" s="388"/>
      <c r="BKA80" s="388"/>
      <c r="BKB80" s="388"/>
      <c r="BKC80" s="388"/>
      <c r="BKD80" s="388"/>
      <c r="BKE80" s="388"/>
      <c r="BKF80" s="388"/>
      <c r="BKG80" s="388"/>
      <c r="BKH80" s="388"/>
      <c r="BKI80" s="388"/>
      <c r="BKJ80" s="388"/>
      <c r="BKK80" s="388"/>
      <c r="BKL80" s="388"/>
      <c r="BKM80" s="388"/>
      <c r="BKN80" s="388"/>
      <c r="BKO80" s="388"/>
      <c r="BKP80" s="388"/>
      <c r="BKQ80" s="388"/>
      <c r="BKR80" s="388"/>
      <c r="BKS80" s="388"/>
      <c r="BKT80" s="388"/>
      <c r="BKU80" s="388"/>
      <c r="BKV80" s="388"/>
      <c r="BKW80" s="388"/>
      <c r="BKX80" s="388"/>
      <c r="BKY80" s="388"/>
      <c r="BKZ80" s="388"/>
      <c r="BLA80" s="388"/>
      <c r="BLB80" s="388"/>
      <c r="BLC80" s="388"/>
      <c r="BLD80" s="388"/>
      <c r="BLE80" s="388"/>
      <c r="BLF80" s="388"/>
      <c r="BLG80" s="388"/>
      <c r="BLH80" s="388"/>
      <c r="BLI80" s="388"/>
      <c r="BLJ80" s="388"/>
      <c r="BLK80" s="388"/>
      <c r="BLL80" s="388"/>
      <c r="BLM80" s="388"/>
      <c r="BLN80" s="388"/>
      <c r="BLO80" s="388"/>
      <c r="BLP80" s="388"/>
      <c r="BLQ80" s="388"/>
      <c r="BLR80" s="388"/>
      <c r="BLS80" s="388"/>
      <c r="BLT80" s="388"/>
      <c r="BLU80" s="388"/>
      <c r="BLV80" s="388"/>
      <c r="BLW80" s="388"/>
      <c r="BLX80" s="388"/>
      <c r="BLY80" s="388"/>
      <c r="BLZ80" s="388"/>
      <c r="BMA80" s="388"/>
      <c r="BMB80" s="388"/>
      <c r="BMC80" s="388"/>
      <c r="BMD80" s="388"/>
      <c r="BME80" s="388"/>
      <c r="BMF80" s="388"/>
      <c r="BMG80" s="388"/>
      <c r="BMH80" s="388"/>
      <c r="BMI80" s="388"/>
      <c r="BMJ80" s="388"/>
      <c r="BMK80" s="388"/>
      <c r="BML80" s="388"/>
      <c r="BMM80" s="388"/>
      <c r="BMN80" s="388"/>
      <c r="BMO80" s="388"/>
      <c r="BMP80" s="388"/>
      <c r="BMQ80" s="388"/>
      <c r="BMR80" s="388"/>
      <c r="BMS80" s="388"/>
      <c r="BMT80" s="388"/>
      <c r="BMU80" s="388"/>
      <c r="BMV80" s="388"/>
      <c r="BMW80" s="388"/>
      <c r="BMX80" s="388"/>
      <c r="BMY80" s="388"/>
      <c r="BMZ80" s="388"/>
      <c r="BNA80" s="388"/>
      <c r="BNB80" s="388"/>
      <c r="BNC80" s="388"/>
      <c r="BND80" s="388"/>
      <c r="BNE80" s="388"/>
      <c r="BNF80" s="388"/>
      <c r="BNG80" s="388"/>
      <c r="BNH80" s="388"/>
      <c r="BNI80" s="388"/>
      <c r="BNJ80" s="388"/>
      <c r="BNK80" s="388"/>
      <c r="BNL80" s="388"/>
      <c r="BNM80" s="388"/>
      <c r="BNN80" s="388"/>
      <c r="BNO80" s="388"/>
      <c r="BNP80" s="388"/>
      <c r="BNQ80" s="388"/>
      <c r="BNR80" s="388"/>
      <c r="BNS80" s="388"/>
      <c r="BNT80" s="388"/>
      <c r="BNU80" s="388"/>
      <c r="BNV80" s="388"/>
      <c r="BNW80" s="388"/>
      <c r="BNX80" s="388"/>
      <c r="BNY80" s="388"/>
      <c r="BNZ80" s="388"/>
      <c r="BOA80" s="388"/>
      <c r="BOB80" s="388"/>
      <c r="BOC80" s="388"/>
      <c r="BOD80" s="388"/>
      <c r="BOE80" s="388"/>
      <c r="BOF80" s="388"/>
      <c r="BOG80" s="388"/>
      <c r="BOH80" s="388"/>
      <c r="BOI80" s="388"/>
      <c r="BOJ80" s="388"/>
      <c r="BOK80" s="388"/>
      <c r="BOL80" s="388"/>
      <c r="BOM80" s="388"/>
      <c r="BON80" s="388"/>
      <c r="BOO80" s="388"/>
      <c r="BOP80" s="388"/>
      <c r="BOQ80" s="388"/>
      <c r="BOR80" s="388"/>
      <c r="BOS80" s="388"/>
      <c r="BOT80" s="388"/>
      <c r="BOU80" s="388"/>
      <c r="BOV80" s="388"/>
      <c r="BOW80" s="388"/>
      <c r="BOX80" s="388"/>
      <c r="BOY80" s="388"/>
      <c r="BOZ80" s="388"/>
      <c r="BPA80" s="388"/>
      <c r="BPB80" s="388"/>
      <c r="BPC80" s="388"/>
      <c r="BPD80" s="388"/>
      <c r="BPE80" s="388"/>
      <c r="BPF80" s="388"/>
      <c r="BPG80" s="388"/>
      <c r="BPH80" s="388"/>
      <c r="BPI80" s="388"/>
      <c r="BPJ80" s="388"/>
      <c r="BPK80" s="388"/>
      <c r="BPL80" s="388"/>
      <c r="BPM80" s="388"/>
      <c r="BPN80" s="388"/>
      <c r="BPO80" s="388"/>
      <c r="BPP80" s="388"/>
      <c r="BPQ80" s="388"/>
      <c r="BPR80" s="388"/>
      <c r="BPS80" s="388"/>
      <c r="BPT80" s="388"/>
      <c r="BPU80" s="388"/>
      <c r="BPV80" s="388"/>
      <c r="BPW80" s="388"/>
      <c r="BPX80" s="388"/>
      <c r="BPY80" s="388"/>
      <c r="BPZ80" s="388"/>
      <c r="BQA80" s="388"/>
      <c r="BQB80" s="388"/>
      <c r="BQC80" s="388"/>
      <c r="BQD80" s="388"/>
      <c r="BQE80" s="388"/>
      <c r="BQF80" s="388"/>
      <c r="BQG80" s="388"/>
      <c r="BQH80" s="388"/>
      <c r="BQI80" s="388"/>
      <c r="BQJ80" s="388"/>
      <c r="BQK80" s="388"/>
      <c r="BQL80" s="388"/>
      <c r="BQM80" s="388"/>
      <c r="BQN80" s="388"/>
      <c r="BQO80" s="388"/>
      <c r="BQP80" s="388"/>
      <c r="BQQ80" s="388"/>
      <c r="BQR80" s="388"/>
      <c r="BQS80" s="388"/>
      <c r="BQT80" s="388"/>
      <c r="BQU80" s="388"/>
      <c r="BQV80" s="388"/>
      <c r="BQW80" s="388"/>
      <c r="BQX80" s="388"/>
      <c r="BQY80" s="388"/>
      <c r="BQZ80" s="388"/>
      <c r="BRA80" s="388"/>
      <c r="BRB80" s="388"/>
      <c r="BRC80" s="388"/>
      <c r="BRD80" s="388"/>
      <c r="BRE80" s="388"/>
      <c r="BRF80" s="388"/>
      <c r="BRG80" s="388"/>
      <c r="BRH80" s="388"/>
      <c r="BRI80" s="388"/>
      <c r="BRJ80" s="388"/>
      <c r="BRK80" s="388"/>
      <c r="BRL80" s="388"/>
      <c r="BRM80" s="388"/>
      <c r="BRN80" s="388"/>
      <c r="BRO80" s="388"/>
      <c r="BRP80" s="388"/>
      <c r="BRQ80" s="388"/>
      <c r="BRR80" s="388"/>
      <c r="BRS80" s="388"/>
      <c r="BRT80" s="388"/>
      <c r="BRU80" s="388"/>
      <c r="BRV80" s="388"/>
      <c r="BRW80" s="388"/>
      <c r="BRX80" s="388"/>
      <c r="BRY80" s="388"/>
      <c r="BRZ80" s="388"/>
      <c r="BSA80" s="388"/>
      <c r="BSB80" s="388"/>
      <c r="BSC80" s="388"/>
      <c r="BSD80" s="388"/>
      <c r="BSE80" s="388"/>
      <c r="BSF80" s="388"/>
      <c r="BSG80" s="388"/>
      <c r="BSH80" s="388"/>
      <c r="BSI80" s="388"/>
      <c r="BSJ80" s="388"/>
      <c r="BSK80" s="388"/>
      <c r="BSL80" s="388"/>
      <c r="BSM80" s="388"/>
      <c r="BSN80" s="388"/>
      <c r="BSO80" s="388"/>
      <c r="BSP80" s="388"/>
      <c r="BSQ80" s="388"/>
      <c r="BSR80" s="388"/>
      <c r="BSS80" s="388"/>
      <c r="BST80" s="388"/>
      <c r="BSU80" s="388"/>
      <c r="BSV80" s="388"/>
      <c r="BSW80" s="388"/>
      <c r="BSX80" s="388"/>
      <c r="BSY80" s="388"/>
      <c r="BSZ80" s="388"/>
      <c r="BTA80" s="388"/>
      <c r="BTB80" s="388"/>
      <c r="BTC80" s="388"/>
      <c r="BTD80" s="388"/>
      <c r="BTE80" s="388"/>
      <c r="BTF80" s="388"/>
      <c r="BTG80" s="388"/>
      <c r="BTH80" s="388"/>
      <c r="BTI80" s="388"/>
      <c r="BTJ80" s="388"/>
      <c r="BTK80" s="388"/>
      <c r="BTL80" s="388"/>
      <c r="BTM80" s="388"/>
      <c r="BTN80" s="388"/>
      <c r="BTO80" s="388"/>
      <c r="BTP80" s="388"/>
      <c r="BTQ80" s="388"/>
      <c r="BTR80" s="388"/>
      <c r="BTS80" s="388"/>
      <c r="BTT80" s="388"/>
      <c r="BTU80" s="388"/>
      <c r="BTV80" s="388"/>
      <c r="BTW80" s="388"/>
      <c r="BTX80" s="388"/>
      <c r="BTY80" s="388"/>
      <c r="BTZ80" s="388"/>
      <c r="BUA80" s="388"/>
      <c r="BUB80" s="388"/>
      <c r="BUC80" s="388"/>
      <c r="BUD80" s="388"/>
      <c r="BUE80" s="388"/>
      <c r="BUF80" s="388"/>
      <c r="BUG80" s="388"/>
      <c r="BUH80" s="388"/>
      <c r="BUI80" s="388"/>
      <c r="BUJ80" s="388"/>
      <c r="BUK80" s="388"/>
      <c r="BUL80" s="388"/>
      <c r="BUM80" s="388"/>
      <c r="BUN80" s="388"/>
      <c r="BUO80" s="388"/>
      <c r="BUP80" s="388"/>
      <c r="BUQ80" s="388"/>
      <c r="BUR80" s="388"/>
      <c r="BUS80" s="388"/>
      <c r="BUT80" s="388"/>
      <c r="BUU80" s="388"/>
      <c r="BUV80" s="388"/>
      <c r="BUW80" s="388"/>
      <c r="BUX80" s="388"/>
      <c r="BUY80" s="388"/>
      <c r="BUZ80" s="388"/>
      <c r="BVA80" s="388"/>
      <c r="BVB80" s="388"/>
      <c r="BVC80" s="388"/>
      <c r="BVD80" s="388"/>
      <c r="BVE80" s="388"/>
      <c r="BVF80" s="388"/>
      <c r="BVG80" s="388"/>
      <c r="BVH80" s="388"/>
      <c r="BVI80" s="388"/>
      <c r="BVJ80" s="388"/>
      <c r="BVK80" s="388"/>
      <c r="BVL80" s="388"/>
      <c r="BVM80" s="388"/>
      <c r="BVN80" s="388"/>
      <c r="BVO80" s="388"/>
      <c r="BVP80" s="388"/>
      <c r="BVQ80" s="388"/>
      <c r="BVR80" s="388"/>
      <c r="BVS80" s="388"/>
      <c r="BVT80" s="388"/>
      <c r="BVU80" s="388"/>
      <c r="BVV80" s="388"/>
      <c r="BVW80" s="388"/>
      <c r="BVX80" s="388"/>
      <c r="BVY80" s="388"/>
      <c r="BVZ80" s="388"/>
      <c r="BWA80" s="388"/>
      <c r="BWB80" s="388"/>
      <c r="BWC80" s="388"/>
      <c r="BWD80" s="388"/>
      <c r="BWE80" s="388"/>
      <c r="BWF80" s="388"/>
      <c r="BWG80" s="388"/>
      <c r="BWH80" s="388"/>
      <c r="BWI80" s="388"/>
      <c r="BWJ80" s="388"/>
      <c r="BWK80" s="388"/>
      <c r="BWL80" s="388"/>
      <c r="BWM80" s="388"/>
      <c r="BWN80" s="388"/>
      <c r="BWO80" s="388"/>
      <c r="BWP80" s="388"/>
      <c r="BWQ80" s="388"/>
      <c r="BWR80" s="388"/>
      <c r="BWS80" s="388"/>
      <c r="BWT80" s="388"/>
      <c r="BWU80" s="388"/>
      <c r="BWV80" s="388"/>
      <c r="BWW80" s="388"/>
      <c r="BWX80" s="388"/>
      <c r="BWY80" s="388"/>
      <c r="BWZ80" s="388"/>
      <c r="BXA80" s="388"/>
      <c r="BXB80" s="388"/>
      <c r="BXC80" s="388"/>
      <c r="BXD80" s="388"/>
      <c r="BXE80" s="388"/>
      <c r="BXF80" s="388"/>
      <c r="BXG80" s="388"/>
      <c r="BXH80" s="388"/>
      <c r="BXI80" s="388"/>
      <c r="BXJ80" s="388"/>
      <c r="BXK80" s="388"/>
      <c r="BXL80" s="388"/>
      <c r="BXM80" s="388"/>
      <c r="BXN80" s="388"/>
      <c r="BXO80" s="388"/>
      <c r="BXP80" s="388"/>
      <c r="BXQ80" s="388"/>
      <c r="BXR80" s="388"/>
      <c r="BXS80" s="388"/>
      <c r="BXT80" s="388"/>
      <c r="BXU80" s="388"/>
      <c r="BXV80" s="388"/>
      <c r="BXW80" s="388"/>
      <c r="BXX80" s="388"/>
      <c r="BXY80" s="388"/>
      <c r="BXZ80" s="388"/>
      <c r="BYA80" s="388"/>
      <c r="BYB80" s="388"/>
      <c r="BYC80" s="388"/>
      <c r="BYD80" s="388"/>
      <c r="BYE80" s="388"/>
      <c r="BYF80" s="388"/>
      <c r="BYG80" s="388"/>
      <c r="BYH80" s="388"/>
      <c r="BYI80" s="388"/>
      <c r="BYJ80" s="388"/>
      <c r="BYK80" s="388"/>
      <c r="BYL80" s="388"/>
      <c r="BYM80" s="388"/>
      <c r="BYN80" s="388"/>
      <c r="BYO80" s="388"/>
      <c r="BYP80" s="388"/>
      <c r="BYQ80" s="388"/>
      <c r="BYR80" s="388"/>
      <c r="BYS80" s="388"/>
      <c r="BYT80" s="388"/>
      <c r="BYU80" s="388"/>
      <c r="BYV80" s="388"/>
      <c r="BYW80" s="388"/>
      <c r="BYX80" s="388"/>
      <c r="BYY80" s="388"/>
      <c r="BYZ80" s="388"/>
      <c r="BZA80" s="388"/>
      <c r="BZB80" s="388"/>
      <c r="BZC80" s="388"/>
      <c r="BZD80" s="388"/>
      <c r="BZE80" s="388"/>
      <c r="BZF80" s="388"/>
      <c r="BZG80" s="388"/>
      <c r="BZH80" s="388"/>
      <c r="BZI80" s="388"/>
      <c r="BZJ80" s="388"/>
      <c r="BZK80" s="388"/>
      <c r="BZL80" s="388"/>
      <c r="BZM80" s="388"/>
      <c r="BZN80" s="388"/>
      <c r="BZO80" s="388"/>
      <c r="BZP80" s="388"/>
      <c r="BZQ80" s="388"/>
      <c r="BZR80" s="388"/>
      <c r="BZS80" s="388"/>
      <c r="BZT80" s="388"/>
      <c r="BZU80" s="388"/>
      <c r="BZV80" s="388"/>
      <c r="BZW80" s="388"/>
      <c r="BZX80" s="388"/>
      <c r="BZY80" s="388"/>
      <c r="BZZ80" s="388"/>
      <c r="CAA80" s="388"/>
      <c r="CAB80" s="388"/>
      <c r="CAC80" s="388"/>
      <c r="CAD80" s="388"/>
      <c r="CAE80" s="388"/>
      <c r="CAF80" s="388"/>
      <c r="CAG80" s="388"/>
      <c r="CAH80" s="388"/>
      <c r="CAI80" s="388"/>
      <c r="CAJ80" s="388"/>
      <c r="CAK80" s="388"/>
      <c r="CAL80" s="388"/>
      <c r="CAM80" s="388"/>
      <c r="CAN80" s="388"/>
      <c r="CAO80" s="388"/>
      <c r="CAP80" s="388"/>
      <c r="CAQ80" s="388"/>
      <c r="CAR80" s="388"/>
      <c r="CAS80" s="388"/>
      <c r="CAT80" s="388"/>
      <c r="CAU80" s="388"/>
      <c r="CAV80" s="388"/>
      <c r="CAW80" s="388"/>
      <c r="CAX80" s="388"/>
      <c r="CAY80" s="388"/>
      <c r="CAZ80" s="388"/>
      <c r="CBA80" s="388"/>
      <c r="CBB80" s="388"/>
      <c r="CBC80" s="388"/>
      <c r="CBD80" s="388"/>
      <c r="CBE80" s="388"/>
      <c r="CBF80" s="388"/>
      <c r="CBG80" s="388"/>
      <c r="CBH80" s="388"/>
      <c r="CBI80" s="388"/>
      <c r="CBJ80" s="388"/>
      <c r="CBK80" s="388"/>
      <c r="CBL80" s="388"/>
      <c r="CBM80" s="388"/>
      <c r="CBN80" s="388"/>
      <c r="CBO80" s="388"/>
      <c r="CBP80" s="388"/>
      <c r="CBQ80" s="388"/>
      <c r="CBR80" s="388"/>
      <c r="CBS80" s="388"/>
      <c r="CBT80" s="388"/>
      <c r="CBU80" s="388"/>
      <c r="CBV80" s="388"/>
      <c r="CBW80" s="388"/>
      <c r="CBX80" s="388"/>
      <c r="CBY80" s="388"/>
      <c r="CBZ80" s="388"/>
      <c r="CCA80" s="388"/>
      <c r="CCB80" s="388"/>
      <c r="CCC80" s="388"/>
      <c r="CCD80" s="388"/>
      <c r="CCE80" s="388"/>
      <c r="CCF80" s="388"/>
      <c r="CCG80" s="388"/>
      <c r="CCH80" s="388"/>
      <c r="CCI80" s="388"/>
      <c r="CCJ80" s="388"/>
      <c r="CCK80" s="388"/>
      <c r="CCL80" s="388"/>
      <c r="CCM80" s="388"/>
      <c r="CCN80" s="388"/>
      <c r="CCO80" s="388"/>
      <c r="CCP80" s="388"/>
      <c r="CCQ80" s="388"/>
      <c r="CCR80" s="388"/>
      <c r="CCS80" s="388"/>
      <c r="CCT80" s="388"/>
      <c r="CCU80" s="388"/>
      <c r="CCV80" s="388"/>
      <c r="CCW80" s="388"/>
      <c r="CCX80" s="388"/>
      <c r="CCY80" s="388"/>
      <c r="CCZ80" s="388"/>
      <c r="CDA80" s="388"/>
      <c r="CDB80" s="388"/>
      <c r="CDC80" s="388"/>
      <c r="CDD80" s="388"/>
      <c r="CDE80" s="388"/>
      <c r="CDF80" s="388"/>
      <c r="CDG80" s="388"/>
      <c r="CDH80" s="388"/>
      <c r="CDI80" s="388"/>
      <c r="CDJ80" s="388"/>
      <c r="CDK80" s="388"/>
      <c r="CDL80" s="388"/>
      <c r="CDM80" s="388"/>
      <c r="CDN80" s="388"/>
      <c r="CDO80" s="388"/>
      <c r="CDP80" s="388"/>
      <c r="CDQ80" s="388"/>
      <c r="CDR80" s="388"/>
      <c r="CDS80" s="388"/>
      <c r="CDT80" s="388"/>
      <c r="CDU80" s="388"/>
      <c r="CDV80" s="388"/>
      <c r="CDW80" s="388"/>
      <c r="CDX80" s="388"/>
      <c r="CDY80" s="388"/>
      <c r="CDZ80" s="388"/>
      <c r="CEA80" s="388"/>
      <c r="CEB80" s="388"/>
      <c r="CEC80" s="388"/>
      <c r="CED80" s="388"/>
      <c r="CEE80" s="388"/>
      <c r="CEF80" s="388"/>
      <c r="CEG80" s="388"/>
      <c r="CEH80" s="388"/>
      <c r="CEI80" s="388"/>
      <c r="CEJ80" s="388"/>
      <c r="CEK80" s="388"/>
      <c r="CEL80" s="388"/>
      <c r="CEM80" s="388"/>
      <c r="CEN80" s="388"/>
      <c r="CEO80" s="388"/>
      <c r="CEP80" s="388"/>
      <c r="CEQ80" s="388"/>
      <c r="CER80" s="388"/>
      <c r="CES80" s="388"/>
      <c r="CET80" s="388"/>
      <c r="CEU80" s="388"/>
      <c r="CEV80" s="388"/>
      <c r="CEW80" s="388"/>
      <c r="CEX80" s="388"/>
      <c r="CEY80" s="388"/>
      <c r="CEZ80" s="388"/>
      <c r="CFA80" s="388"/>
      <c r="CFB80" s="388"/>
      <c r="CFC80" s="388"/>
      <c r="CFD80" s="388"/>
      <c r="CFE80" s="388"/>
      <c r="CFF80" s="388"/>
      <c r="CFG80" s="388"/>
      <c r="CFH80" s="388"/>
      <c r="CFI80" s="388"/>
      <c r="CFJ80" s="388"/>
      <c r="CFK80" s="388"/>
      <c r="CFL80" s="388"/>
      <c r="CFM80" s="388"/>
      <c r="CFN80" s="388"/>
      <c r="CFO80" s="388"/>
      <c r="CFP80" s="388"/>
      <c r="CFQ80" s="388"/>
      <c r="CFR80" s="388"/>
      <c r="CFS80" s="388"/>
      <c r="CFT80" s="388"/>
      <c r="CFU80" s="388"/>
      <c r="CFV80" s="388"/>
      <c r="CFW80" s="388"/>
      <c r="CFX80" s="388"/>
      <c r="CFY80" s="388"/>
      <c r="CFZ80" s="388"/>
      <c r="CGA80" s="388"/>
      <c r="CGB80" s="388"/>
      <c r="CGC80" s="388"/>
      <c r="CGD80" s="388"/>
      <c r="CGE80" s="388"/>
      <c r="CGF80" s="388"/>
      <c r="CGG80" s="388"/>
      <c r="CGH80" s="388"/>
      <c r="CGI80" s="388"/>
      <c r="CGJ80" s="388"/>
      <c r="CGK80" s="388"/>
      <c r="CGL80" s="388"/>
      <c r="CGM80" s="388"/>
      <c r="CGN80" s="388"/>
      <c r="CGO80" s="388"/>
      <c r="CGP80" s="388"/>
      <c r="CGQ80" s="388"/>
      <c r="CGR80" s="388"/>
      <c r="CGS80" s="388"/>
      <c r="CGT80" s="388"/>
      <c r="CGU80" s="388"/>
      <c r="CGV80" s="388"/>
      <c r="CGW80" s="388"/>
      <c r="CGX80" s="388"/>
      <c r="CGY80" s="388"/>
      <c r="CGZ80" s="388"/>
      <c r="CHA80" s="388"/>
      <c r="CHB80" s="388"/>
      <c r="CHC80" s="388"/>
      <c r="CHD80" s="388"/>
      <c r="CHE80" s="388"/>
      <c r="CHF80" s="388"/>
      <c r="CHG80" s="388"/>
      <c r="CHH80" s="388"/>
      <c r="CHI80" s="388"/>
      <c r="CHJ80" s="388"/>
      <c r="CHK80" s="388"/>
      <c r="CHL80" s="388"/>
      <c r="CHM80" s="388"/>
      <c r="CHN80" s="388"/>
      <c r="CHO80" s="388"/>
      <c r="CHP80" s="388"/>
      <c r="CHQ80" s="388"/>
      <c r="CHR80" s="388"/>
      <c r="CHS80" s="388"/>
      <c r="CHT80" s="388"/>
      <c r="CHU80" s="388"/>
      <c r="CHV80" s="388"/>
      <c r="CHW80" s="388"/>
      <c r="CHX80" s="388"/>
      <c r="CHY80" s="388"/>
      <c r="CHZ80" s="388"/>
      <c r="CIA80" s="388"/>
      <c r="CIB80" s="388"/>
      <c r="CIC80" s="388"/>
      <c r="CID80" s="388"/>
      <c r="CIE80" s="388"/>
      <c r="CIF80" s="388"/>
      <c r="CIG80" s="388"/>
      <c r="CIH80" s="388"/>
      <c r="CII80" s="388"/>
      <c r="CIJ80" s="388"/>
      <c r="CIK80" s="388"/>
      <c r="CIL80" s="388"/>
      <c r="CIM80" s="388"/>
      <c r="CIN80" s="388"/>
      <c r="CIO80" s="388"/>
      <c r="CIP80" s="388"/>
      <c r="CIQ80" s="388"/>
      <c r="CIR80" s="388"/>
      <c r="CIS80" s="388"/>
      <c r="CIT80" s="388"/>
      <c r="CIU80" s="388"/>
      <c r="CIV80" s="388"/>
      <c r="CIW80" s="388"/>
      <c r="CIX80" s="388"/>
      <c r="CIY80" s="388"/>
      <c r="CIZ80" s="388"/>
      <c r="CJA80" s="388"/>
      <c r="CJB80" s="388"/>
      <c r="CJC80" s="388"/>
      <c r="CJD80" s="388"/>
      <c r="CJE80" s="388"/>
      <c r="CJF80" s="388"/>
      <c r="CJG80" s="388"/>
      <c r="CJH80" s="388"/>
      <c r="CJI80" s="388"/>
      <c r="CJJ80" s="388"/>
      <c r="CJK80" s="388"/>
      <c r="CJL80" s="388"/>
      <c r="CJM80" s="388"/>
      <c r="CJN80" s="388"/>
      <c r="CJO80" s="388"/>
      <c r="CJP80" s="388"/>
      <c r="CJQ80" s="388"/>
      <c r="CJR80" s="388"/>
      <c r="CJS80" s="388"/>
      <c r="CJT80" s="388"/>
      <c r="CJU80" s="388"/>
      <c r="CJV80" s="388"/>
      <c r="CJW80" s="388"/>
      <c r="CJX80" s="388"/>
      <c r="CJY80" s="388"/>
      <c r="CJZ80" s="388"/>
      <c r="CKA80" s="388"/>
      <c r="CKB80" s="388"/>
      <c r="CKC80" s="388"/>
      <c r="CKD80" s="388"/>
      <c r="CKE80" s="388"/>
      <c r="CKF80" s="388"/>
      <c r="CKG80" s="388"/>
      <c r="CKH80" s="388"/>
      <c r="CKI80" s="388"/>
      <c r="CKJ80" s="388"/>
      <c r="CKK80" s="388"/>
      <c r="CKL80" s="388"/>
      <c r="CKM80" s="388"/>
      <c r="CKN80" s="388"/>
      <c r="CKO80" s="388"/>
      <c r="CKP80" s="388"/>
      <c r="CKQ80" s="388"/>
      <c r="CKR80" s="388"/>
      <c r="CKS80" s="388"/>
      <c r="CKT80" s="388"/>
      <c r="CKU80" s="388"/>
      <c r="CKV80" s="388"/>
      <c r="CKW80" s="388"/>
      <c r="CKX80" s="388"/>
      <c r="CKY80" s="388"/>
      <c r="CKZ80" s="388"/>
      <c r="CLA80" s="388"/>
      <c r="CLB80" s="388"/>
      <c r="CLC80" s="388"/>
      <c r="CLD80" s="388"/>
      <c r="CLE80" s="388"/>
      <c r="CLF80" s="388"/>
      <c r="CLG80" s="388"/>
      <c r="CLH80" s="388"/>
      <c r="CLI80" s="388"/>
      <c r="CLJ80" s="388"/>
      <c r="CLK80" s="388"/>
      <c r="CLL80" s="388"/>
      <c r="CLM80" s="388"/>
      <c r="CLN80" s="388"/>
      <c r="CLO80" s="388"/>
      <c r="CLP80" s="388"/>
      <c r="CLQ80" s="388"/>
      <c r="CLR80" s="388"/>
      <c r="CLS80" s="388"/>
      <c r="CLT80" s="388"/>
      <c r="CLU80" s="388"/>
      <c r="CLV80" s="388"/>
      <c r="CLW80" s="388"/>
      <c r="CLX80" s="388"/>
      <c r="CLY80" s="388"/>
      <c r="CLZ80" s="388"/>
      <c r="CMA80" s="388"/>
      <c r="CMB80" s="388"/>
      <c r="CMC80" s="388"/>
      <c r="CMD80" s="388"/>
      <c r="CME80" s="388"/>
      <c r="CMF80" s="388"/>
      <c r="CMG80" s="388"/>
      <c r="CMH80" s="388"/>
      <c r="CMI80" s="388"/>
      <c r="CMJ80" s="388"/>
      <c r="CMK80" s="388"/>
      <c r="CML80" s="388"/>
      <c r="CMM80" s="388"/>
      <c r="CMN80" s="388"/>
      <c r="CMO80" s="388"/>
      <c r="CMP80" s="388"/>
      <c r="CMQ80" s="388"/>
      <c r="CMR80" s="388"/>
      <c r="CMS80" s="388"/>
      <c r="CMT80" s="388"/>
      <c r="CMU80" s="388"/>
      <c r="CMV80" s="388"/>
      <c r="CMW80" s="388"/>
      <c r="CMX80" s="388"/>
      <c r="CMY80" s="388"/>
      <c r="CMZ80" s="388"/>
      <c r="CNA80" s="388"/>
      <c r="CNB80" s="388"/>
      <c r="CNC80" s="388"/>
      <c r="CND80" s="388"/>
      <c r="CNE80" s="388"/>
      <c r="CNF80" s="388"/>
      <c r="CNG80" s="388"/>
      <c r="CNH80" s="388"/>
      <c r="CNI80" s="388"/>
      <c r="CNJ80" s="388"/>
      <c r="CNK80" s="388"/>
      <c r="CNL80" s="388"/>
      <c r="CNM80" s="388"/>
      <c r="CNN80" s="388"/>
      <c r="CNO80" s="388"/>
      <c r="CNP80" s="388"/>
      <c r="CNQ80" s="388"/>
      <c r="CNR80" s="388"/>
      <c r="CNS80" s="388"/>
      <c r="CNT80" s="388"/>
      <c r="CNU80" s="388"/>
      <c r="CNV80" s="388"/>
      <c r="CNW80" s="388"/>
      <c r="CNX80" s="388"/>
      <c r="CNY80" s="388"/>
      <c r="CNZ80" s="388"/>
      <c r="COA80" s="388"/>
      <c r="COB80" s="388"/>
      <c r="COC80" s="388"/>
      <c r="COD80" s="388"/>
      <c r="COE80" s="388"/>
      <c r="COF80" s="388"/>
      <c r="COG80" s="388"/>
      <c r="COH80" s="388"/>
      <c r="COI80" s="388"/>
      <c r="COJ80" s="388"/>
      <c r="COK80" s="388"/>
      <c r="COL80" s="388"/>
      <c r="COM80" s="388"/>
      <c r="CON80" s="388"/>
      <c r="COO80" s="388"/>
      <c r="COP80" s="388"/>
      <c r="COQ80" s="388"/>
      <c r="COR80" s="388"/>
      <c r="COS80" s="388"/>
      <c r="COT80" s="388"/>
      <c r="COU80" s="388"/>
      <c r="COV80" s="388"/>
      <c r="COW80" s="388"/>
      <c r="COX80" s="388"/>
      <c r="COY80" s="388"/>
      <c r="COZ80" s="388"/>
      <c r="CPA80" s="388"/>
      <c r="CPB80" s="388"/>
      <c r="CPC80" s="388"/>
      <c r="CPD80" s="388"/>
      <c r="CPE80" s="388"/>
      <c r="CPF80" s="388"/>
      <c r="CPG80" s="388"/>
      <c r="CPH80" s="388"/>
      <c r="CPI80" s="388"/>
      <c r="CPJ80" s="388"/>
      <c r="CPK80" s="388"/>
      <c r="CPL80" s="388"/>
      <c r="CPM80" s="388"/>
      <c r="CPN80" s="388"/>
      <c r="CPO80" s="388"/>
      <c r="CPP80" s="388"/>
      <c r="CPQ80" s="388"/>
      <c r="CPR80" s="388"/>
      <c r="CPS80" s="388"/>
      <c r="CPT80" s="388"/>
      <c r="CPU80" s="388"/>
      <c r="CPV80" s="388"/>
      <c r="CPW80" s="388"/>
      <c r="CPX80" s="388"/>
      <c r="CPY80" s="388"/>
      <c r="CPZ80" s="388"/>
      <c r="CQA80" s="388"/>
      <c r="CQB80" s="388"/>
      <c r="CQC80" s="388"/>
      <c r="CQD80" s="388"/>
      <c r="CQE80" s="388"/>
      <c r="CQF80" s="388"/>
      <c r="CQG80" s="388"/>
      <c r="CQH80" s="388"/>
      <c r="CQI80" s="388"/>
      <c r="CQJ80" s="388"/>
      <c r="CQK80" s="388"/>
      <c r="CQL80" s="388"/>
      <c r="CQM80" s="388"/>
      <c r="CQN80" s="388"/>
      <c r="CQO80" s="388"/>
      <c r="CQP80" s="388"/>
      <c r="CQQ80" s="388"/>
      <c r="CQR80" s="388"/>
      <c r="CQS80" s="388"/>
      <c r="CQT80" s="388"/>
      <c r="CQU80" s="388"/>
      <c r="CQV80" s="388"/>
      <c r="CQW80" s="388"/>
      <c r="CQX80" s="388"/>
      <c r="CQY80" s="388"/>
      <c r="CQZ80" s="388"/>
      <c r="CRA80" s="388"/>
      <c r="CRB80" s="388"/>
      <c r="CRC80" s="388"/>
      <c r="CRD80" s="388"/>
      <c r="CRE80" s="388"/>
      <c r="CRF80" s="388"/>
      <c r="CRG80" s="388"/>
      <c r="CRH80" s="388"/>
      <c r="CRI80" s="388"/>
      <c r="CRJ80" s="388"/>
      <c r="CRK80" s="388"/>
      <c r="CRL80" s="388"/>
      <c r="CRM80" s="388"/>
      <c r="CRN80" s="388"/>
      <c r="CRO80" s="388"/>
      <c r="CRP80" s="388"/>
      <c r="CRQ80" s="388"/>
      <c r="CRR80" s="388"/>
      <c r="CRS80" s="388"/>
      <c r="CRT80" s="388"/>
      <c r="CRU80" s="388"/>
      <c r="CRV80" s="388"/>
      <c r="CRW80" s="388"/>
      <c r="CRX80" s="388"/>
      <c r="CRY80" s="388"/>
      <c r="CRZ80" s="388"/>
      <c r="CSA80" s="388"/>
      <c r="CSB80" s="388"/>
      <c r="CSC80" s="388"/>
      <c r="CSD80" s="388"/>
      <c r="CSE80" s="388"/>
      <c r="CSF80" s="388"/>
      <c r="CSG80" s="388"/>
      <c r="CSH80" s="388"/>
      <c r="CSI80" s="388"/>
      <c r="CSJ80" s="388"/>
      <c r="CSK80" s="388"/>
      <c r="CSL80" s="388"/>
      <c r="CSM80" s="388"/>
      <c r="CSN80" s="388"/>
      <c r="CSO80" s="388"/>
      <c r="CSP80" s="388"/>
      <c r="CSQ80" s="388"/>
      <c r="CSR80" s="388"/>
      <c r="CSS80" s="388"/>
      <c r="CST80" s="388"/>
      <c r="CSU80" s="388"/>
      <c r="CSV80" s="388"/>
      <c r="CSW80" s="388"/>
      <c r="CSX80" s="388"/>
      <c r="CSY80" s="388"/>
      <c r="CSZ80" s="388"/>
      <c r="CTA80" s="388"/>
      <c r="CTB80" s="388"/>
      <c r="CTC80" s="388"/>
      <c r="CTD80" s="388"/>
      <c r="CTE80" s="388"/>
      <c r="CTF80" s="388"/>
      <c r="CTG80" s="388"/>
      <c r="CTH80" s="388"/>
      <c r="CTI80" s="388"/>
      <c r="CTJ80" s="388"/>
      <c r="CTK80" s="388"/>
      <c r="CTL80" s="388"/>
      <c r="CTM80" s="388"/>
      <c r="CTN80" s="388"/>
      <c r="CTO80" s="388"/>
      <c r="CTP80" s="388"/>
      <c r="CTQ80" s="388"/>
      <c r="CTR80" s="388"/>
      <c r="CTS80" s="388"/>
      <c r="CTT80" s="388"/>
      <c r="CTU80" s="388"/>
      <c r="CTV80" s="388"/>
      <c r="CTW80" s="388"/>
      <c r="CTX80" s="388"/>
      <c r="CTY80" s="388"/>
      <c r="CTZ80" s="388"/>
      <c r="CUA80" s="388"/>
      <c r="CUB80" s="388"/>
      <c r="CUC80" s="388"/>
      <c r="CUD80" s="388"/>
      <c r="CUE80" s="388"/>
      <c r="CUF80" s="388"/>
      <c r="CUG80" s="388"/>
      <c r="CUH80" s="388"/>
      <c r="CUI80" s="388"/>
      <c r="CUJ80" s="388"/>
      <c r="CUK80" s="388"/>
      <c r="CUL80" s="388"/>
      <c r="CUM80" s="388"/>
      <c r="CUN80" s="388"/>
      <c r="CUO80" s="388"/>
      <c r="CUP80" s="388"/>
      <c r="CUQ80" s="388"/>
      <c r="CUR80" s="388"/>
      <c r="CUS80" s="388"/>
      <c r="CUT80" s="388"/>
      <c r="CUU80" s="388"/>
      <c r="CUV80" s="388"/>
      <c r="CUW80" s="388"/>
      <c r="CUX80" s="388"/>
      <c r="CUY80" s="388"/>
      <c r="CUZ80" s="388"/>
      <c r="CVA80" s="388"/>
      <c r="CVB80" s="388"/>
      <c r="CVC80" s="388"/>
      <c r="CVD80" s="388"/>
      <c r="CVE80" s="388"/>
      <c r="CVF80" s="388"/>
      <c r="CVG80" s="388"/>
      <c r="CVH80" s="388"/>
      <c r="CVI80" s="388"/>
      <c r="CVJ80" s="388"/>
      <c r="CVK80" s="388"/>
      <c r="CVL80" s="388"/>
      <c r="CVM80" s="388"/>
      <c r="CVN80" s="388"/>
      <c r="CVO80" s="388"/>
      <c r="CVP80" s="388"/>
      <c r="CVQ80" s="388"/>
      <c r="CVR80" s="388"/>
      <c r="CVS80" s="388"/>
      <c r="CVT80" s="388"/>
      <c r="CVU80" s="388"/>
      <c r="CVV80" s="388"/>
      <c r="CVW80" s="388"/>
      <c r="CVX80" s="388"/>
      <c r="CVY80" s="388"/>
      <c r="CVZ80" s="388"/>
      <c r="CWA80" s="388"/>
      <c r="CWB80" s="388"/>
      <c r="CWC80" s="388"/>
      <c r="CWD80" s="388"/>
      <c r="CWE80" s="388"/>
      <c r="CWF80" s="388"/>
      <c r="CWG80" s="388"/>
      <c r="CWH80" s="388"/>
      <c r="CWI80" s="388"/>
      <c r="CWJ80" s="388"/>
      <c r="CWK80" s="388"/>
      <c r="CWL80" s="388"/>
      <c r="CWM80" s="388"/>
      <c r="CWN80" s="388"/>
      <c r="CWO80" s="388"/>
      <c r="CWP80" s="388"/>
      <c r="CWQ80" s="388"/>
      <c r="CWR80" s="388"/>
      <c r="CWS80" s="388"/>
      <c r="CWT80" s="388"/>
      <c r="CWU80" s="388"/>
      <c r="CWV80" s="388"/>
      <c r="CWW80" s="388"/>
      <c r="CWX80" s="388"/>
      <c r="CWY80" s="388"/>
      <c r="CWZ80" s="388"/>
      <c r="CXA80" s="388"/>
      <c r="CXB80" s="388"/>
      <c r="CXC80" s="388"/>
      <c r="CXD80" s="388"/>
      <c r="CXE80" s="388"/>
      <c r="CXF80" s="388"/>
      <c r="CXG80" s="388"/>
      <c r="CXH80" s="388"/>
      <c r="CXI80" s="388"/>
      <c r="CXJ80" s="388"/>
      <c r="CXK80" s="388"/>
      <c r="CXL80" s="388"/>
      <c r="CXM80" s="388"/>
      <c r="CXN80" s="388"/>
      <c r="CXO80" s="388"/>
      <c r="CXP80" s="388"/>
      <c r="CXQ80" s="388"/>
      <c r="CXR80" s="388"/>
      <c r="CXS80" s="388"/>
      <c r="CXT80" s="388"/>
      <c r="CXU80" s="388"/>
      <c r="CXV80" s="388"/>
      <c r="CXW80" s="388"/>
      <c r="CXX80" s="388"/>
      <c r="CXY80" s="388"/>
      <c r="CXZ80" s="388"/>
      <c r="CYA80" s="388"/>
      <c r="CYB80" s="388"/>
      <c r="CYC80" s="388"/>
      <c r="CYD80" s="388"/>
      <c r="CYE80" s="388"/>
      <c r="CYF80" s="388"/>
      <c r="CYG80" s="388"/>
      <c r="CYH80" s="388"/>
      <c r="CYI80" s="388"/>
      <c r="CYJ80" s="388"/>
      <c r="CYK80" s="388"/>
      <c r="CYL80" s="388"/>
      <c r="CYM80" s="388"/>
      <c r="CYN80" s="388"/>
      <c r="CYO80" s="388"/>
      <c r="CYP80" s="388"/>
      <c r="CYQ80" s="388"/>
      <c r="CYR80" s="388"/>
      <c r="CYS80" s="388"/>
      <c r="CYT80" s="388"/>
      <c r="CYU80" s="388"/>
      <c r="CYV80" s="388"/>
      <c r="CYW80" s="388"/>
      <c r="CYX80" s="388"/>
      <c r="CYY80" s="388"/>
      <c r="CYZ80" s="388"/>
      <c r="CZA80" s="388"/>
      <c r="CZB80" s="388"/>
      <c r="CZC80" s="388"/>
      <c r="CZD80" s="388"/>
      <c r="CZE80" s="388"/>
      <c r="CZF80" s="388"/>
      <c r="CZG80" s="388"/>
      <c r="CZH80" s="388"/>
      <c r="CZI80" s="388"/>
      <c r="CZJ80" s="388"/>
      <c r="CZK80" s="388"/>
      <c r="CZL80" s="388"/>
      <c r="CZM80" s="388"/>
      <c r="CZN80" s="388"/>
      <c r="CZO80" s="388"/>
      <c r="CZP80" s="388"/>
      <c r="CZQ80" s="388"/>
      <c r="CZR80" s="388"/>
      <c r="CZS80" s="388"/>
      <c r="CZT80" s="388"/>
      <c r="CZU80" s="388"/>
      <c r="CZV80" s="388"/>
      <c r="CZW80" s="388"/>
      <c r="CZX80" s="388"/>
      <c r="CZY80" s="388"/>
      <c r="CZZ80" s="388"/>
      <c r="DAA80" s="388"/>
      <c r="DAB80" s="388"/>
      <c r="DAC80" s="388"/>
      <c r="DAD80" s="388"/>
      <c r="DAE80" s="388"/>
      <c r="DAF80" s="388"/>
      <c r="DAG80" s="388"/>
      <c r="DAH80" s="388"/>
      <c r="DAI80" s="388"/>
      <c r="DAJ80" s="388"/>
      <c r="DAK80" s="388"/>
      <c r="DAL80" s="388"/>
      <c r="DAM80" s="388"/>
      <c r="DAN80" s="388"/>
      <c r="DAO80" s="388"/>
      <c r="DAP80" s="388"/>
      <c r="DAQ80" s="388"/>
      <c r="DAR80" s="388"/>
      <c r="DAS80" s="388"/>
      <c r="DAT80" s="388"/>
      <c r="DAU80" s="388"/>
      <c r="DAV80" s="388"/>
      <c r="DAW80" s="388"/>
      <c r="DAX80" s="388"/>
      <c r="DAY80" s="388"/>
      <c r="DAZ80" s="388"/>
      <c r="DBA80" s="388"/>
      <c r="DBB80" s="388"/>
      <c r="DBC80" s="388"/>
      <c r="DBD80" s="388"/>
      <c r="DBE80" s="388"/>
      <c r="DBF80" s="388"/>
      <c r="DBG80" s="388"/>
      <c r="DBH80" s="388"/>
      <c r="DBI80" s="388"/>
      <c r="DBJ80" s="388"/>
      <c r="DBK80" s="388"/>
      <c r="DBL80" s="388"/>
      <c r="DBM80" s="388"/>
      <c r="DBN80" s="388"/>
      <c r="DBO80" s="388"/>
      <c r="DBP80" s="388"/>
      <c r="DBQ80" s="388"/>
      <c r="DBR80" s="388"/>
      <c r="DBS80" s="388"/>
      <c r="DBT80" s="388"/>
      <c r="DBU80" s="388"/>
      <c r="DBV80" s="388"/>
      <c r="DBW80" s="388"/>
      <c r="DBX80" s="388"/>
      <c r="DBY80" s="388"/>
      <c r="DBZ80" s="388"/>
      <c r="DCA80" s="388"/>
      <c r="DCB80" s="388"/>
      <c r="DCC80" s="388"/>
      <c r="DCD80" s="388"/>
      <c r="DCE80" s="388"/>
      <c r="DCF80" s="388"/>
      <c r="DCG80" s="388"/>
      <c r="DCH80" s="388"/>
      <c r="DCI80" s="388"/>
      <c r="DCJ80" s="388"/>
      <c r="DCK80" s="388"/>
      <c r="DCL80" s="388"/>
      <c r="DCM80" s="388"/>
      <c r="DCN80" s="388"/>
      <c r="DCO80" s="388"/>
      <c r="DCP80" s="388"/>
      <c r="DCQ80" s="388"/>
      <c r="DCR80" s="388"/>
      <c r="DCS80" s="388"/>
      <c r="DCT80" s="388"/>
      <c r="DCU80" s="388"/>
      <c r="DCV80" s="388"/>
      <c r="DCW80" s="388"/>
      <c r="DCX80" s="388"/>
      <c r="DCY80" s="388"/>
      <c r="DCZ80" s="388"/>
      <c r="DDA80" s="388"/>
      <c r="DDB80" s="388"/>
      <c r="DDC80" s="388"/>
      <c r="DDD80" s="388"/>
      <c r="DDE80" s="388"/>
      <c r="DDF80" s="388"/>
      <c r="DDG80" s="388"/>
      <c r="DDH80" s="388"/>
      <c r="DDI80" s="388"/>
      <c r="DDJ80" s="388"/>
      <c r="DDK80" s="388"/>
      <c r="DDL80" s="388"/>
      <c r="DDM80" s="388"/>
      <c r="DDN80" s="388"/>
      <c r="DDO80" s="388"/>
      <c r="DDP80" s="388"/>
      <c r="DDQ80" s="388"/>
      <c r="DDR80" s="388"/>
      <c r="DDS80" s="388"/>
      <c r="DDT80" s="388"/>
      <c r="DDU80" s="388"/>
      <c r="DDV80" s="388"/>
      <c r="DDW80" s="388"/>
      <c r="DDX80" s="388"/>
      <c r="DDY80" s="388"/>
      <c r="DDZ80" s="388"/>
      <c r="DEA80" s="388"/>
      <c r="DEB80" s="388"/>
      <c r="DEC80" s="388"/>
      <c r="DED80" s="388"/>
      <c r="DEE80" s="388"/>
      <c r="DEF80" s="388"/>
      <c r="DEG80" s="388"/>
      <c r="DEH80" s="388"/>
      <c r="DEI80" s="388"/>
      <c r="DEJ80" s="388"/>
      <c r="DEK80" s="388"/>
      <c r="DEL80" s="388"/>
      <c r="DEM80" s="388"/>
      <c r="DEN80" s="388"/>
      <c r="DEO80" s="388"/>
      <c r="DEP80" s="388"/>
      <c r="DEQ80" s="388"/>
      <c r="DER80" s="388"/>
      <c r="DES80" s="388"/>
      <c r="DET80" s="388"/>
      <c r="DEU80" s="388"/>
      <c r="DEV80" s="388"/>
      <c r="DEW80" s="388"/>
      <c r="DEX80" s="388"/>
      <c r="DEY80" s="388"/>
      <c r="DEZ80" s="388"/>
      <c r="DFA80" s="388"/>
      <c r="DFB80" s="388"/>
      <c r="DFC80" s="388"/>
      <c r="DFD80" s="388"/>
      <c r="DFE80" s="388"/>
      <c r="DFF80" s="388"/>
      <c r="DFG80" s="388"/>
      <c r="DFH80" s="388"/>
      <c r="DFI80" s="388"/>
      <c r="DFJ80" s="388"/>
      <c r="DFK80" s="388"/>
      <c r="DFL80" s="388"/>
      <c r="DFM80" s="388"/>
      <c r="DFN80" s="388"/>
      <c r="DFO80" s="388"/>
      <c r="DFP80" s="388"/>
      <c r="DFQ80" s="388"/>
      <c r="DFR80" s="388"/>
      <c r="DFS80" s="388"/>
      <c r="DFT80" s="388"/>
      <c r="DFU80" s="388"/>
      <c r="DFV80" s="388"/>
      <c r="DFW80" s="388"/>
      <c r="DFX80" s="388"/>
      <c r="DFY80" s="388"/>
      <c r="DFZ80" s="388"/>
      <c r="DGA80" s="388"/>
      <c r="DGB80" s="388"/>
      <c r="DGC80" s="388"/>
      <c r="DGD80" s="388"/>
      <c r="DGE80" s="388"/>
      <c r="DGF80" s="388"/>
      <c r="DGG80" s="388"/>
      <c r="DGH80" s="388"/>
      <c r="DGI80" s="388"/>
      <c r="DGJ80" s="388"/>
      <c r="DGK80" s="388"/>
      <c r="DGL80" s="388"/>
      <c r="DGM80" s="388"/>
      <c r="DGN80" s="388"/>
      <c r="DGO80" s="388"/>
      <c r="DGP80" s="388"/>
      <c r="DGQ80" s="388"/>
      <c r="DGR80" s="388"/>
      <c r="DGS80" s="388"/>
      <c r="DGT80" s="388"/>
      <c r="DGU80" s="388"/>
      <c r="DGV80" s="388"/>
      <c r="DGW80" s="388"/>
      <c r="DGX80" s="388"/>
      <c r="DGY80" s="388"/>
      <c r="DGZ80" s="388"/>
      <c r="DHA80" s="388"/>
      <c r="DHB80" s="388"/>
      <c r="DHC80" s="388"/>
      <c r="DHD80" s="388"/>
      <c r="DHE80" s="388"/>
      <c r="DHF80" s="388"/>
      <c r="DHG80" s="388"/>
      <c r="DHH80" s="388"/>
      <c r="DHI80" s="388"/>
      <c r="DHJ80" s="388"/>
      <c r="DHK80" s="388"/>
      <c r="DHL80" s="388"/>
      <c r="DHM80" s="388"/>
      <c r="DHN80" s="388"/>
      <c r="DHO80" s="388"/>
      <c r="DHP80" s="388"/>
      <c r="DHQ80" s="388"/>
      <c r="DHR80" s="388"/>
      <c r="DHS80" s="388"/>
      <c r="DHT80" s="388"/>
      <c r="DHU80" s="388"/>
      <c r="DHV80" s="388"/>
      <c r="DHW80" s="388"/>
      <c r="DHX80" s="388"/>
      <c r="DHY80" s="388"/>
      <c r="DHZ80" s="388"/>
      <c r="DIA80" s="388"/>
      <c r="DIB80" s="388"/>
      <c r="DIC80" s="388"/>
      <c r="DID80" s="388"/>
      <c r="DIE80" s="388"/>
      <c r="DIF80" s="388"/>
      <c r="DIG80" s="388"/>
      <c r="DIH80" s="388"/>
      <c r="DII80" s="388"/>
      <c r="DIJ80" s="388"/>
      <c r="DIK80" s="388"/>
      <c r="DIL80" s="388"/>
      <c r="DIM80" s="388"/>
      <c r="DIN80" s="388"/>
      <c r="DIO80" s="388"/>
      <c r="DIP80" s="388"/>
      <c r="DIQ80" s="388"/>
      <c r="DIR80" s="388"/>
      <c r="DIS80" s="388"/>
      <c r="DIT80" s="388"/>
      <c r="DIU80" s="388"/>
      <c r="DIV80" s="388"/>
      <c r="DIW80" s="388"/>
      <c r="DIX80" s="388"/>
      <c r="DIY80" s="388"/>
      <c r="DIZ80" s="388"/>
      <c r="DJA80" s="388"/>
      <c r="DJB80" s="388"/>
      <c r="DJC80" s="388"/>
      <c r="DJD80" s="388"/>
      <c r="DJE80" s="388"/>
      <c r="DJF80" s="388"/>
      <c r="DJG80" s="388"/>
      <c r="DJH80" s="388"/>
      <c r="DJI80" s="388"/>
      <c r="DJJ80" s="388"/>
      <c r="DJK80" s="388"/>
      <c r="DJL80" s="388"/>
      <c r="DJM80" s="388"/>
      <c r="DJN80" s="388"/>
      <c r="DJO80" s="388"/>
      <c r="DJP80" s="388"/>
      <c r="DJQ80" s="388"/>
      <c r="DJR80" s="388"/>
      <c r="DJS80" s="388"/>
      <c r="DJT80" s="388"/>
      <c r="DJU80" s="388"/>
      <c r="DJV80" s="388"/>
      <c r="DJW80" s="388"/>
      <c r="DJX80" s="388"/>
      <c r="DJY80" s="388"/>
      <c r="DJZ80" s="388"/>
      <c r="DKA80" s="388"/>
      <c r="DKB80" s="388"/>
      <c r="DKC80" s="388"/>
      <c r="DKD80" s="388"/>
      <c r="DKE80" s="388"/>
      <c r="DKF80" s="388"/>
      <c r="DKG80" s="388"/>
      <c r="DKH80" s="388"/>
      <c r="DKI80" s="388"/>
      <c r="DKJ80" s="388"/>
      <c r="DKK80" s="388"/>
      <c r="DKL80" s="388"/>
      <c r="DKM80" s="388"/>
      <c r="DKN80" s="388"/>
      <c r="DKO80" s="388"/>
      <c r="DKP80" s="388"/>
      <c r="DKQ80" s="388"/>
      <c r="DKR80" s="388"/>
      <c r="DKS80" s="388"/>
      <c r="DKT80" s="388"/>
      <c r="DKU80" s="388"/>
      <c r="DKV80" s="388"/>
      <c r="DKW80" s="388"/>
      <c r="DKX80" s="388"/>
      <c r="DKY80" s="388"/>
      <c r="DKZ80" s="388"/>
      <c r="DLA80" s="388"/>
      <c r="DLB80" s="388"/>
      <c r="DLC80" s="388"/>
      <c r="DLD80" s="388"/>
      <c r="DLE80" s="388"/>
      <c r="DLF80" s="388"/>
      <c r="DLG80" s="388"/>
      <c r="DLH80" s="388"/>
      <c r="DLI80" s="388"/>
      <c r="DLJ80" s="388"/>
      <c r="DLK80" s="388"/>
      <c r="DLL80" s="388"/>
      <c r="DLM80" s="388"/>
      <c r="DLN80" s="388"/>
      <c r="DLO80" s="388"/>
      <c r="DLP80" s="388"/>
      <c r="DLQ80" s="388"/>
      <c r="DLR80" s="388"/>
      <c r="DLS80" s="388"/>
      <c r="DLT80" s="388"/>
      <c r="DLU80" s="388"/>
      <c r="DLV80" s="388"/>
      <c r="DLW80" s="388"/>
      <c r="DLX80" s="388"/>
      <c r="DLY80" s="388"/>
      <c r="DLZ80" s="388"/>
      <c r="DMA80" s="388"/>
      <c r="DMB80" s="388"/>
      <c r="DMC80" s="388"/>
      <c r="DMD80" s="388"/>
      <c r="DME80" s="388"/>
      <c r="DMF80" s="388"/>
      <c r="DMG80" s="388"/>
      <c r="DMH80" s="388"/>
      <c r="DMI80" s="388"/>
      <c r="DMJ80" s="388"/>
      <c r="DMK80" s="388"/>
      <c r="DML80" s="388"/>
      <c r="DMM80" s="388"/>
      <c r="DMN80" s="388"/>
      <c r="DMO80" s="388"/>
      <c r="DMP80" s="388"/>
      <c r="DMQ80" s="388"/>
      <c r="DMR80" s="388"/>
      <c r="DMS80" s="388"/>
      <c r="DMT80" s="388"/>
      <c r="DMU80" s="388"/>
      <c r="DMV80" s="388"/>
      <c r="DMW80" s="388"/>
      <c r="DMX80" s="388"/>
      <c r="DMY80" s="388"/>
      <c r="DMZ80" s="388"/>
      <c r="DNA80" s="388"/>
      <c r="DNB80" s="388"/>
      <c r="DNC80" s="388"/>
      <c r="DND80" s="388"/>
      <c r="DNE80" s="388"/>
      <c r="DNF80" s="388"/>
      <c r="DNG80" s="388"/>
      <c r="DNH80" s="388"/>
      <c r="DNI80" s="388"/>
      <c r="DNJ80" s="388"/>
      <c r="DNK80" s="388"/>
      <c r="DNL80" s="388"/>
      <c r="DNM80" s="388"/>
      <c r="DNN80" s="388"/>
      <c r="DNO80" s="388"/>
      <c r="DNP80" s="388"/>
      <c r="DNQ80" s="388"/>
      <c r="DNR80" s="388"/>
      <c r="DNS80" s="388"/>
      <c r="DNT80" s="388"/>
      <c r="DNU80" s="388"/>
      <c r="DNV80" s="388"/>
      <c r="DNW80" s="388"/>
      <c r="DNX80" s="388"/>
      <c r="DNY80" s="388"/>
      <c r="DNZ80" s="388"/>
      <c r="DOA80" s="388"/>
      <c r="DOB80" s="388"/>
      <c r="DOC80" s="388"/>
      <c r="DOD80" s="388"/>
      <c r="DOE80" s="388"/>
      <c r="DOF80" s="388"/>
      <c r="DOG80" s="388"/>
      <c r="DOH80" s="388"/>
      <c r="DOI80" s="388"/>
      <c r="DOJ80" s="388"/>
      <c r="DOK80" s="388"/>
      <c r="DOL80" s="388"/>
      <c r="DOM80" s="388"/>
      <c r="DON80" s="388"/>
      <c r="DOO80" s="388"/>
      <c r="DOP80" s="388"/>
      <c r="DOQ80" s="388"/>
      <c r="DOR80" s="388"/>
      <c r="DOS80" s="388"/>
      <c r="DOT80" s="388"/>
      <c r="DOU80" s="388"/>
      <c r="DOV80" s="388"/>
      <c r="DOW80" s="388"/>
      <c r="DOX80" s="388"/>
      <c r="DOY80" s="388"/>
      <c r="DOZ80" s="388"/>
      <c r="DPA80" s="388"/>
      <c r="DPB80" s="388"/>
      <c r="DPC80" s="388"/>
      <c r="DPD80" s="388"/>
      <c r="DPE80" s="388"/>
      <c r="DPF80" s="388"/>
      <c r="DPG80" s="388"/>
      <c r="DPH80" s="388"/>
      <c r="DPI80" s="388"/>
      <c r="DPJ80" s="388"/>
      <c r="DPK80" s="388"/>
      <c r="DPL80" s="388"/>
      <c r="DPM80" s="388"/>
      <c r="DPN80" s="388"/>
      <c r="DPO80" s="388"/>
      <c r="DPP80" s="388"/>
      <c r="DPQ80" s="388"/>
      <c r="DPR80" s="388"/>
      <c r="DPS80" s="388"/>
      <c r="DPT80" s="388"/>
      <c r="DPU80" s="388"/>
      <c r="DPV80" s="388"/>
      <c r="DPW80" s="388"/>
      <c r="DPX80" s="388"/>
      <c r="DPY80" s="388"/>
      <c r="DPZ80" s="388"/>
      <c r="DQA80" s="388"/>
      <c r="DQB80" s="388"/>
      <c r="DQC80" s="388"/>
      <c r="DQD80" s="388"/>
      <c r="DQE80" s="388"/>
      <c r="DQF80" s="388"/>
      <c r="DQG80" s="388"/>
      <c r="DQH80" s="388"/>
      <c r="DQI80" s="388"/>
      <c r="DQJ80" s="388"/>
      <c r="DQK80" s="388"/>
      <c r="DQL80" s="388"/>
      <c r="DQM80" s="388"/>
      <c r="DQN80" s="388"/>
      <c r="DQO80" s="388"/>
      <c r="DQP80" s="388"/>
      <c r="DQQ80" s="388"/>
      <c r="DQR80" s="388"/>
      <c r="DQS80" s="388"/>
      <c r="DQT80" s="388"/>
      <c r="DQU80" s="388"/>
      <c r="DQV80" s="388"/>
      <c r="DQW80" s="388"/>
      <c r="DQX80" s="388"/>
      <c r="DQY80" s="388"/>
      <c r="DQZ80" s="388"/>
      <c r="DRA80" s="388"/>
      <c r="DRB80" s="388"/>
      <c r="DRC80" s="388"/>
      <c r="DRD80" s="388"/>
      <c r="DRE80" s="388"/>
      <c r="DRF80" s="388"/>
      <c r="DRG80" s="388"/>
      <c r="DRH80" s="388"/>
      <c r="DRI80" s="388"/>
      <c r="DRJ80" s="388"/>
      <c r="DRK80" s="388"/>
      <c r="DRL80" s="388"/>
      <c r="DRM80" s="388"/>
      <c r="DRN80" s="388"/>
      <c r="DRO80" s="388"/>
      <c r="DRP80" s="388"/>
      <c r="DRQ80" s="388"/>
      <c r="DRR80" s="388"/>
      <c r="DRS80" s="388"/>
      <c r="DRT80" s="388"/>
      <c r="DRU80" s="388"/>
      <c r="DRV80" s="388"/>
      <c r="DRW80" s="388"/>
      <c r="DRX80" s="388"/>
      <c r="DRY80" s="388"/>
      <c r="DRZ80" s="388"/>
      <c r="DSA80" s="388"/>
      <c r="DSB80" s="388"/>
      <c r="DSC80" s="388"/>
      <c r="DSD80" s="388"/>
      <c r="DSE80" s="388"/>
      <c r="DSF80" s="388"/>
      <c r="DSG80" s="388"/>
      <c r="DSH80" s="388"/>
      <c r="DSI80" s="388"/>
      <c r="DSJ80" s="388"/>
      <c r="DSK80" s="388"/>
      <c r="DSL80" s="388"/>
      <c r="DSM80" s="388"/>
      <c r="DSN80" s="388"/>
      <c r="DSO80" s="388"/>
      <c r="DSP80" s="388"/>
      <c r="DSQ80" s="388"/>
      <c r="DSR80" s="388"/>
      <c r="DSS80" s="388"/>
      <c r="DST80" s="388"/>
      <c r="DSU80" s="388"/>
      <c r="DSV80" s="388"/>
      <c r="DSW80" s="388"/>
      <c r="DSX80" s="388"/>
      <c r="DSY80" s="388"/>
      <c r="DSZ80" s="388"/>
      <c r="DTA80" s="388"/>
      <c r="DTB80" s="388"/>
      <c r="DTC80" s="388"/>
      <c r="DTD80" s="388"/>
      <c r="DTE80" s="388"/>
      <c r="DTF80" s="388"/>
      <c r="DTG80" s="388"/>
      <c r="DTH80" s="388"/>
      <c r="DTI80" s="388"/>
      <c r="DTJ80" s="388"/>
      <c r="DTK80" s="388"/>
      <c r="DTL80" s="388"/>
      <c r="DTM80" s="388"/>
      <c r="DTN80" s="388"/>
      <c r="DTO80" s="388"/>
      <c r="DTP80" s="388"/>
      <c r="DTQ80" s="388"/>
      <c r="DTR80" s="388"/>
      <c r="DTS80" s="388"/>
      <c r="DTT80" s="388"/>
      <c r="DTU80" s="388"/>
      <c r="DTV80" s="388"/>
      <c r="DTW80" s="388"/>
      <c r="DTX80" s="388"/>
      <c r="DTY80" s="388"/>
      <c r="DTZ80" s="388"/>
      <c r="DUA80" s="388"/>
      <c r="DUB80" s="388"/>
      <c r="DUC80" s="388"/>
      <c r="DUD80" s="388"/>
      <c r="DUE80" s="388"/>
      <c r="DUF80" s="388"/>
      <c r="DUG80" s="388"/>
      <c r="DUH80" s="388"/>
      <c r="DUI80" s="388"/>
      <c r="DUJ80" s="388"/>
      <c r="DUK80" s="388"/>
      <c r="DUL80" s="388"/>
      <c r="DUM80" s="388"/>
      <c r="DUN80" s="388"/>
      <c r="DUO80" s="388"/>
      <c r="DUP80" s="388"/>
      <c r="DUQ80" s="388"/>
      <c r="DUR80" s="388"/>
      <c r="DUS80" s="388"/>
      <c r="DUT80" s="388"/>
      <c r="DUU80" s="388"/>
      <c r="DUV80" s="388"/>
      <c r="DUW80" s="388"/>
      <c r="DUX80" s="388"/>
      <c r="DUY80" s="388"/>
      <c r="DUZ80" s="388"/>
      <c r="DVA80" s="388"/>
      <c r="DVB80" s="388"/>
      <c r="DVC80" s="388"/>
      <c r="DVD80" s="388"/>
      <c r="DVE80" s="388"/>
      <c r="DVF80" s="388"/>
      <c r="DVG80" s="388"/>
      <c r="DVH80" s="388"/>
      <c r="DVI80" s="388"/>
      <c r="DVJ80" s="388"/>
      <c r="DVK80" s="388"/>
      <c r="DVL80" s="388"/>
      <c r="DVM80" s="388"/>
      <c r="DVN80" s="388"/>
      <c r="DVO80" s="388"/>
      <c r="DVP80" s="388"/>
      <c r="DVQ80" s="388"/>
      <c r="DVR80" s="388"/>
      <c r="DVS80" s="388"/>
      <c r="DVT80" s="388"/>
      <c r="DVU80" s="388"/>
      <c r="DVV80" s="388"/>
      <c r="DVW80" s="388"/>
      <c r="DVX80" s="388"/>
      <c r="DVY80" s="388"/>
      <c r="DVZ80" s="388"/>
      <c r="DWA80" s="388"/>
      <c r="DWB80" s="388"/>
      <c r="DWC80" s="388"/>
      <c r="DWD80" s="388"/>
      <c r="DWE80" s="388"/>
      <c r="DWF80" s="388"/>
      <c r="DWG80" s="388"/>
      <c r="DWH80" s="388"/>
      <c r="DWI80" s="388"/>
      <c r="DWJ80" s="388"/>
      <c r="DWK80" s="388"/>
      <c r="DWL80" s="388"/>
      <c r="DWM80" s="388"/>
      <c r="DWN80" s="388"/>
      <c r="DWO80" s="388"/>
      <c r="DWP80" s="388"/>
      <c r="DWQ80" s="388"/>
      <c r="DWR80" s="388"/>
      <c r="DWS80" s="388"/>
      <c r="DWT80" s="388"/>
      <c r="DWU80" s="388"/>
      <c r="DWV80" s="388"/>
      <c r="DWW80" s="388"/>
      <c r="DWX80" s="388"/>
      <c r="DWY80" s="388"/>
      <c r="DWZ80" s="388"/>
      <c r="DXA80" s="388"/>
      <c r="DXB80" s="388"/>
      <c r="DXC80" s="388"/>
      <c r="DXD80" s="388"/>
      <c r="DXE80" s="388"/>
      <c r="DXF80" s="388"/>
      <c r="DXG80" s="388"/>
      <c r="DXH80" s="388"/>
      <c r="DXI80" s="388"/>
      <c r="DXJ80" s="388"/>
      <c r="DXK80" s="388"/>
      <c r="DXL80" s="388"/>
      <c r="DXM80" s="388"/>
      <c r="DXN80" s="388"/>
      <c r="DXO80" s="388"/>
      <c r="DXP80" s="388"/>
      <c r="DXQ80" s="388"/>
      <c r="DXR80" s="388"/>
      <c r="DXS80" s="388"/>
      <c r="DXT80" s="388"/>
      <c r="DXU80" s="388"/>
      <c r="DXV80" s="388"/>
      <c r="DXW80" s="388"/>
      <c r="DXX80" s="388"/>
      <c r="DXY80" s="388"/>
      <c r="DXZ80" s="388"/>
      <c r="DYA80" s="388"/>
      <c r="DYB80" s="388"/>
      <c r="DYC80" s="388"/>
      <c r="DYD80" s="388"/>
      <c r="DYE80" s="388"/>
      <c r="DYF80" s="388"/>
      <c r="DYG80" s="388"/>
      <c r="DYH80" s="388"/>
      <c r="DYI80" s="388"/>
      <c r="DYJ80" s="388"/>
      <c r="DYK80" s="388"/>
      <c r="DYL80" s="388"/>
      <c r="DYM80" s="388"/>
      <c r="DYN80" s="388"/>
      <c r="DYO80" s="388"/>
      <c r="DYP80" s="388"/>
      <c r="DYQ80" s="388"/>
      <c r="DYR80" s="388"/>
      <c r="DYS80" s="388"/>
      <c r="DYT80" s="388"/>
      <c r="DYU80" s="388"/>
      <c r="DYV80" s="388"/>
      <c r="DYW80" s="388"/>
      <c r="DYX80" s="388"/>
      <c r="DYY80" s="388"/>
      <c r="DYZ80" s="388"/>
      <c r="DZA80" s="388"/>
      <c r="DZB80" s="388"/>
      <c r="DZC80" s="388"/>
      <c r="DZD80" s="388"/>
      <c r="DZE80" s="388"/>
      <c r="DZF80" s="388"/>
      <c r="DZG80" s="388"/>
      <c r="DZH80" s="388"/>
      <c r="DZI80" s="388"/>
      <c r="DZJ80" s="388"/>
      <c r="DZK80" s="388"/>
      <c r="DZL80" s="388"/>
      <c r="DZM80" s="388"/>
      <c r="DZN80" s="388"/>
      <c r="DZO80" s="388"/>
      <c r="DZP80" s="388"/>
      <c r="DZQ80" s="388"/>
      <c r="DZR80" s="388"/>
      <c r="DZS80" s="388"/>
      <c r="DZT80" s="388"/>
      <c r="DZU80" s="388"/>
      <c r="DZV80" s="388"/>
      <c r="DZW80" s="388"/>
      <c r="DZX80" s="388"/>
      <c r="DZY80" s="388"/>
      <c r="DZZ80" s="388"/>
      <c r="EAA80" s="388"/>
      <c r="EAB80" s="388"/>
      <c r="EAC80" s="388"/>
      <c r="EAD80" s="388"/>
      <c r="EAE80" s="388"/>
      <c r="EAF80" s="388"/>
      <c r="EAG80" s="388"/>
      <c r="EAH80" s="388"/>
      <c r="EAI80" s="388"/>
      <c r="EAJ80" s="388"/>
      <c r="EAK80" s="388"/>
      <c r="EAL80" s="388"/>
      <c r="EAM80" s="388"/>
      <c r="EAN80" s="388"/>
      <c r="EAO80" s="388"/>
      <c r="EAP80" s="388"/>
      <c r="EAQ80" s="388"/>
      <c r="EAR80" s="388"/>
      <c r="EAS80" s="388"/>
      <c r="EAT80" s="388"/>
      <c r="EAU80" s="388"/>
      <c r="EAV80" s="388"/>
      <c r="EAW80" s="388"/>
      <c r="EAX80" s="388"/>
      <c r="EAY80" s="388"/>
      <c r="EAZ80" s="388"/>
      <c r="EBA80" s="388"/>
      <c r="EBB80" s="388"/>
      <c r="EBC80" s="388"/>
      <c r="EBD80" s="388"/>
      <c r="EBE80" s="388"/>
      <c r="EBF80" s="388"/>
      <c r="EBG80" s="388"/>
      <c r="EBH80" s="388"/>
      <c r="EBI80" s="388"/>
      <c r="EBJ80" s="388"/>
      <c r="EBK80" s="388"/>
      <c r="EBL80" s="388"/>
      <c r="EBM80" s="388"/>
      <c r="EBN80" s="388"/>
      <c r="EBO80" s="388"/>
      <c r="EBP80" s="388"/>
      <c r="EBQ80" s="388"/>
      <c r="EBR80" s="388"/>
      <c r="EBS80" s="388"/>
      <c r="EBT80" s="388"/>
      <c r="EBU80" s="388"/>
      <c r="EBV80" s="388"/>
      <c r="EBW80" s="388"/>
      <c r="EBX80" s="388"/>
      <c r="EBY80" s="388"/>
      <c r="EBZ80" s="388"/>
      <c r="ECA80" s="388"/>
      <c r="ECB80" s="388"/>
      <c r="ECC80" s="388"/>
      <c r="ECD80" s="388"/>
      <c r="ECE80" s="388"/>
      <c r="ECF80" s="388"/>
      <c r="ECG80" s="388"/>
      <c r="ECH80" s="388"/>
      <c r="ECI80" s="388"/>
      <c r="ECJ80" s="388"/>
      <c r="ECK80" s="388"/>
      <c r="ECL80" s="388"/>
      <c r="ECM80" s="388"/>
      <c r="ECN80" s="388"/>
      <c r="ECO80" s="388"/>
      <c r="ECP80" s="388"/>
      <c r="ECQ80" s="388"/>
      <c r="ECR80" s="388"/>
      <c r="ECS80" s="388"/>
      <c r="ECT80" s="388"/>
      <c r="ECU80" s="388"/>
      <c r="ECV80" s="388"/>
      <c r="ECW80" s="388"/>
      <c r="ECX80" s="388"/>
      <c r="ECY80" s="388"/>
      <c r="ECZ80" s="388"/>
      <c r="EDA80" s="388"/>
      <c r="EDB80" s="388"/>
      <c r="EDC80" s="388"/>
      <c r="EDD80" s="388"/>
      <c r="EDE80" s="388"/>
      <c r="EDF80" s="388"/>
      <c r="EDG80" s="388"/>
      <c r="EDH80" s="388"/>
      <c r="EDI80" s="388"/>
      <c r="EDJ80" s="388"/>
      <c r="EDK80" s="388"/>
      <c r="EDL80" s="388"/>
      <c r="EDM80" s="388"/>
      <c r="EDN80" s="388"/>
      <c r="EDO80" s="388"/>
      <c r="EDP80" s="388"/>
      <c r="EDQ80" s="388"/>
      <c r="EDR80" s="388"/>
      <c r="EDS80" s="388"/>
      <c r="EDT80" s="388"/>
      <c r="EDU80" s="388"/>
      <c r="EDV80" s="388"/>
      <c r="EDW80" s="388"/>
      <c r="EDX80" s="388"/>
      <c r="EDY80" s="388"/>
      <c r="EDZ80" s="388"/>
      <c r="EEA80" s="388"/>
      <c r="EEB80" s="388"/>
      <c r="EEC80" s="388"/>
      <c r="EED80" s="388"/>
      <c r="EEE80" s="388"/>
      <c r="EEF80" s="388"/>
      <c r="EEG80" s="388"/>
      <c r="EEH80" s="388"/>
      <c r="EEI80" s="388"/>
      <c r="EEJ80" s="388"/>
      <c r="EEK80" s="388"/>
      <c r="EEL80" s="388"/>
      <c r="EEM80" s="388"/>
      <c r="EEN80" s="388"/>
      <c r="EEO80" s="388"/>
      <c r="EEP80" s="388"/>
      <c r="EEQ80" s="388"/>
      <c r="EER80" s="388"/>
      <c r="EES80" s="388"/>
      <c r="EET80" s="388"/>
      <c r="EEU80" s="388"/>
      <c r="EEV80" s="388"/>
      <c r="EEW80" s="388"/>
      <c r="EEX80" s="388"/>
      <c r="EEY80" s="388"/>
      <c r="EEZ80" s="388"/>
      <c r="EFA80" s="388"/>
      <c r="EFB80" s="388"/>
      <c r="EFC80" s="388"/>
      <c r="EFD80" s="388"/>
      <c r="EFE80" s="388"/>
      <c r="EFF80" s="388"/>
      <c r="EFG80" s="388"/>
      <c r="EFH80" s="388"/>
      <c r="EFI80" s="388"/>
      <c r="EFJ80" s="388"/>
      <c r="EFK80" s="388"/>
      <c r="EFL80" s="388"/>
      <c r="EFM80" s="388"/>
      <c r="EFN80" s="388"/>
      <c r="EFO80" s="388"/>
      <c r="EFP80" s="388"/>
      <c r="EFQ80" s="388"/>
      <c r="EFR80" s="388"/>
      <c r="EFS80" s="388"/>
      <c r="EFT80" s="388"/>
      <c r="EFU80" s="388"/>
      <c r="EFV80" s="388"/>
      <c r="EFW80" s="388"/>
      <c r="EFX80" s="388"/>
      <c r="EFY80" s="388"/>
      <c r="EFZ80" s="388"/>
      <c r="EGA80" s="388"/>
      <c r="EGB80" s="388"/>
      <c r="EGC80" s="388"/>
      <c r="EGD80" s="388"/>
      <c r="EGE80" s="388"/>
      <c r="EGF80" s="388"/>
      <c r="EGG80" s="388"/>
      <c r="EGH80" s="388"/>
      <c r="EGI80" s="388"/>
      <c r="EGJ80" s="388"/>
      <c r="EGK80" s="388"/>
      <c r="EGL80" s="388"/>
      <c r="EGM80" s="388"/>
      <c r="EGN80" s="388"/>
      <c r="EGO80" s="388"/>
      <c r="EGP80" s="388"/>
      <c r="EGQ80" s="388"/>
      <c r="EGR80" s="388"/>
      <c r="EGS80" s="388"/>
      <c r="EGT80" s="388"/>
      <c r="EGU80" s="388"/>
      <c r="EGV80" s="388"/>
      <c r="EGW80" s="388"/>
      <c r="EGX80" s="388"/>
      <c r="EGY80" s="388"/>
      <c r="EGZ80" s="388"/>
      <c r="EHA80" s="388"/>
      <c r="EHB80" s="388"/>
      <c r="EHC80" s="388"/>
      <c r="EHD80" s="388"/>
      <c r="EHE80" s="388"/>
      <c r="EHF80" s="388"/>
      <c r="EHG80" s="388"/>
      <c r="EHH80" s="388"/>
      <c r="EHI80" s="388"/>
      <c r="EHJ80" s="388"/>
      <c r="EHK80" s="388"/>
      <c r="EHL80" s="388"/>
      <c r="EHM80" s="388"/>
      <c r="EHN80" s="388"/>
      <c r="EHO80" s="388"/>
      <c r="EHP80" s="388"/>
      <c r="EHQ80" s="388"/>
      <c r="EHR80" s="388"/>
      <c r="EHS80" s="388"/>
      <c r="EHT80" s="388"/>
      <c r="EHU80" s="388"/>
      <c r="EHV80" s="388"/>
      <c r="EHW80" s="388"/>
      <c r="EHX80" s="388"/>
      <c r="EHY80" s="388"/>
      <c r="EHZ80" s="388"/>
      <c r="EIA80" s="388"/>
      <c r="EIB80" s="388"/>
      <c r="EIC80" s="388"/>
      <c r="EID80" s="388"/>
      <c r="EIE80" s="388"/>
      <c r="EIF80" s="388"/>
      <c r="EIG80" s="388"/>
      <c r="EIH80" s="388"/>
      <c r="EII80" s="388"/>
      <c r="EIJ80" s="388"/>
      <c r="EIK80" s="388"/>
      <c r="EIL80" s="388"/>
      <c r="EIM80" s="388"/>
      <c r="EIN80" s="388"/>
      <c r="EIO80" s="388"/>
      <c r="EIP80" s="388"/>
      <c r="EIQ80" s="388"/>
      <c r="EIR80" s="388"/>
      <c r="EIS80" s="388"/>
      <c r="EIT80" s="388"/>
      <c r="EIU80" s="388"/>
      <c r="EIV80" s="388"/>
      <c r="EIW80" s="388"/>
      <c r="EIX80" s="388"/>
      <c r="EIY80" s="388"/>
      <c r="EIZ80" s="388"/>
      <c r="EJA80" s="388"/>
      <c r="EJB80" s="388"/>
      <c r="EJC80" s="388"/>
      <c r="EJD80" s="388"/>
      <c r="EJE80" s="388"/>
      <c r="EJF80" s="388"/>
      <c r="EJG80" s="388"/>
      <c r="EJH80" s="388"/>
      <c r="EJI80" s="388"/>
      <c r="EJJ80" s="388"/>
      <c r="EJK80" s="388"/>
      <c r="EJL80" s="388"/>
      <c r="EJM80" s="388"/>
      <c r="EJN80" s="388"/>
      <c r="EJO80" s="388"/>
      <c r="EJP80" s="388"/>
      <c r="EJQ80" s="388"/>
      <c r="EJR80" s="388"/>
      <c r="EJS80" s="388"/>
      <c r="EJT80" s="388"/>
      <c r="EJU80" s="388"/>
      <c r="EJV80" s="388"/>
      <c r="EJW80" s="388"/>
      <c r="EJX80" s="388"/>
      <c r="EJY80" s="388"/>
      <c r="EJZ80" s="388"/>
      <c r="EKA80" s="388"/>
      <c r="EKB80" s="388"/>
      <c r="EKC80" s="388"/>
      <c r="EKD80" s="388"/>
      <c r="EKE80" s="388"/>
      <c r="EKF80" s="388"/>
      <c r="EKG80" s="388"/>
      <c r="EKH80" s="388"/>
      <c r="EKI80" s="388"/>
      <c r="EKJ80" s="388"/>
      <c r="EKK80" s="388"/>
      <c r="EKL80" s="388"/>
      <c r="EKM80" s="388"/>
      <c r="EKN80" s="388"/>
      <c r="EKO80" s="388"/>
      <c r="EKP80" s="388"/>
      <c r="EKQ80" s="388"/>
      <c r="EKR80" s="388"/>
      <c r="EKS80" s="388"/>
      <c r="EKT80" s="388"/>
      <c r="EKU80" s="388"/>
      <c r="EKV80" s="388"/>
      <c r="EKW80" s="388"/>
      <c r="EKX80" s="388"/>
      <c r="EKY80" s="388"/>
      <c r="EKZ80" s="388"/>
      <c r="ELA80" s="388"/>
      <c r="ELB80" s="388"/>
      <c r="ELC80" s="388"/>
      <c r="ELD80" s="388"/>
      <c r="ELE80" s="388"/>
      <c r="ELF80" s="388"/>
      <c r="ELG80" s="388"/>
      <c r="ELH80" s="388"/>
      <c r="ELI80" s="388"/>
      <c r="ELJ80" s="388"/>
      <c r="ELK80" s="388"/>
      <c r="ELL80" s="388"/>
      <c r="ELM80" s="388"/>
      <c r="ELN80" s="388"/>
      <c r="ELO80" s="388"/>
      <c r="ELP80" s="388"/>
      <c r="ELQ80" s="388"/>
      <c r="ELR80" s="388"/>
      <c r="ELS80" s="388"/>
      <c r="ELT80" s="388"/>
      <c r="ELU80" s="388"/>
      <c r="ELV80" s="388"/>
      <c r="ELW80" s="388"/>
      <c r="ELX80" s="388"/>
      <c r="ELY80" s="388"/>
      <c r="ELZ80" s="388"/>
      <c r="EMA80" s="388"/>
      <c r="EMB80" s="388"/>
      <c r="EMC80" s="388"/>
      <c r="EMD80" s="388"/>
      <c r="EME80" s="388"/>
      <c r="EMF80" s="388"/>
      <c r="EMG80" s="388"/>
      <c r="EMH80" s="388"/>
      <c r="EMI80" s="388"/>
      <c r="EMJ80" s="388"/>
      <c r="EMK80" s="388"/>
      <c r="EML80" s="388"/>
      <c r="EMM80" s="388"/>
      <c r="EMN80" s="388"/>
      <c r="EMO80" s="388"/>
      <c r="EMP80" s="388"/>
      <c r="EMQ80" s="388"/>
      <c r="EMR80" s="388"/>
      <c r="EMS80" s="388"/>
      <c r="EMT80" s="388"/>
      <c r="EMU80" s="388"/>
      <c r="EMV80" s="388"/>
      <c r="EMW80" s="388"/>
      <c r="EMX80" s="388"/>
      <c r="EMY80" s="388"/>
      <c r="EMZ80" s="388"/>
      <c r="ENA80" s="388"/>
      <c r="ENB80" s="388"/>
      <c r="ENC80" s="388"/>
      <c r="END80" s="388"/>
      <c r="ENE80" s="388"/>
      <c r="ENF80" s="388"/>
      <c r="ENG80" s="388"/>
      <c r="ENH80" s="388"/>
      <c r="ENI80" s="388"/>
      <c r="ENJ80" s="388"/>
      <c r="ENK80" s="388"/>
      <c r="ENL80" s="388"/>
      <c r="ENM80" s="388"/>
      <c r="ENN80" s="388"/>
      <c r="ENO80" s="388"/>
      <c r="ENP80" s="388"/>
      <c r="ENQ80" s="388"/>
      <c r="ENR80" s="388"/>
      <c r="ENS80" s="388"/>
      <c r="ENT80" s="388"/>
      <c r="ENU80" s="388"/>
      <c r="ENV80" s="388"/>
      <c r="ENW80" s="388"/>
      <c r="ENX80" s="388"/>
      <c r="ENY80" s="388"/>
      <c r="ENZ80" s="388"/>
      <c r="EOA80" s="388"/>
      <c r="EOB80" s="388"/>
      <c r="EOC80" s="388"/>
      <c r="EOD80" s="388"/>
      <c r="EOE80" s="388"/>
      <c r="EOF80" s="388"/>
      <c r="EOG80" s="388"/>
      <c r="EOH80" s="388"/>
      <c r="EOI80" s="388"/>
      <c r="EOJ80" s="388"/>
      <c r="EOK80" s="388"/>
      <c r="EOL80" s="388"/>
      <c r="EOM80" s="388"/>
      <c r="EON80" s="388"/>
      <c r="EOO80" s="388"/>
      <c r="EOP80" s="388"/>
      <c r="EOQ80" s="388"/>
      <c r="EOR80" s="388"/>
      <c r="EOS80" s="388"/>
      <c r="EOT80" s="388"/>
      <c r="EOU80" s="388"/>
      <c r="EOV80" s="388"/>
      <c r="EOW80" s="388"/>
      <c r="EOX80" s="388"/>
      <c r="EOY80" s="388"/>
      <c r="EOZ80" s="388"/>
      <c r="EPA80" s="388"/>
      <c r="EPB80" s="388"/>
      <c r="EPC80" s="388"/>
      <c r="EPD80" s="388"/>
      <c r="EPE80" s="388"/>
      <c r="EPF80" s="388"/>
      <c r="EPG80" s="388"/>
      <c r="EPH80" s="388"/>
      <c r="EPI80" s="388"/>
      <c r="EPJ80" s="388"/>
      <c r="EPK80" s="388"/>
      <c r="EPL80" s="388"/>
      <c r="EPM80" s="388"/>
      <c r="EPN80" s="388"/>
      <c r="EPO80" s="388"/>
      <c r="EPP80" s="388"/>
      <c r="EPQ80" s="388"/>
      <c r="EPR80" s="388"/>
      <c r="EPS80" s="388"/>
      <c r="EPT80" s="388"/>
      <c r="EPU80" s="388"/>
      <c r="EPV80" s="388"/>
      <c r="EPW80" s="388"/>
      <c r="EPX80" s="388"/>
      <c r="EPY80" s="388"/>
      <c r="EPZ80" s="388"/>
      <c r="EQA80" s="388"/>
      <c r="EQB80" s="388"/>
      <c r="EQC80" s="388"/>
      <c r="EQD80" s="388"/>
      <c r="EQE80" s="388"/>
      <c r="EQF80" s="388"/>
      <c r="EQG80" s="388"/>
      <c r="EQH80" s="388"/>
      <c r="EQI80" s="388"/>
      <c r="EQJ80" s="388"/>
      <c r="EQK80" s="388"/>
      <c r="EQL80" s="388"/>
      <c r="EQM80" s="388"/>
      <c r="EQN80" s="388"/>
      <c r="EQO80" s="388"/>
      <c r="EQP80" s="388"/>
      <c r="EQQ80" s="388"/>
      <c r="EQR80" s="388"/>
      <c r="EQS80" s="388"/>
      <c r="EQT80" s="388"/>
      <c r="EQU80" s="388"/>
      <c r="EQV80" s="388"/>
      <c r="EQW80" s="388"/>
      <c r="EQX80" s="388"/>
      <c r="EQY80" s="388"/>
      <c r="EQZ80" s="388"/>
      <c r="ERA80" s="388"/>
      <c r="ERB80" s="388"/>
      <c r="ERC80" s="388"/>
      <c r="ERD80" s="388"/>
      <c r="ERE80" s="388"/>
      <c r="ERF80" s="388"/>
      <c r="ERG80" s="388"/>
      <c r="ERH80" s="388"/>
      <c r="ERI80" s="388"/>
      <c r="ERJ80" s="388"/>
      <c r="ERK80" s="388"/>
      <c r="ERL80" s="388"/>
      <c r="ERM80" s="388"/>
      <c r="ERN80" s="388"/>
      <c r="ERO80" s="388"/>
      <c r="ERP80" s="388"/>
      <c r="ERQ80" s="388"/>
      <c r="ERR80" s="388"/>
      <c r="ERS80" s="388"/>
      <c r="ERT80" s="388"/>
      <c r="ERU80" s="388"/>
      <c r="ERV80" s="388"/>
      <c r="ERW80" s="388"/>
      <c r="ERX80" s="388"/>
      <c r="ERY80" s="388"/>
      <c r="ERZ80" s="388"/>
      <c r="ESA80" s="388"/>
      <c r="ESB80" s="388"/>
      <c r="ESC80" s="388"/>
      <c r="ESD80" s="388"/>
      <c r="ESE80" s="388"/>
      <c r="ESF80" s="388"/>
      <c r="ESG80" s="388"/>
      <c r="ESH80" s="388"/>
      <c r="ESI80" s="388"/>
      <c r="ESJ80" s="388"/>
      <c r="ESK80" s="388"/>
      <c r="ESL80" s="388"/>
      <c r="ESM80" s="388"/>
      <c r="ESN80" s="388"/>
      <c r="ESO80" s="388"/>
      <c r="ESP80" s="388"/>
      <c r="ESQ80" s="388"/>
      <c r="ESR80" s="388"/>
      <c r="ESS80" s="388"/>
      <c r="EST80" s="388"/>
      <c r="ESU80" s="388"/>
      <c r="ESV80" s="388"/>
      <c r="ESW80" s="388"/>
      <c r="ESX80" s="388"/>
      <c r="ESY80" s="388"/>
      <c r="ESZ80" s="388"/>
      <c r="ETA80" s="388"/>
      <c r="ETB80" s="388"/>
      <c r="ETC80" s="388"/>
      <c r="ETD80" s="388"/>
      <c r="ETE80" s="388"/>
      <c r="ETF80" s="388"/>
      <c r="ETG80" s="388"/>
      <c r="ETH80" s="388"/>
      <c r="ETI80" s="388"/>
      <c r="ETJ80" s="388"/>
      <c r="ETK80" s="388"/>
      <c r="ETL80" s="388"/>
      <c r="ETM80" s="388"/>
      <c r="ETN80" s="388"/>
      <c r="ETO80" s="388"/>
      <c r="ETP80" s="388"/>
      <c r="ETQ80" s="388"/>
      <c r="ETR80" s="388"/>
      <c r="ETS80" s="388"/>
      <c r="ETT80" s="388"/>
      <c r="ETU80" s="388"/>
      <c r="ETV80" s="388"/>
      <c r="ETW80" s="388"/>
      <c r="ETX80" s="388"/>
      <c r="ETY80" s="388"/>
      <c r="ETZ80" s="388"/>
      <c r="EUA80" s="388"/>
      <c r="EUB80" s="388"/>
      <c r="EUC80" s="388"/>
      <c r="EUD80" s="388"/>
      <c r="EUE80" s="388"/>
      <c r="EUF80" s="388"/>
      <c r="EUG80" s="388"/>
      <c r="EUH80" s="388"/>
      <c r="EUI80" s="388"/>
      <c r="EUJ80" s="388"/>
      <c r="EUK80" s="388"/>
      <c r="EUL80" s="388"/>
      <c r="EUM80" s="388"/>
      <c r="EUN80" s="388"/>
      <c r="EUO80" s="388"/>
      <c r="EUP80" s="388"/>
      <c r="EUQ80" s="388"/>
      <c r="EUR80" s="388"/>
      <c r="EUS80" s="388"/>
      <c r="EUT80" s="388"/>
      <c r="EUU80" s="388"/>
      <c r="EUV80" s="388"/>
      <c r="EUW80" s="388"/>
      <c r="EUX80" s="388"/>
      <c r="EUY80" s="388"/>
      <c r="EUZ80" s="388"/>
      <c r="EVA80" s="388"/>
      <c r="EVB80" s="388"/>
      <c r="EVC80" s="388"/>
      <c r="EVD80" s="388"/>
      <c r="EVE80" s="388"/>
      <c r="EVF80" s="388"/>
      <c r="EVG80" s="388"/>
      <c r="EVH80" s="388"/>
      <c r="EVI80" s="388"/>
      <c r="EVJ80" s="388"/>
      <c r="EVK80" s="388"/>
      <c r="EVL80" s="388"/>
      <c r="EVM80" s="388"/>
      <c r="EVN80" s="388"/>
      <c r="EVO80" s="388"/>
      <c r="EVP80" s="388"/>
      <c r="EVQ80" s="388"/>
      <c r="EVR80" s="388"/>
      <c r="EVS80" s="388"/>
      <c r="EVT80" s="388"/>
      <c r="EVU80" s="388"/>
      <c r="EVV80" s="388"/>
      <c r="EVW80" s="388"/>
      <c r="EVX80" s="388"/>
      <c r="EVY80" s="388"/>
      <c r="EVZ80" s="388"/>
      <c r="EWA80" s="388"/>
      <c r="EWB80" s="388"/>
      <c r="EWC80" s="388"/>
      <c r="EWD80" s="388"/>
      <c r="EWE80" s="388"/>
      <c r="EWF80" s="388"/>
      <c r="EWG80" s="388"/>
      <c r="EWH80" s="388"/>
      <c r="EWI80" s="388"/>
      <c r="EWJ80" s="388"/>
      <c r="EWK80" s="388"/>
      <c r="EWL80" s="388"/>
      <c r="EWM80" s="388"/>
      <c r="EWN80" s="388"/>
      <c r="EWO80" s="388"/>
      <c r="EWP80" s="388"/>
      <c r="EWQ80" s="388"/>
      <c r="EWR80" s="388"/>
      <c r="EWS80" s="388"/>
      <c r="EWT80" s="388"/>
      <c r="EWU80" s="388"/>
      <c r="EWV80" s="388"/>
      <c r="EWW80" s="388"/>
      <c r="EWX80" s="388"/>
      <c r="EWY80" s="388"/>
      <c r="EWZ80" s="388"/>
      <c r="EXA80" s="388"/>
      <c r="EXB80" s="388"/>
      <c r="EXC80" s="388"/>
      <c r="EXD80" s="388"/>
      <c r="EXE80" s="388"/>
      <c r="EXF80" s="388"/>
      <c r="EXG80" s="388"/>
      <c r="EXH80" s="388"/>
      <c r="EXI80" s="388"/>
      <c r="EXJ80" s="388"/>
      <c r="EXK80" s="388"/>
      <c r="EXL80" s="388"/>
      <c r="EXM80" s="388"/>
      <c r="EXN80" s="388"/>
      <c r="EXO80" s="388"/>
      <c r="EXP80" s="388"/>
      <c r="EXQ80" s="388"/>
      <c r="EXR80" s="388"/>
      <c r="EXS80" s="388"/>
      <c r="EXT80" s="388"/>
      <c r="EXU80" s="388"/>
      <c r="EXV80" s="388"/>
      <c r="EXW80" s="388"/>
      <c r="EXX80" s="388"/>
      <c r="EXY80" s="388"/>
      <c r="EXZ80" s="388"/>
      <c r="EYA80" s="388"/>
      <c r="EYB80" s="388"/>
      <c r="EYC80" s="388"/>
      <c r="EYD80" s="388"/>
      <c r="EYE80" s="388"/>
      <c r="EYF80" s="388"/>
      <c r="EYG80" s="388"/>
      <c r="EYH80" s="388"/>
      <c r="EYI80" s="388"/>
      <c r="EYJ80" s="388"/>
      <c r="EYK80" s="388"/>
      <c r="EYL80" s="388"/>
      <c r="EYM80" s="388"/>
      <c r="EYN80" s="388"/>
      <c r="EYO80" s="388"/>
      <c r="EYP80" s="388"/>
      <c r="EYQ80" s="388"/>
      <c r="EYR80" s="388"/>
      <c r="EYS80" s="388"/>
      <c r="EYT80" s="388"/>
      <c r="EYU80" s="388"/>
      <c r="EYV80" s="388"/>
      <c r="EYW80" s="388"/>
      <c r="EYX80" s="388"/>
      <c r="EYY80" s="388"/>
      <c r="EYZ80" s="388"/>
      <c r="EZA80" s="388"/>
      <c r="EZB80" s="388"/>
      <c r="EZC80" s="388"/>
      <c r="EZD80" s="388"/>
      <c r="EZE80" s="388"/>
      <c r="EZF80" s="388"/>
      <c r="EZG80" s="388"/>
      <c r="EZH80" s="388"/>
      <c r="EZI80" s="388"/>
      <c r="EZJ80" s="388"/>
      <c r="EZK80" s="388"/>
      <c r="EZL80" s="388"/>
      <c r="EZM80" s="388"/>
      <c r="EZN80" s="388"/>
      <c r="EZO80" s="388"/>
      <c r="EZP80" s="388"/>
      <c r="EZQ80" s="388"/>
      <c r="EZR80" s="388"/>
      <c r="EZS80" s="388"/>
      <c r="EZT80" s="388"/>
      <c r="EZU80" s="388"/>
      <c r="EZV80" s="388"/>
      <c r="EZW80" s="388"/>
      <c r="EZX80" s="388"/>
      <c r="EZY80" s="388"/>
      <c r="EZZ80" s="388"/>
      <c r="FAA80" s="388"/>
      <c r="FAB80" s="388"/>
      <c r="FAC80" s="388"/>
      <c r="FAD80" s="388"/>
      <c r="FAE80" s="388"/>
      <c r="FAF80" s="388"/>
      <c r="FAG80" s="388"/>
      <c r="FAH80" s="388"/>
      <c r="FAI80" s="388"/>
      <c r="FAJ80" s="388"/>
      <c r="FAK80" s="388"/>
      <c r="FAL80" s="388"/>
      <c r="FAM80" s="388"/>
      <c r="FAN80" s="388"/>
      <c r="FAO80" s="388"/>
      <c r="FAP80" s="388"/>
      <c r="FAQ80" s="388"/>
      <c r="FAR80" s="388"/>
      <c r="FAS80" s="388"/>
      <c r="FAT80" s="388"/>
      <c r="FAU80" s="388"/>
      <c r="FAV80" s="388"/>
      <c r="FAW80" s="388"/>
      <c r="FAX80" s="388"/>
      <c r="FAY80" s="388"/>
      <c r="FAZ80" s="388"/>
      <c r="FBA80" s="388"/>
      <c r="FBB80" s="388"/>
      <c r="FBC80" s="388"/>
      <c r="FBD80" s="388"/>
      <c r="FBE80" s="388"/>
      <c r="FBF80" s="388"/>
      <c r="FBG80" s="388"/>
      <c r="FBH80" s="388"/>
      <c r="FBI80" s="388"/>
      <c r="FBJ80" s="388"/>
      <c r="FBK80" s="388"/>
      <c r="FBL80" s="388"/>
      <c r="FBM80" s="388"/>
      <c r="FBN80" s="388"/>
      <c r="FBO80" s="388"/>
      <c r="FBP80" s="388"/>
      <c r="FBQ80" s="388"/>
      <c r="FBR80" s="388"/>
      <c r="FBS80" s="388"/>
      <c r="FBT80" s="388"/>
      <c r="FBU80" s="388"/>
      <c r="FBV80" s="388"/>
      <c r="FBW80" s="388"/>
      <c r="FBX80" s="388"/>
      <c r="FBY80" s="388"/>
      <c r="FBZ80" s="388"/>
      <c r="FCA80" s="388"/>
      <c r="FCB80" s="388"/>
      <c r="FCC80" s="388"/>
      <c r="FCD80" s="388"/>
      <c r="FCE80" s="388"/>
      <c r="FCF80" s="388"/>
      <c r="FCG80" s="388"/>
      <c r="FCH80" s="388"/>
      <c r="FCI80" s="388"/>
      <c r="FCJ80" s="388"/>
      <c r="FCK80" s="388"/>
      <c r="FCL80" s="388"/>
      <c r="FCM80" s="388"/>
      <c r="FCN80" s="388"/>
      <c r="FCO80" s="388"/>
      <c r="FCP80" s="388"/>
      <c r="FCQ80" s="388"/>
      <c r="FCR80" s="388"/>
      <c r="FCS80" s="388"/>
      <c r="FCT80" s="388"/>
      <c r="FCU80" s="388"/>
      <c r="FCV80" s="388"/>
      <c r="FCW80" s="388"/>
      <c r="FCX80" s="388"/>
      <c r="FCY80" s="388"/>
      <c r="FCZ80" s="388"/>
      <c r="FDA80" s="388"/>
      <c r="FDB80" s="388"/>
      <c r="FDC80" s="388"/>
      <c r="FDD80" s="388"/>
      <c r="FDE80" s="388"/>
      <c r="FDF80" s="388"/>
      <c r="FDG80" s="388"/>
      <c r="FDH80" s="388"/>
      <c r="FDI80" s="388"/>
      <c r="FDJ80" s="388"/>
      <c r="FDK80" s="388"/>
      <c r="FDL80" s="388"/>
      <c r="FDM80" s="388"/>
      <c r="FDN80" s="388"/>
      <c r="FDO80" s="388"/>
      <c r="FDP80" s="388"/>
      <c r="FDQ80" s="388"/>
      <c r="FDR80" s="388"/>
      <c r="FDS80" s="388"/>
      <c r="FDT80" s="388"/>
      <c r="FDU80" s="388"/>
      <c r="FDV80" s="388"/>
      <c r="FDW80" s="388"/>
      <c r="FDX80" s="388"/>
      <c r="FDY80" s="388"/>
      <c r="FDZ80" s="388"/>
      <c r="FEA80" s="388"/>
      <c r="FEB80" s="388"/>
      <c r="FEC80" s="388"/>
      <c r="FED80" s="388"/>
      <c r="FEE80" s="388"/>
      <c r="FEF80" s="388"/>
      <c r="FEG80" s="388"/>
      <c r="FEH80" s="388"/>
      <c r="FEI80" s="388"/>
      <c r="FEJ80" s="388"/>
      <c r="FEK80" s="388"/>
      <c r="FEL80" s="388"/>
      <c r="FEM80" s="388"/>
      <c r="FEN80" s="388"/>
      <c r="FEO80" s="388"/>
      <c r="FEP80" s="388"/>
      <c r="FEQ80" s="388"/>
      <c r="FER80" s="388"/>
      <c r="FES80" s="388"/>
      <c r="FET80" s="388"/>
      <c r="FEU80" s="388"/>
      <c r="FEV80" s="388"/>
      <c r="FEW80" s="388"/>
      <c r="FEX80" s="388"/>
      <c r="FEY80" s="388"/>
      <c r="FEZ80" s="388"/>
      <c r="FFA80" s="388"/>
      <c r="FFB80" s="388"/>
      <c r="FFC80" s="388"/>
      <c r="FFD80" s="388"/>
      <c r="FFE80" s="388"/>
      <c r="FFF80" s="388"/>
      <c r="FFG80" s="388"/>
      <c r="FFH80" s="388"/>
      <c r="FFI80" s="388"/>
      <c r="FFJ80" s="388"/>
      <c r="FFK80" s="388"/>
      <c r="FFL80" s="388"/>
      <c r="FFM80" s="388"/>
      <c r="FFN80" s="388"/>
      <c r="FFO80" s="388"/>
      <c r="FFP80" s="388"/>
      <c r="FFQ80" s="388"/>
      <c r="FFR80" s="388"/>
      <c r="FFS80" s="388"/>
      <c r="FFT80" s="388"/>
      <c r="FFU80" s="388"/>
      <c r="FFV80" s="388"/>
      <c r="FFW80" s="388"/>
      <c r="FFX80" s="388"/>
      <c r="FFY80" s="388"/>
      <c r="FFZ80" s="388"/>
      <c r="FGA80" s="388"/>
      <c r="FGB80" s="388"/>
      <c r="FGC80" s="388"/>
      <c r="FGD80" s="388"/>
      <c r="FGE80" s="388"/>
      <c r="FGF80" s="388"/>
      <c r="FGG80" s="388"/>
      <c r="FGH80" s="388"/>
      <c r="FGI80" s="388"/>
      <c r="FGJ80" s="388"/>
      <c r="FGK80" s="388"/>
      <c r="FGL80" s="388"/>
      <c r="FGM80" s="388"/>
      <c r="FGN80" s="388"/>
      <c r="FGO80" s="388"/>
      <c r="FGP80" s="388"/>
      <c r="FGQ80" s="388"/>
      <c r="FGR80" s="388"/>
      <c r="FGS80" s="388"/>
      <c r="FGT80" s="388"/>
      <c r="FGU80" s="388"/>
      <c r="FGV80" s="388"/>
      <c r="FGW80" s="388"/>
      <c r="FGX80" s="388"/>
      <c r="FGY80" s="388"/>
      <c r="FGZ80" s="388"/>
      <c r="FHA80" s="388"/>
      <c r="FHB80" s="388"/>
      <c r="FHC80" s="388"/>
      <c r="FHD80" s="388"/>
      <c r="FHE80" s="388"/>
      <c r="FHF80" s="388"/>
      <c r="FHG80" s="388"/>
      <c r="FHH80" s="388"/>
      <c r="FHI80" s="388"/>
      <c r="FHJ80" s="388"/>
      <c r="FHK80" s="388"/>
      <c r="FHL80" s="388"/>
      <c r="FHM80" s="388"/>
      <c r="FHN80" s="388"/>
      <c r="FHO80" s="388"/>
      <c r="FHP80" s="388"/>
      <c r="FHQ80" s="388"/>
      <c r="FHR80" s="388"/>
      <c r="FHS80" s="388"/>
      <c r="FHT80" s="388"/>
      <c r="FHU80" s="388"/>
      <c r="FHV80" s="388"/>
      <c r="FHW80" s="388"/>
      <c r="FHX80" s="388"/>
      <c r="FHY80" s="388"/>
      <c r="FHZ80" s="388"/>
      <c r="FIA80" s="388"/>
      <c r="FIB80" s="388"/>
      <c r="FIC80" s="388"/>
      <c r="FID80" s="388"/>
      <c r="FIE80" s="388"/>
      <c r="FIF80" s="388"/>
      <c r="FIG80" s="388"/>
      <c r="FIH80" s="388"/>
      <c r="FII80" s="388"/>
      <c r="FIJ80" s="388"/>
      <c r="FIK80" s="388"/>
      <c r="FIL80" s="388"/>
      <c r="FIM80" s="388"/>
      <c r="FIN80" s="388"/>
      <c r="FIO80" s="388"/>
      <c r="FIP80" s="388"/>
      <c r="FIQ80" s="388"/>
      <c r="FIR80" s="388"/>
      <c r="FIS80" s="388"/>
      <c r="FIT80" s="388"/>
      <c r="FIU80" s="388"/>
      <c r="FIV80" s="388"/>
      <c r="FIW80" s="388"/>
      <c r="FIX80" s="388"/>
      <c r="FIY80" s="388"/>
      <c r="FIZ80" s="388"/>
      <c r="FJA80" s="388"/>
      <c r="FJB80" s="388"/>
      <c r="FJC80" s="388"/>
      <c r="FJD80" s="388"/>
      <c r="FJE80" s="388"/>
      <c r="FJF80" s="388"/>
      <c r="FJG80" s="388"/>
      <c r="FJH80" s="388"/>
      <c r="FJI80" s="388"/>
      <c r="FJJ80" s="388"/>
      <c r="FJK80" s="388"/>
      <c r="FJL80" s="388"/>
      <c r="FJM80" s="388"/>
      <c r="FJN80" s="388"/>
      <c r="FJO80" s="388"/>
      <c r="FJP80" s="388"/>
      <c r="FJQ80" s="388"/>
      <c r="FJR80" s="388"/>
      <c r="FJS80" s="388"/>
      <c r="FJT80" s="388"/>
      <c r="FJU80" s="388"/>
      <c r="FJV80" s="388"/>
      <c r="FJW80" s="388"/>
      <c r="FJX80" s="388"/>
      <c r="FJY80" s="388"/>
      <c r="FJZ80" s="388"/>
      <c r="FKA80" s="388"/>
      <c r="FKB80" s="388"/>
      <c r="FKC80" s="388"/>
      <c r="FKD80" s="388"/>
      <c r="FKE80" s="388"/>
      <c r="FKF80" s="388"/>
      <c r="FKG80" s="388"/>
      <c r="FKH80" s="388"/>
      <c r="FKI80" s="388"/>
      <c r="FKJ80" s="388"/>
      <c r="FKK80" s="388"/>
      <c r="FKL80" s="388"/>
      <c r="FKM80" s="388"/>
      <c r="FKN80" s="388"/>
      <c r="FKO80" s="388"/>
      <c r="FKP80" s="388"/>
      <c r="FKQ80" s="388"/>
      <c r="FKR80" s="388"/>
      <c r="FKS80" s="388"/>
      <c r="FKT80" s="388"/>
      <c r="FKU80" s="388"/>
      <c r="FKV80" s="388"/>
      <c r="FKW80" s="388"/>
      <c r="FKX80" s="388"/>
      <c r="FKY80" s="388"/>
      <c r="FKZ80" s="388"/>
      <c r="FLA80" s="388"/>
      <c r="FLB80" s="388"/>
      <c r="FLC80" s="388"/>
      <c r="FLD80" s="388"/>
      <c r="FLE80" s="388"/>
      <c r="FLF80" s="388"/>
      <c r="FLG80" s="388"/>
      <c r="FLH80" s="388"/>
      <c r="FLI80" s="388"/>
      <c r="FLJ80" s="388"/>
      <c r="FLK80" s="388"/>
      <c r="FLL80" s="388"/>
      <c r="FLM80" s="388"/>
      <c r="FLN80" s="388"/>
      <c r="FLO80" s="388"/>
      <c r="FLP80" s="388"/>
      <c r="FLQ80" s="388"/>
      <c r="FLR80" s="388"/>
      <c r="FLS80" s="388"/>
      <c r="FLT80" s="388"/>
      <c r="FLU80" s="388"/>
      <c r="FLV80" s="388"/>
      <c r="FLW80" s="388"/>
      <c r="FLX80" s="388"/>
      <c r="FLY80" s="388"/>
      <c r="FLZ80" s="388"/>
      <c r="FMA80" s="388"/>
      <c r="FMB80" s="388"/>
      <c r="FMC80" s="388"/>
      <c r="FMD80" s="388"/>
      <c r="FME80" s="388"/>
      <c r="FMF80" s="388"/>
      <c r="FMG80" s="388"/>
      <c r="FMH80" s="388"/>
      <c r="FMI80" s="388"/>
      <c r="FMJ80" s="388"/>
      <c r="FMK80" s="388"/>
      <c r="FML80" s="388"/>
      <c r="FMM80" s="388"/>
      <c r="FMN80" s="388"/>
      <c r="FMO80" s="388"/>
      <c r="FMP80" s="388"/>
      <c r="FMQ80" s="388"/>
      <c r="FMR80" s="388"/>
      <c r="FMS80" s="388"/>
      <c r="FMT80" s="388"/>
      <c r="FMU80" s="388"/>
      <c r="FMV80" s="388"/>
      <c r="FMW80" s="388"/>
      <c r="FMX80" s="388"/>
      <c r="FMY80" s="388"/>
      <c r="FMZ80" s="388"/>
      <c r="FNA80" s="388"/>
      <c r="FNB80" s="388"/>
      <c r="FNC80" s="388"/>
      <c r="FND80" s="388"/>
      <c r="FNE80" s="388"/>
      <c r="FNF80" s="388"/>
      <c r="FNG80" s="388"/>
      <c r="FNH80" s="388"/>
      <c r="FNI80" s="388"/>
      <c r="FNJ80" s="388"/>
      <c r="FNK80" s="388"/>
      <c r="FNL80" s="388"/>
      <c r="FNM80" s="388"/>
      <c r="FNN80" s="388"/>
      <c r="FNO80" s="388"/>
      <c r="FNP80" s="388"/>
      <c r="FNQ80" s="388"/>
      <c r="FNR80" s="388"/>
      <c r="FNS80" s="388"/>
      <c r="FNT80" s="388"/>
      <c r="FNU80" s="388"/>
      <c r="FNV80" s="388"/>
      <c r="FNW80" s="388"/>
      <c r="FNX80" s="388"/>
      <c r="FNY80" s="388"/>
      <c r="FNZ80" s="388"/>
      <c r="FOA80" s="388"/>
      <c r="FOB80" s="388"/>
      <c r="FOC80" s="388"/>
      <c r="FOD80" s="388"/>
      <c r="FOE80" s="388"/>
      <c r="FOF80" s="388"/>
      <c r="FOG80" s="388"/>
      <c r="FOH80" s="388"/>
      <c r="FOI80" s="388"/>
      <c r="FOJ80" s="388"/>
      <c r="FOK80" s="388"/>
      <c r="FOL80" s="388"/>
      <c r="FOM80" s="388"/>
      <c r="FON80" s="388"/>
      <c r="FOO80" s="388"/>
      <c r="FOP80" s="388"/>
      <c r="FOQ80" s="388"/>
      <c r="FOR80" s="388"/>
      <c r="FOS80" s="388"/>
      <c r="FOT80" s="388"/>
      <c r="FOU80" s="388"/>
      <c r="FOV80" s="388"/>
      <c r="FOW80" s="388"/>
      <c r="FOX80" s="388"/>
      <c r="FOY80" s="388"/>
      <c r="FOZ80" s="388"/>
      <c r="FPA80" s="388"/>
      <c r="FPB80" s="388"/>
      <c r="FPC80" s="388"/>
      <c r="FPD80" s="388"/>
      <c r="FPE80" s="388"/>
      <c r="FPF80" s="388"/>
      <c r="FPG80" s="388"/>
      <c r="FPH80" s="388"/>
      <c r="FPI80" s="388"/>
      <c r="FPJ80" s="388"/>
      <c r="FPK80" s="388"/>
      <c r="FPL80" s="388"/>
      <c r="FPM80" s="388"/>
      <c r="FPN80" s="388"/>
      <c r="FPO80" s="388"/>
      <c r="FPP80" s="388"/>
      <c r="FPQ80" s="388"/>
      <c r="FPR80" s="388"/>
      <c r="FPS80" s="388"/>
      <c r="FPT80" s="388"/>
      <c r="FPU80" s="388"/>
      <c r="FPV80" s="388"/>
      <c r="FPW80" s="388"/>
      <c r="FPX80" s="388"/>
      <c r="FPY80" s="388"/>
      <c r="FPZ80" s="388"/>
      <c r="FQA80" s="388"/>
      <c r="FQB80" s="388"/>
      <c r="FQC80" s="388"/>
      <c r="FQD80" s="388"/>
      <c r="FQE80" s="388"/>
      <c r="FQF80" s="388"/>
      <c r="FQG80" s="388"/>
      <c r="FQH80" s="388"/>
      <c r="FQI80" s="388"/>
      <c r="FQJ80" s="388"/>
      <c r="FQK80" s="388"/>
      <c r="FQL80" s="388"/>
      <c r="FQM80" s="388"/>
      <c r="FQN80" s="388"/>
      <c r="FQO80" s="388"/>
      <c r="FQP80" s="388"/>
      <c r="FQQ80" s="388"/>
      <c r="FQR80" s="388"/>
      <c r="FQS80" s="388"/>
      <c r="FQT80" s="388"/>
      <c r="FQU80" s="388"/>
      <c r="FQV80" s="388"/>
      <c r="FQW80" s="388"/>
      <c r="FQX80" s="388"/>
      <c r="FQY80" s="388"/>
      <c r="FQZ80" s="388"/>
      <c r="FRA80" s="388"/>
      <c r="FRB80" s="388"/>
      <c r="FRC80" s="388"/>
      <c r="FRD80" s="388"/>
      <c r="FRE80" s="388"/>
      <c r="FRF80" s="388"/>
      <c r="FRG80" s="388"/>
      <c r="FRH80" s="388"/>
      <c r="FRI80" s="388"/>
      <c r="FRJ80" s="388"/>
      <c r="FRK80" s="388"/>
      <c r="FRL80" s="388"/>
      <c r="FRM80" s="388"/>
      <c r="FRN80" s="388"/>
      <c r="FRO80" s="388"/>
      <c r="FRP80" s="388"/>
      <c r="FRQ80" s="388"/>
      <c r="FRR80" s="388"/>
      <c r="FRS80" s="388"/>
      <c r="FRT80" s="388"/>
      <c r="FRU80" s="388"/>
      <c r="FRV80" s="388"/>
      <c r="FRW80" s="388"/>
      <c r="FRX80" s="388"/>
      <c r="FRY80" s="388"/>
      <c r="FRZ80" s="388"/>
      <c r="FSA80" s="388"/>
      <c r="FSB80" s="388"/>
      <c r="FSC80" s="388"/>
      <c r="FSD80" s="388"/>
      <c r="FSE80" s="388"/>
      <c r="FSF80" s="388"/>
      <c r="FSG80" s="388"/>
      <c r="FSH80" s="388"/>
      <c r="FSI80" s="388"/>
      <c r="FSJ80" s="388"/>
      <c r="FSK80" s="388"/>
      <c r="FSL80" s="388"/>
      <c r="FSM80" s="388"/>
      <c r="FSN80" s="388"/>
      <c r="FSO80" s="388"/>
      <c r="FSP80" s="388"/>
      <c r="FSQ80" s="388"/>
      <c r="FSR80" s="388"/>
      <c r="FSS80" s="388"/>
      <c r="FST80" s="388"/>
      <c r="FSU80" s="388"/>
      <c r="FSV80" s="388"/>
      <c r="FSW80" s="388"/>
      <c r="FSX80" s="388"/>
      <c r="FSY80" s="388"/>
      <c r="FSZ80" s="388"/>
      <c r="FTA80" s="388"/>
      <c r="FTB80" s="388"/>
      <c r="FTC80" s="388"/>
      <c r="FTD80" s="388"/>
      <c r="FTE80" s="388"/>
      <c r="FTF80" s="388"/>
      <c r="FTG80" s="388"/>
      <c r="FTH80" s="388"/>
      <c r="FTI80" s="388"/>
      <c r="FTJ80" s="388"/>
      <c r="FTK80" s="388"/>
      <c r="FTL80" s="388"/>
      <c r="FTM80" s="388"/>
      <c r="FTN80" s="388"/>
      <c r="FTO80" s="388"/>
      <c r="FTP80" s="388"/>
      <c r="FTQ80" s="388"/>
      <c r="FTR80" s="388"/>
      <c r="FTS80" s="388"/>
      <c r="FTT80" s="388"/>
      <c r="FTU80" s="388"/>
      <c r="FTV80" s="388"/>
      <c r="FTW80" s="388"/>
      <c r="FTX80" s="388"/>
      <c r="FTY80" s="388"/>
      <c r="FTZ80" s="388"/>
      <c r="FUA80" s="388"/>
      <c r="FUB80" s="388"/>
      <c r="FUC80" s="388"/>
      <c r="FUD80" s="388"/>
      <c r="FUE80" s="388"/>
      <c r="FUF80" s="388"/>
      <c r="FUG80" s="388"/>
      <c r="FUH80" s="388"/>
      <c r="FUI80" s="388"/>
      <c r="FUJ80" s="388"/>
      <c r="FUK80" s="388"/>
      <c r="FUL80" s="388"/>
      <c r="FUM80" s="388"/>
      <c r="FUN80" s="388"/>
      <c r="FUO80" s="388"/>
      <c r="FUP80" s="388"/>
      <c r="FUQ80" s="388"/>
      <c r="FUR80" s="388"/>
      <c r="FUS80" s="388"/>
      <c r="FUT80" s="388"/>
      <c r="FUU80" s="388"/>
      <c r="FUV80" s="388"/>
      <c r="FUW80" s="388"/>
      <c r="FUX80" s="388"/>
      <c r="FUY80" s="388"/>
      <c r="FUZ80" s="388"/>
      <c r="FVA80" s="388"/>
      <c r="FVB80" s="388"/>
      <c r="FVC80" s="388"/>
      <c r="FVD80" s="388"/>
      <c r="FVE80" s="388"/>
      <c r="FVF80" s="388"/>
      <c r="FVG80" s="388"/>
      <c r="FVH80" s="388"/>
      <c r="FVI80" s="388"/>
      <c r="FVJ80" s="388"/>
      <c r="FVK80" s="388"/>
      <c r="FVL80" s="388"/>
      <c r="FVM80" s="388"/>
      <c r="FVN80" s="388"/>
      <c r="FVO80" s="388"/>
      <c r="FVP80" s="388"/>
      <c r="FVQ80" s="388"/>
      <c r="FVR80" s="388"/>
      <c r="FVS80" s="388"/>
      <c r="FVT80" s="388"/>
      <c r="FVU80" s="388"/>
      <c r="FVV80" s="388"/>
      <c r="FVW80" s="388"/>
      <c r="FVX80" s="388"/>
      <c r="FVY80" s="388"/>
      <c r="FVZ80" s="388"/>
      <c r="FWA80" s="388"/>
      <c r="FWB80" s="388"/>
      <c r="FWC80" s="388"/>
      <c r="FWD80" s="388"/>
      <c r="FWE80" s="388"/>
      <c r="FWF80" s="388"/>
      <c r="FWG80" s="388"/>
      <c r="FWH80" s="388"/>
      <c r="FWI80" s="388"/>
      <c r="FWJ80" s="388"/>
      <c r="FWK80" s="388"/>
      <c r="FWL80" s="388"/>
      <c r="FWM80" s="388"/>
      <c r="FWN80" s="388"/>
      <c r="FWO80" s="388"/>
      <c r="FWP80" s="388"/>
      <c r="FWQ80" s="388"/>
      <c r="FWR80" s="388"/>
      <c r="FWS80" s="388"/>
      <c r="FWT80" s="388"/>
      <c r="FWU80" s="388"/>
      <c r="FWV80" s="388"/>
      <c r="FWW80" s="388"/>
      <c r="FWX80" s="388"/>
      <c r="FWY80" s="388"/>
      <c r="FWZ80" s="388"/>
      <c r="FXA80" s="388"/>
      <c r="FXB80" s="388"/>
      <c r="FXC80" s="388"/>
      <c r="FXD80" s="388"/>
      <c r="FXE80" s="388"/>
      <c r="FXF80" s="388"/>
      <c r="FXG80" s="388"/>
      <c r="FXH80" s="388"/>
      <c r="FXI80" s="388"/>
      <c r="FXJ80" s="388"/>
      <c r="FXK80" s="388"/>
      <c r="FXL80" s="388"/>
      <c r="FXM80" s="388"/>
      <c r="FXN80" s="388"/>
      <c r="FXO80" s="388"/>
      <c r="FXP80" s="388"/>
      <c r="FXQ80" s="388"/>
      <c r="FXR80" s="388"/>
      <c r="FXS80" s="388"/>
      <c r="FXT80" s="388"/>
      <c r="FXU80" s="388"/>
      <c r="FXV80" s="388"/>
      <c r="FXW80" s="388"/>
      <c r="FXX80" s="388"/>
      <c r="FXY80" s="388"/>
      <c r="FXZ80" s="388"/>
      <c r="FYA80" s="388"/>
      <c r="FYB80" s="388"/>
      <c r="FYC80" s="388"/>
      <c r="FYD80" s="388"/>
      <c r="FYE80" s="388"/>
      <c r="FYF80" s="388"/>
      <c r="FYG80" s="388"/>
      <c r="FYH80" s="388"/>
      <c r="FYI80" s="388"/>
      <c r="FYJ80" s="388"/>
      <c r="FYK80" s="388"/>
      <c r="FYL80" s="388"/>
      <c r="FYM80" s="388"/>
      <c r="FYN80" s="388"/>
      <c r="FYO80" s="388"/>
      <c r="FYP80" s="388"/>
      <c r="FYQ80" s="388"/>
      <c r="FYR80" s="388"/>
      <c r="FYS80" s="388"/>
      <c r="FYT80" s="388"/>
      <c r="FYU80" s="388"/>
      <c r="FYV80" s="388"/>
      <c r="FYW80" s="388"/>
      <c r="FYX80" s="388"/>
      <c r="FYY80" s="388"/>
      <c r="FYZ80" s="388"/>
      <c r="FZA80" s="388"/>
      <c r="FZB80" s="388"/>
      <c r="FZC80" s="388"/>
      <c r="FZD80" s="388"/>
      <c r="FZE80" s="388"/>
      <c r="FZF80" s="388"/>
      <c r="FZG80" s="388"/>
      <c r="FZH80" s="388"/>
      <c r="FZI80" s="388"/>
      <c r="FZJ80" s="388"/>
      <c r="FZK80" s="388"/>
      <c r="FZL80" s="388"/>
      <c r="FZM80" s="388"/>
      <c r="FZN80" s="388"/>
      <c r="FZO80" s="388"/>
      <c r="FZP80" s="388"/>
      <c r="FZQ80" s="388"/>
      <c r="FZR80" s="388"/>
      <c r="FZS80" s="388"/>
      <c r="FZT80" s="388"/>
      <c r="FZU80" s="388"/>
      <c r="FZV80" s="388"/>
      <c r="FZW80" s="388"/>
      <c r="FZX80" s="388"/>
      <c r="FZY80" s="388"/>
      <c r="FZZ80" s="388"/>
      <c r="GAA80" s="388"/>
      <c r="GAB80" s="388"/>
      <c r="GAC80" s="388"/>
      <c r="GAD80" s="388"/>
      <c r="GAE80" s="388"/>
      <c r="GAF80" s="388"/>
      <c r="GAG80" s="388"/>
      <c r="GAH80" s="388"/>
      <c r="GAI80" s="388"/>
      <c r="GAJ80" s="388"/>
      <c r="GAK80" s="388"/>
      <c r="GAL80" s="388"/>
      <c r="GAM80" s="388"/>
      <c r="GAN80" s="388"/>
      <c r="GAO80" s="388"/>
      <c r="GAP80" s="388"/>
      <c r="GAQ80" s="388"/>
      <c r="GAR80" s="388"/>
      <c r="GAS80" s="388"/>
      <c r="GAT80" s="388"/>
      <c r="GAU80" s="388"/>
      <c r="GAV80" s="388"/>
      <c r="GAW80" s="388"/>
      <c r="GAX80" s="388"/>
      <c r="GAY80" s="388"/>
      <c r="GAZ80" s="388"/>
      <c r="GBA80" s="388"/>
      <c r="GBB80" s="388"/>
      <c r="GBC80" s="388"/>
      <c r="GBD80" s="388"/>
      <c r="GBE80" s="388"/>
      <c r="GBF80" s="388"/>
      <c r="GBG80" s="388"/>
      <c r="GBH80" s="388"/>
      <c r="GBI80" s="388"/>
      <c r="GBJ80" s="388"/>
      <c r="GBK80" s="388"/>
      <c r="GBL80" s="388"/>
      <c r="GBM80" s="388"/>
      <c r="GBN80" s="388"/>
      <c r="GBO80" s="388"/>
      <c r="GBP80" s="388"/>
      <c r="GBQ80" s="388"/>
      <c r="GBR80" s="388"/>
      <c r="GBS80" s="388"/>
      <c r="GBT80" s="388"/>
      <c r="GBU80" s="388"/>
      <c r="GBV80" s="388"/>
      <c r="GBW80" s="388"/>
      <c r="GBX80" s="388"/>
      <c r="GBY80" s="388"/>
      <c r="GBZ80" s="388"/>
      <c r="GCA80" s="388"/>
      <c r="GCB80" s="388"/>
      <c r="GCC80" s="388"/>
      <c r="GCD80" s="388"/>
      <c r="GCE80" s="388"/>
      <c r="GCF80" s="388"/>
      <c r="GCG80" s="388"/>
      <c r="GCH80" s="388"/>
      <c r="GCI80" s="388"/>
      <c r="GCJ80" s="388"/>
      <c r="GCK80" s="388"/>
      <c r="GCL80" s="388"/>
      <c r="GCM80" s="388"/>
      <c r="GCN80" s="388"/>
      <c r="GCO80" s="388"/>
      <c r="GCP80" s="388"/>
      <c r="GCQ80" s="388"/>
      <c r="GCR80" s="388"/>
      <c r="GCS80" s="388"/>
      <c r="GCT80" s="388"/>
      <c r="GCU80" s="388"/>
      <c r="GCV80" s="388"/>
      <c r="GCW80" s="388"/>
      <c r="GCX80" s="388"/>
      <c r="GCY80" s="388"/>
      <c r="GCZ80" s="388"/>
      <c r="GDA80" s="388"/>
      <c r="GDB80" s="388"/>
      <c r="GDC80" s="388"/>
      <c r="GDD80" s="388"/>
      <c r="GDE80" s="388"/>
      <c r="GDF80" s="388"/>
      <c r="GDG80" s="388"/>
      <c r="GDH80" s="388"/>
      <c r="GDI80" s="388"/>
      <c r="GDJ80" s="388"/>
      <c r="GDK80" s="388"/>
      <c r="GDL80" s="388"/>
      <c r="GDM80" s="388"/>
      <c r="GDN80" s="388"/>
      <c r="GDO80" s="388"/>
      <c r="GDP80" s="388"/>
      <c r="GDQ80" s="388"/>
      <c r="GDR80" s="388"/>
      <c r="GDS80" s="388"/>
      <c r="GDT80" s="388"/>
      <c r="GDU80" s="388"/>
      <c r="GDV80" s="388"/>
      <c r="GDW80" s="388"/>
      <c r="GDX80" s="388"/>
      <c r="GDY80" s="388"/>
      <c r="GDZ80" s="388"/>
      <c r="GEA80" s="388"/>
      <c r="GEB80" s="388"/>
      <c r="GEC80" s="388"/>
      <c r="GED80" s="388"/>
      <c r="GEE80" s="388"/>
      <c r="GEF80" s="388"/>
      <c r="GEG80" s="388"/>
      <c r="GEH80" s="388"/>
      <c r="GEI80" s="388"/>
      <c r="GEJ80" s="388"/>
      <c r="GEK80" s="388"/>
      <c r="GEL80" s="388"/>
      <c r="GEM80" s="388"/>
      <c r="GEN80" s="388"/>
      <c r="GEO80" s="388"/>
      <c r="GEP80" s="388"/>
      <c r="GEQ80" s="388"/>
      <c r="GER80" s="388"/>
      <c r="GES80" s="388"/>
      <c r="GET80" s="388"/>
      <c r="GEU80" s="388"/>
      <c r="GEV80" s="388"/>
      <c r="GEW80" s="388"/>
      <c r="GEX80" s="388"/>
      <c r="GEY80" s="388"/>
      <c r="GEZ80" s="388"/>
      <c r="GFA80" s="388"/>
      <c r="GFB80" s="388"/>
      <c r="GFC80" s="388"/>
      <c r="GFD80" s="388"/>
      <c r="GFE80" s="388"/>
      <c r="GFF80" s="388"/>
      <c r="GFG80" s="388"/>
      <c r="GFH80" s="388"/>
      <c r="GFI80" s="388"/>
      <c r="GFJ80" s="388"/>
      <c r="GFK80" s="388"/>
      <c r="GFL80" s="388"/>
      <c r="GFM80" s="388"/>
      <c r="GFN80" s="388"/>
      <c r="GFO80" s="388"/>
      <c r="GFP80" s="388"/>
      <c r="GFQ80" s="388"/>
      <c r="GFR80" s="388"/>
      <c r="GFS80" s="388"/>
      <c r="GFT80" s="388"/>
      <c r="GFU80" s="388"/>
      <c r="GFV80" s="388"/>
      <c r="GFW80" s="388"/>
      <c r="GFX80" s="388"/>
      <c r="GFY80" s="388"/>
      <c r="GFZ80" s="388"/>
      <c r="GGA80" s="388"/>
      <c r="GGB80" s="388"/>
      <c r="GGC80" s="388"/>
      <c r="GGD80" s="388"/>
      <c r="GGE80" s="388"/>
      <c r="GGF80" s="388"/>
      <c r="GGG80" s="388"/>
      <c r="GGH80" s="388"/>
      <c r="GGI80" s="388"/>
      <c r="GGJ80" s="388"/>
      <c r="GGK80" s="388"/>
      <c r="GGL80" s="388"/>
      <c r="GGM80" s="388"/>
      <c r="GGN80" s="388"/>
      <c r="GGO80" s="388"/>
      <c r="GGP80" s="388"/>
      <c r="GGQ80" s="388"/>
      <c r="GGR80" s="388"/>
      <c r="GGS80" s="388"/>
      <c r="GGT80" s="388"/>
      <c r="GGU80" s="388"/>
      <c r="GGV80" s="388"/>
      <c r="GGW80" s="388"/>
      <c r="GGX80" s="388"/>
      <c r="GGY80" s="388"/>
      <c r="GGZ80" s="388"/>
      <c r="GHA80" s="388"/>
      <c r="GHB80" s="388"/>
      <c r="GHC80" s="388"/>
      <c r="GHD80" s="388"/>
      <c r="GHE80" s="388"/>
      <c r="GHF80" s="388"/>
      <c r="GHG80" s="388"/>
      <c r="GHH80" s="388"/>
      <c r="GHI80" s="388"/>
      <c r="GHJ80" s="388"/>
      <c r="GHK80" s="388"/>
      <c r="GHL80" s="388"/>
      <c r="GHM80" s="388"/>
      <c r="GHN80" s="388"/>
      <c r="GHO80" s="388"/>
      <c r="GHP80" s="388"/>
      <c r="GHQ80" s="388"/>
      <c r="GHR80" s="388"/>
      <c r="GHS80" s="388"/>
      <c r="GHT80" s="388"/>
      <c r="GHU80" s="388"/>
      <c r="GHV80" s="388"/>
      <c r="GHW80" s="388"/>
      <c r="GHX80" s="388"/>
      <c r="GHY80" s="388"/>
      <c r="GHZ80" s="388"/>
      <c r="GIA80" s="388"/>
      <c r="GIB80" s="388"/>
      <c r="GIC80" s="388"/>
      <c r="GID80" s="388"/>
      <c r="GIE80" s="388"/>
      <c r="GIF80" s="388"/>
      <c r="GIG80" s="388"/>
      <c r="GIH80" s="388"/>
      <c r="GII80" s="388"/>
      <c r="GIJ80" s="388"/>
      <c r="GIK80" s="388"/>
      <c r="GIL80" s="388"/>
      <c r="GIM80" s="388"/>
      <c r="GIN80" s="388"/>
      <c r="GIO80" s="388"/>
      <c r="GIP80" s="388"/>
      <c r="GIQ80" s="388"/>
      <c r="GIR80" s="388"/>
      <c r="GIS80" s="388"/>
      <c r="GIT80" s="388"/>
      <c r="GIU80" s="388"/>
      <c r="GIV80" s="388"/>
      <c r="GIW80" s="388"/>
      <c r="GIX80" s="388"/>
      <c r="GIY80" s="388"/>
      <c r="GIZ80" s="388"/>
      <c r="GJA80" s="388"/>
      <c r="GJB80" s="388"/>
      <c r="GJC80" s="388"/>
      <c r="GJD80" s="388"/>
      <c r="GJE80" s="388"/>
      <c r="GJF80" s="388"/>
      <c r="GJG80" s="388"/>
      <c r="GJH80" s="388"/>
      <c r="GJI80" s="388"/>
      <c r="GJJ80" s="388"/>
      <c r="GJK80" s="388"/>
      <c r="GJL80" s="388"/>
      <c r="GJM80" s="388"/>
      <c r="GJN80" s="388"/>
      <c r="GJO80" s="388"/>
      <c r="GJP80" s="388"/>
      <c r="GJQ80" s="388"/>
      <c r="GJR80" s="388"/>
      <c r="GJS80" s="388"/>
      <c r="GJT80" s="388"/>
      <c r="GJU80" s="388"/>
      <c r="GJV80" s="388"/>
      <c r="GJW80" s="388"/>
      <c r="GJX80" s="388"/>
      <c r="GJY80" s="388"/>
      <c r="GJZ80" s="388"/>
      <c r="GKA80" s="388"/>
      <c r="GKB80" s="388"/>
      <c r="GKC80" s="388"/>
      <c r="GKD80" s="388"/>
      <c r="GKE80" s="388"/>
      <c r="GKF80" s="388"/>
      <c r="GKG80" s="388"/>
      <c r="GKH80" s="388"/>
      <c r="GKI80" s="388"/>
      <c r="GKJ80" s="388"/>
      <c r="GKK80" s="388"/>
      <c r="GKL80" s="388"/>
      <c r="GKM80" s="388"/>
      <c r="GKN80" s="388"/>
      <c r="GKO80" s="388"/>
      <c r="GKP80" s="388"/>
      <c r="GKQ80" s="388"/>
      <c r="GKR80" s="388"/>
      <c r="GKS80" s="388"/>
      <c r="GKT80" s="388"/>
      <c r="GKU80" s="388"/>
      <c r="GKV80" s="388"/>
      <c r="GKW80" s="388"/>
      <c r="GKX80" s="388"/>
      <c r="GKY80" s="388"/>
      <c r="GKZ80" s="388"/>
      <c r="GLA80" s="388"/>
      <c r="GLB80" s="388"/>
      <c r="GLC80" s="388"/>
      <c r="GLD80" s="388"/>
      <c r="GLE80" s="388"/>
      <c r="GLF80" s="388"/>
      <c r="GLG80" s="388"/>
      <c r="GLH80" s="388"/>
      <c r="GLI80" s="388"/>
      <c r="GLJ80" s="388"/>
      <c r="GLK80" s="388"/>
      <c r="GLL80" s="388"/>
      <c r="GLM80" s="388"/>
      <c r="GLN80" s="388"/>
      <c r="GLO80" s="388"/>
      <c r="GLP80" s="388"/>
      <c r="GLQ80" s="388"/>
      <c r="GLR80" s="388"/>
      <c r="GLS80" s="388"/>
      <c r="GLT80" s="388"/>
      <c r="GLU80" s="388"/>
      <c r="GLV80" s="388"/>
      <c r="GLW80" s="388"/>
      <c r="GLX80" s="388"/>
      <c r="GLY80" s="388"/>
      <c r="GLZ80" s="388"/>
      <c r="GMA80" s="388"/>
      <c r="GMB80" s="388"/>
      <c r="GMC80" s="388"/>
      <c r="GMD80" s="388"/>
      <c r="GME80" s="388"/>
      <c r="GMF80" s="388"/>
      <c r="GMG80" s="388"/>
      <c r="GMH80" s="388"/>
      <c r="GMI80" s="388"/>
      <c r="GMJ80" s="388"/>
      <c r="GMK80" s="388"/>
      <c r="GML80" s="388"/>
      <c r="GMM80" s="388"/>
      <c r="GMN80" s="388"/>
      <c r="GMO80" s="388"/>
      <c r="GMP80" s="388"/>
      <c r="GMQ80" s="388"/>
      <c r="GMR80" s="388"/>
      <c r="GMS80" s="388"/>
      <c r="GMT80" s="388"/>
      <c r="GMU80" s="388"/>
      <c r="GMV80" s="388"/>
      <c r="GMW80" s="388"/>
      <c r="GMX80" s="388"/>
      <c r="GMY80" s="388"/>
      <c r="GMZ80" s="388"/>
      <c r="GNA80" s="388"/>
      <c r="GNB80" s="388"/>
      <c r="GNC80" s="388"/>
      <c r="GND80" s="388"/>
      <c r="GNE80" s="388"/>
      <c r="GNF80" s="388"/>
      <c r="GNG80" s="388"/>
      <c r="GNH80" s="388"/>
      <c r="GNI80" s="388"/>
      <c r="GNJ80" s="388"/>
      <c r="GNK80" s="388"/>
      <c r="GNL80" s="388"/>
      <c r="GNM80" s="388"/>
      <c r="GNN80" s="388"/>
      <c r="GNO80" s="388"/>
      <c r="GNP80" s="388"/>
      <c r="GNQ80" s="388"/>
      <c r="GNR80" s="388"/>
      <c r="GNS80" s="388"/>
      <c r="GNT80" s="388"/>
      <c r="GNU80" s="388"/>
      <c r="GNV80" s="388"/>
      <c r="GNW80" s="388"/>
      <c r="GNX80" s="388"/>
      <c r="GNY80" s="388"/>
      <c r="GNZ80" s="388"/>
      <c r="GOA80" s="388"/>
      <c r="GOB80" s="388"/>
      <c r="GOC80" s="388"/>
      <c r="GOD80" s="388"/>
      <c r="GOE80" s="388"/>
      <c r="GOF80" s="388"/>
      <c r="GOG80" s="388"/>
      <c r="GOH80" s="388"/>
      <c r="GOI80" s="388"/>
      <c r="GOJ80" s="388"/>
      <c r="GOK80" s="388"/>
      <c r="GOL80" s="388"/>
      <c r="GOM80" s="388"/>
      <c r="GON80" s="388"/>
      <c r="GOO80" s="388"/>
      <c r="GOP80" s="388"/>
      <c r="GOQ80" s="388"/>
      <c r="GOR80" s="388"/>
      <c r="GOS80" s="388"/>
      <c r="GOT80" s="388"/>
      <c r="GOU80" s="388"/>
      <c r="GOV80" s="388"/>
      <c r="GOW80" s="388"/>
      <c r="GOX80" s="388"/>
      <c r="GOY80" s="388"/>
      <c r="GOZ80" s="388"/>
      <c r="GPA80" s="388"/>
      <c r="GPB80" s="388"/>
      <c r="GPC80" s="388"/>
      <c r="GPD80" s="388"/>
      <c r="GPE80" s="388"/>
      <c r="GPF80" s="388"/>
      <c r="GPG80" s="388"/>
      <c r="GPH80" s="388"/>
      <c r="GPI80" s="388"/>
      <c r="GPJ80" s="388"/>
      <c r="GPK80" s="388"/>
      <c r="GPL80" s="388"/>
      <c r="GPM80" s="388"/>
      <c r="GPN80" s="388"/>
      <c r="GPO80" s="388"/>
      <c r="GPP80" s="388"/>
      <c r="GPQ80" s="388"/>
      <c r="GPR80" s="388"/>
      <c r="GPS80" s="388"/>
      <c r="GPT80" s="388"/>
      <c r="GPU80" s="388"/>
      <c r="GPV80" s="388"/>
      <c r="GPW80" s="388"/>
      <c r="GPX80" s="388"/>
      <c r="GPY80" s="388"/>
      <c r="GPZ80" s="388"/>
      <c r="GQA80" s="388"/>
      <c r="GQB80" s="388"/>
      <c r="GQC80" s="388"/>
      <c r="GQD80" s="388"/>
      <c r="GQE80" s="388"/>
      <c r="GQF80" s="388"/>
      <c r="GQG80" s="388"/>
      <c r="GQH80" s="388"/>
      <c r="GQI80" s="388"/>
      <c r="GQJ80" s="388"/>
      <c r="GQK80" s="388"/>
      <c r="GQL80" s="388"/>
      <c r="GQM80" s="388"/>
      <c r="GQN80" s="388"/>
      <c r="GQO80" s="388"/>
      <c r="GQP80" s="388"/>
      <c r="GQQ80" s="388"/>
      <c r="GQR80" s="388"/>
      <c r="GQS80" s="388"/>
      <c r="GQT80" s="388"/>
      <c r="GQU80" s="388"/>
      <c r="GQV80" s="388"/>
      <c r="GQW80" s="388"/>
      <c r="GQX80" s="388"/>
      <c r="GQY80" s="388"/>
      <c r="GQZ80" s="388"/>
      <c r="GRA80" s="388"/>
      <c r="GRB80" s="388"/>
      <c r="GRC80" s="388"/>
      <c r="GRD80" s="388"/>
      <c r="GRE80" s="388"/>
      <c r="GRF80" s="388"/>
      <c r="GRG80" s="388"/>
      <c r="GRH80" s="388"/>
      <c r="GRI80" s="388"/>
      <c r="GRJ80" s="388"/>
      <c r="GRK80" s="388"/>
      <c r="GRL80" s="388"/>
      <c r="GRM80" s="388"/>
      <c r="GRN80" s="388"/>
      <c r="GRO80" s="388"/>
      <c r="GRP80" s="388"/>
      <c r="GRQ80" s="388"/>
      <c r="GRR80" s="388"/>
      <c r="GRS80" s="388"/>
      <c r="GRT80" s="388"/>
      <c r="GRU80" s="388"/>
      <c r="GRV80" s="388"/>
      <c r="GRW80" s="388"/>
      <c r="GRX80" s="388"/>
      <c r="GRY80" s="388"/>
      <c r="GRZ80" s="388"/>
      <c r="GSA80" s="388"/>
      <c r="GSB80" s="388"/>
      <c r="GSC80" s="388"/>
      <c r="GSD80" s="388"/>
      <c r="GSE80" s="388"/>
      <c r="GSF80" s="388"/>
      <c r="GSG80" s="388"/>
      <c r="GSH80" s="388"/>
      <c r="GSI80" s="388"/>
      <c r="GSJ80" s="388"/>
      <c r="GSK80" s="388"/>
      <c r="GSL80" s="388"/>
      <c r="GSM80" s="388"/>
      <c r="GSN80" s="388"/>
      <c r="GSO80" s="388"/>
      <c r="GSP80" s="388"/>
      <c r="GSQ80" s="388"/>
      <c r="GSR80" s="388"/>
      <c r="GSS80" s="388"/>
      <c r="GST80" s="388"/>
      <c r="GSU80" s="388"/>
      <c r="GSV80" s="388"/>
      <c r="GSW80" s="388"/>
      <c r="GSX80" s="388"/>
      <c r="GSY80" s="388"/>
      <c r="GSZ80" s="388"/>
      <c r="GTA80" s="388"/>
      <c r="GTB80" s="388"/>
      <c r="GTC80" s="388"/>
      <c r="GTD80" s="388"/>
      <c r="GTE80" s="388"/>
      <c r="GTF80" s="388"/>
      <c r="GTG80" s="388"/>
      <c r="GTH80" s="388"/>
      <c r="GTI80" s="388"/>
      <c r="GTJ80" s="388"/>
      <c r="GTK80" s="388"/>
      <c r="GTL80" s="388"/>
      <c r="GTM80" s="388"/>
      <c r="GTN80" s="388"/>
      <c r="GTO80" s="388"/>
      <c r="GTP80" s="388"/>
      <c r="GTQ80" s="388"/>
      <c r="GTR80" s="388"/>
      <c r="GTS80" s="388"/>
      <c r="GTT80" s="388"/>
      <c r="GTU80" s="388"/>
      <c r="GTV80" s="388"/>
      <c r="GTW80" s="388"/>
      <c r="GTX80" s="388"/>
      <c r="GTY80" s="388"/>
      <c r="GTZ80" s="388"/>
      <c r="GUA80" s="388"/>
      <c r="GUB80" s="388"/>
      <c r="GUC80" s="388"/>
      <c r="GUD80" s="388"/>
      <c r="GUE80" s="388"/>
      <c r="GUF80" s="388"/>
      <c r="GUG80" s="388"/>
      <c r="GUH80" s="388"/>
      <c r="GUI80" s="388"/>
      <c r="GUJ80" s="388"/>
      <c r="GUK80" s="388"/>
      <c r="GUL80" s="388"/>
      <c r="GUM80" s="388"/>
      <c r="GUN80" s="388"/>
      <c r="GUO80" s="388"/>
      <c r="GUP80" s="388"/>
      <c r="GUQ80" s="388"/>
      <c r="GUR80" s="388"/>
      <c r="GUS80" s="388"/>
      <c r="GUT80" s="388"/>
      <c r="GUU80" s="388"/>
      <c r="GUV80" s="388"/>
      <c r="GUW80" s="388"/>
      <c r="GUX80" s="388"/>
      <c r="GUY80" s="388"/>
      <c r="GUZ80" s="388"/>
      <c r="GVA80" s="388"/>
      <c r="GVB80" s="388"/>
      <c r="GVC80" s="388"/>
      <c r="GVD80" s="388"/>
      <c r="GVE80" s="388"/>
      <c r="GVF80" s="388"/>
      <c r="GVG80" s="388"/>
      <c r="GVH80" s="388"/>
      <c r="GVI80" s="388"/>
      <c r="GVJ80" s="388"/>
      <c r="GVK80" s="388"/>
      <c r="GVL80" s="388"/>
      <c r="GVM80" s="388"/>
      <c r="GVN80" s="388"/>
      <c r="GVO80" s="388"/>
      <c r="GVP80" s="388"/>
      <c r="GVQ80" s="388"/>
      <c r="GVR80" s="388"/>
      <c r="GVS80" s="388"/>
      <c r="GVT80" s="388"/>
      <c r="GVU80" s="388"/>
      <c r="GVV80" s="388"/>
      <c r="GVW80" s="388"/>
      <c r="GVX80" s="388"/>
      <c r="GVY80" s="388"/>
      <c r="GVZ80" s="388"/>
      <c r="GWA80" s="388"/>
      <c r="GWB80" s="388"/>
      <c r="GWC80" s="388"/>
      <c r="GWD80" s="388"/>
      <c r="GWE80" s="388"/>
      <c r="GWF80" s="388"/>
      <c r="GWG80" s="388"/>
      <c r="GWH80" s="388"/>
      <c r="GWI80" s="388"/>
      <c r="GWJ80" s="388"/>
      <c r="GWK80" s="388"/>
      <c r="GWL80" s="388"/>
      <c r="GWM80" s="388"/>
      <c r="GWN80" s="388"/>
      <c r="GWO80" s="388"/>
      <c r="GWP80" s="388"/>
      <c r="GWQ80" s="388"/>
      <c r="GWR80" s="388"/>
      <c r="GWS80" s="388"/>
      <c r="GWT80" s="388"/>
      <c r="GWU80" s="388"/>
      <c r="GWV80" s="388"/>
      <c r="GWW80" s="388"/>
      <c r="GWX80" s="388"/>
      <c r="GWY80" s="388"/>
      <c r="GWZ80" s="388"/>
      <c r="GXA80" s="388"/>
      <c r="GXB80" s="388"/>
      <c r="GXC80" s="388"/>
      <c r="GXD80" s="388"/>
      <c r="GXE80" s="388"/>
      <c r="GXF80" s="388"/>
      <c r="GXG80" s="388"/>
      <c r="GXH80" s="388"/>
      <c r="GXI80" s="388"/>
      <c r="GXJ80" s="388"/>
      <c r="GXK80" s="388"/>
      <c r="GXL80" s="388"/>
      <c r="GXM80" s="388"/>
      <c r="GXN80" s="388"/>
      <c r="GXO80" s="388"/>
      <c r="GXP80" s="388"/>
      <c r="GXQ80" s="388"/>
      <c r="GXR80" s="388"/>
      <c r="GXS80" s="388"/>
      <c r="GXT80" s="388"/>
      <c r="GXU80" s="388"/>
      <c r="GXV80" s="388"/>
      <c r="GXW80" s="388"/>
      <c r="GXX80" s="388"/>
      <c r="GXY80" s="388"/>
      <c r="GXZ80" s="388"/>
      <c r="GYA80" s="388"/>
      <c r="GYB80" s="388"/>
      <c r="GYC80" s="388"/>
      <c r="GYD80" s="388"/>
      <c r="GYE80" s="388"/>
      <c r="GYF80" s="388"/>
      <c r="GYG80" s="388"/>
      <c r="GYH80" s="388"/>
      <c r="GYI80" s="388"/>
      <c r="GYJ80" s="388"/>
      <c r="GYK80" s="388"/>
      <c r="GYL80" s="388"/>
      <c r="GYM80" s="388"/>
      <c r="GYN80" s="388"/>
      <c r="GYO80" s="388"/>
      <c r="GYP80" s="388"/>
      <c r="GYQ80" s="388"/>
      <c r="GYR80" s="388"/>
      <c r="GYS80" s="388"/>
      <c r="GYT80" s="388"/>
      <c r="GYU80" s="388"/>
      <c r="GYV80" s="388"/>
      <c r="GYW80" s="388"/>
      <c r="GYX80" s="388"/>
      <c r="GYY80" s="388"/>
      <c r="GYZ80" s="388"/>
      <c r="GZA80" s="388"/>
      <c r="GZB80" s="388"/>
      <c r="GZC80" s="388"/>
      <c r="GZD80" s="388"/>
      <c r="GZE80" s="388"/>
      <c r="GZF80" s="388"/>
      <c r="GZG80" s="388"/>
      <c r="GZH80" s="388"/>
      <c r="GZI80" s="388"/>
      <c r="GZJ80" s="388"/>
      <c r="GZK80" s="388"/>
      <c r="GZL80" s="388"/>
      <c r="GZM80" s="388"/>
      <c r="GZN80" s="388"/>
      <c r="GZO80" s="388"/>
      <c r="GZP80" s="388"/>
      <c r="GZQ80" s="388"/>
      <c r="GZR80" s="388"/>
      <c r="GZS80" s="388"/>
      <c r="GZT80" s="388"/>
      <c r="GZU80" s="388"/>
      <c r="GZV80" s="388"/>
      <c r="GZW80" s="388"/>
      <c r="GZX80" s="388"/>
      <c r="GZY80" s="388"/>
      <c r="GZZ80" s="388"/>
      <c r="HAA80" s="388"/>
      <c r="HAB80" s="388"/>
      <c r="HAC80" s="388"/>
      <c r="HAD80" s="388"/>
      <c r="HAE80" s="388"/>
      <c r="HAF80" s="388"/>
      <c r="HAG80" s="388"/>
      <c r="HAH80" s="388"/>
      <c r="HAI80" s="388"/>
      <c r="HAJ80" s="388"/>
      <c r="HAK80" s="388"/>
      <c r="HAL80" s="388"/>
      <c r="HAM80" s="388"/>
      <c r="HAN80" s="388"/>
      <c r="HAO80" s="388"/>
      <c r="HAP80" s="388"/>
      <c r="HAQ80" s="388"/>
      <c r="HAR80" s="388"/>
      <c r="HAS80" s="388"/>
      <c r="HAT80" s="388"/>
      <c r="HAU80" s="388"/>
      <c r="HAV80" s="388"/>
      <c r="HAW80" s="388"/>
      <c r="HAX80" s="388"/>
      <c r="HAY80" s="388"/>
      <c r="HAZ80" s="388"/>
      <c r="HBA80" s="388"/>
      <c r="HBB80" s="388"/>
      <c r="HBC80" s="388"/>
      <c r="HBD80" s="388"/>
      <c r="HBE80" s="388"/>
      <c r="HBF80" s="388"/>
      <c r="HBG80" s="388"/>
      <c r="HBH80" s="388"/>
      <c r="HBI80" s="388"/>
      <c r="HBJ80" s="388"/>
      <c r="HBK80" s="388"/>
      <c r="HBL80" s="388"/>
      <c r="HBM80" s="388"/>
      <c r="HBN80" s="388"/>
      <c r="HBO80" s="388"/>
      <c r="HBP80" s="388"/>
      <c r="HBQ80" s="388"/>
      <c r="HBR80" s="388"/>
      <c r="HBS80" s="388"/>
      <c r="HBT80" s="388"/>
      <c r="HBU80" s="388"/>
      <c r="HBV80" s="388"/>
      <c r="HBW80" s="388"/>
      <c r="HBX80" s="388"/>
      <c r="HBY80" s="388"/>
      <c r="HBZ80" s="388"/>
      <c r="HCA80" s="388"/>
      <c r="HCB80" s="388"/>
      <c r="HCC80" s="388"/>
      <c r="HCD80" s="388"/>
      <c r="HCE80" s="388"/>
      <c r="HCF80" s="388"/>
      <c r="HCG80" s="388"/>
      <c r="HCH80" s="388"/>
      <c r="HCI80" s="388"/>
      <c r="HCJ80" s="388"/>
      <c r="HCK80" s="388"/>
      <c r="HCL80" s="388"/>
      <c r="HCM80" s="388"/>
      <c r="HCN80" s="388"/>
      <c r="HCO80" s="388"/>
      <c r="HCP80" s="388"/>
      <c r="HCQ80" s="388"/>
      <c r="HCR80" s="388"/>
      <c r="HCS80" s="388"/>
      <c r="HCT80" s="388"/>
      <c r="HCU80" s="388"/>
      <c r="HCV80" s="388"/>
      <c r="HCW80" s="388"/>
      <c r="HCX80" s="388"/>
      <c r="HCY80" s="388"/>
      <c r="HCZ80" s="388"/>
      <c r="HDA80" s="388"/>
      <c r="HDB80" s="388"/>
      <c r="HDC80" s="388"/>
      <c r="HDD80" s="388"/>
      <c r="HDE80" s="388"/>
      <c r="HDF80" s="388"/>
      <c r="HDG80" s="388"/>
      <c r="HDH80" s="388"/>
      <c r="HDI80" s="388"/>
      <c r="HDJ80" s="388"/>
      <c r="HDK80" s="388"/>
      <c r="HDL80" s="388"/>
      <c r="HDM80" s="388"/>
      <c r="HDN80" s="388"/>
      <c r="HDO80" s="388"/>
      <c r="HDP80" s="388"/>
      <c r="HDQ80" s="388"/>
      <c r="HDR80" s="388"/>
      <c r="HDS80" s="388"/>
      <c r="HDT80" s="388"/>
      <c r="HDU80" s="388"/>
      <c r="HDV80" s="388"/>
      <c r="HDW80" s="388"/>
      <c r="HDX80" s="388"/>
      <c r="HDY80" s="388"/>
      <c r="HDZ80" s="388"/>
      <c r="HEA80" s="388"/>
      <c r="HEB80" s="388"/>
      <c r="HEC80" s="388"/>
      <c r="HED80" s="388"/>
      <c r="HEE80" s="388"/>
      <c r="HEF80" s="388"/>
      <c r="HEG80" s="388"/>
      <c r="HEH80" s="388"/>
      <c r="HEI80" s="388"/>
      <c r="HEJ80" s="388"/>
      <c r="HEK80" s="388"/>
      <c r="HEL80" s="388"/>
      <c r="HEM80" s="388"/>
      <c r="HEN80" s="388"/>
      <c r="HEO80" s="388"/>
      <c r="HEP80" s="388"/>
      <c r="HEQ80" s="388"/>
      <c r="HER80" s="388"/>
      <c r="HES80" s="388"/>
      <c r="HET80" s="388"/>
      <c r="HEU80" s="388"/>
      <c r="HEV80" s="388"/>
      <c r="HEW80" s="388"/>
      <c r="HEX80" s="388"/>
      <c r="HEY80" s="388"/>
      <c r="HEZ80" s="388"/>
      <c r="HFA80" s="388"/>
      <c r="HFB80" s="388"/>
      <c r="HFC80" s="388"/>
      <c r="HFD80" s="388"/>
      <c r="HFE80" s="388"/>
      <c r="HFF80" s="388"/>
      <c r="HFG80" s="388"/>
      <c r="HFH80" s="388"/>
      <c r="HFI80" s="388"/>
      <c r="HFJ80" s="388"/>
      <c r="HFK80" s="388"/>
      <c r="HFL80" s="388"/>
      <c r="HFM80" s="388"/>
      <c r="HFN80" s="388"/>
      <c r="HFO80" s="388"/>
      <c r="HFP80" s="388"/>
      <c r="HFQ80" s="388"/>
      <c r="HFR80" s="388"/>
      <c r="HFS80" s="388"/>
      <c r="HFT80" s="388"/>
      <c r="HFU80" s="388"/>
      <c r="HFV80" s="388"/>
      <c r="HFW80" s="388"/>
      <c r="HFX80" s="388"/>
      <c r="HFY80" s="388"/>
      <c r="HFZ80" s="388"/>
      <c r="HGA80" s="388"/>
      <c r="HGB80" s="388"/>
      <c r="HGC80" s="388"/>
      <c r="HGD80" s="388"/>
      <c r="HGE80" s="388"/>
      <c r="HGF80" s="388"/>
      <c r="HGG80" s="388"/>
      <c r="HGH80" s="388"/>
      <c r="HGI80" s="388"/>
      <c r="HGJ80" s="388"/>
      <c r="HGK80" s="388"/>
      <c r="HGL80" s="388"/>
      <c r="HGM80" s="388"/>
      <c r="HGN80" s="388"/>
      <c r="HGO80" s="388"/>
      <c r="HGP80" s="388"/>
      <c r="HGQ80" s="388"/>
      <c r="HGR80" s="388"/>
      <c r="HGS80" s="388"/>
      <c r="HGT80" s="388"/>
      <c r="HGU80" s="388"/>
      <c r="HGV80" s="388"/>
      <c r="HGW80" s="388"/>
      <c r="HGX80" s="388"/>
      <c r="HGY80" s="388"/>
      <c r="HGZ80" s="388"/>
      <c r="HHA80" s="388"/>
      <c r="HHB80" s="388"/>
      <c r="HHC80" s="388"/>
      <c r="HHD80" s="388"/>
      <c r="HHE80" s="388"/>
      <c r="HHF80" s="388"/>
      <c r="HHG80" s="388"/>
      <c r="HHH80" s="388"/>
      <c r="HHI80" s="388"/>
      <c r="HHJ80" s="388"/>
      <c r="HHK80" s="388"/>
      <c r="HHL80" s="388"/>
      <c r="HHM80" s="388"/>
      <c r="HHN80" s="388"/>
      <c r="HHO80" s="388"/>
      <c r="HHP80" s="388"/>
      <c r="HHQ80" s="388"/>
      <c r="HHR80" s="388"/>
      <c r="HHS80" s="388"/>
      <c r="HHT80" s="388"/>
      <c r="HHU80" s="388"/>
      <c r="HHV80" s="388"/>
      <c r="HHW80" s="388"/>
      <c r="HHX80" s="388"/>
      <c r="HHY80" s="388"/>
      <c r="HHZ80" s="388"/>
      <c r="HIA80" s="388"/>
      <c r="HIB80" s="388"/>
      <c r="HIC80" s="388"/>
      <c r="HID80" s="388"/>
      <c r="HIE80" s="388"/>
      <c r="HIF80" s="388"/>
      <c r="HIG80" s="388"/>
      <c r="HIH80" s="388"/>
      <c r="HII80" s="388"/>
      <c r="HIJ80" s="388"/>
      <c r="HIK80" s="388"/>
      <c r="HIL80" s="388"/>
      <c r="HIM80" s="388"/>
      <c r="HIN80" s="388"/>
      <c r="HIO80" s="388"/>
      <c r="HIP80" s="388"/>
      <c r="HIQ80" s="388"/>
      <c r="HIR80" s="388"/>
      <c r="HIS80" s="388"/>
      <c r="HIT80" s="388"/>
      <c r="HIU80" s="388"/>
      <c r="HIV80" s="388"/>
      <c r="HIW80" s="388"/>
      <c r="HIX80" s="388"/>
      <c r="HIY80" s="388"/>
      <c r="HIZ80" s="388"/>
      <c r="HJA80" s="388"/>
      <c r="HJB80" s="388"/>
      <c r="HJC80" s="388"/>
      <c r="HJD80" s="388"/>
      <c r="HJE80" s="388"/>
      <c r="HJF80" s="388"/>
      <c r="HJG80" s="388"/>
      <c r="HJH80" s="388"/>
      <c r="HJI80" s="388"/>
      <c r="HJJ80" s="388"/>
      <c r="HJK80" s="388"/>
      <c r="HJL80" s="388"/>
      <c r="HJM80" s="388"/>
      <c r="HJN80" s="388"/>
      <c r="HJO80" s="388"/>
      <c r="HJP80" s="388"/>
      <c r="HJQ80" s="388"/>
      <c r="HJR80" s="388"/>
      <c r="HJS80" s="388"/>
      <c r="HJT80" s="388"/>
      <c r="HJU80" s="388"/>
      <c r="HJV80" s="388"/>
      <c r="HJW80" s="388"/>
      <c r="HJX80" s="388"/>
      <c r="HJY80" s="388"/>
      <c r="HJZ80" s="388"/>
      <c r="HKA80" s="388"/>
      <c r="HKB80" s="388"/>
      <c r="HKC80" s="388"/>
      <c r="HKD80" s="388"/>
      <c r="HKE80" s="388"/>
      <c r="HKF80" s="388"/>
      <c r="HKG80" s="388"/>
      <c r="HKH80" s="388"/>
      <c r="HKI80" s="388"/>
      <c r="HKJ80" s="388"/>
      <c r="HKK80" s="388"/>
      <c r="HKL80" s="388"/>
      <c r="HKM80" s="388"/>
      <c r="HKN80" s="388"/>
      <c r="HKO80" s="388"/>
      <c r="HKP80" s="388"/>
      <c r="HKQ80" s="388"/>
      <c r="HKR80" s="388"/>
      <c r="HKS80" s="388"/>
      <c r="HKT80" s="388"/>
      <c r="HKU80" s="388"/>
      <c r="HKV80" s="388"/>
      <c r="HKW80" s="388"/>
      <c r="HKX80" s="388"/>
      <c r="HKY80" s="388"/>
      <c r="HKZ80" s="388"/>
      <c r="HLA80" s="388"/>
      <c r="HLB80" s="388"/>
      <c r="HLC80" s="388"/>
      <c r="HLD80" s="388"/>
      <c r="HLE80" s="388"/>
      <c r="HLF80" s="388"/>
      <c r="HLG80" s="388"/>
      <c r="HLH80" s="388"/>
      <c r="HLI80" s="388"/>
      <c r="HLJ80" s="388"/>
      <c r="HLK80" s="388"/>
      <c r="HLL80" s="388"/>
      <c r="HLM80" s="388"/>
      <c r="HLN80" s="388"/>
      <c r="HLO80" s="388"/>
      <c r="HLP80" s="388"/>
      <c r="HLQ80" s="388"/>
      <c r="HLR80" s="388"/>
      <c r="HLS80" s="388"/>
      <c r="HLT80" s="388"/>
      <c r="HLU80" s="388"/>
      <c r="HLV80" s="388"/>
      <c r="HLW80" s="388"/>
      <c r="HLX80" s="388"/>
      <c r="HLY80" s="388"/>
      <c r="HLZ80" s="388"/>
      <c r="HMA80" s="388"/>
      <c r="HMB80" s="388"/>
      <c r="HMC80" s="388"/>
      <c r="HMD80" s="388"/>
      <c r="HME80" s="388"/>
      <c r="HMF80" s="388"/>
      <c r="HMG80" s="388"/>
      <c r="HMH80" s="388"/>
      <c r="HMI80" s="388"/>
      <c r="HMJ80" s="388"/>
      <c r="HMK80" s="388"/>
      <c r="HML80" s="388"/>
      <c r="HMM80" s="388"/>
      <c r="HMN80" s="388"/>
      <c r="HMO80" s="388"/>
      <c r="HMP80" s="388"/>
      <c r="HMQ80" s="388"/>
      <c r="HMR80" s="388"/>
      <c r="HMS80" s="388"/>
      <c r="HMT80" s="388"/>
      <c r="HMU80" s="388"/>
      <c r="HMV80" s="388"/>
      <c r="HMW80" s="388"/>
      <c r="HMX80" s="388"/>
      <c r="HMY80" s="388"/>
      <c r="HMZ80" s="388"/>
      <c r="HNA80" s="388"/>
      <c r="HNB80" s="388"/>
      <c r="HNC80" s="388"/>
      <c r="HND80" s="388"/>
      <c r="HNE80" s="388"/>
      <c r="HNF80" s="388"/>
      <c r="HNG80" s="388"/>
      <c r="HNH80" s="388"/>
      <c r="HNI80" s="388"/>
      <c r="HNJ80" s="388"/>
      <c r="HNK80" s="388"/>
      <c r="HNL80" s="388"/>
      <c r="HNM80" s="388"/>
      <c r="HNN80" s="388"/>
      <c r="HNO80" s="388"/>
      <c r="HNP80" s="388"/>
      <c r="HNQ80" s="388"/>
      <c r="HNR80" s="388"/>
      <c r="HNS80" s="388"/>
      <c r="HNT80" s="388"/>
      <c r="HNU80" s="388"/>
      <c r="HNV80" s="388"/>
      <c r="HNW80" s="388"/>
      <c r="HNX80" s="388"/>
      <c r="HNY80" s="388"/>
      <c r="HNZ80" s="388"/>
      <c r="HOA80" s="388"/>
      <c r="HOB80" s="388"/>
      <c r="HOC80" s="388"/>
      <c r="HOD80" s="388"/>
      <c r="HOE80" s="388"/>
      <c r="HOF80" s="388"/>
      <c r="HOG80" s="388"/>
      <c r="HOH80" s="388"/>
      <c r="HOI80" s="388"/>
      <c r="HOJ80" s="388"/>
      <c r="HOK80" s="388"/>
      <c r="HOL80" s="388"/>
      <c r="HOM80" s="388"/>
      <c r="HON80" s="388"/>
      <c r="HOO80" s="388"/>
      <c r="HOP80" s="388"/>
      <c r="HOQ80" s="388"/>
      <c r="HOR80" s="388"/>
      <c r="HOS80" s="388"/>
      <c r="HOT80" s="388"/>
      <c r="HOU80" s="388"/>
      <c r="HOV80" s="388"/>
      <c r="HOW80" s="388"/>
      <c r="HOX80" s="388"/>
      <c r="HOY80" s="388"/>
      <c r="HOZ80" s="388"/>
      <c r="HPA80" s="388"/>
      <c r="HPB80" s="388"/>
      <c r="HPC80" s="388"/>
      <c r="HPD80" s="388"/>
      <c r="HPE80" s="388"/>
      <c r="HPF80" s="388"/>
      <c r="HPG80" s="388"/>
      <c r="HPH80" s="388"/>
      <c r="HPI80" s="388"/>
      <c r="HPJ80" s="388"/>
      <c r="HPK80" s="388"/>
      <c r="HPL80" s="388"/>
      <c r="HPM80" s="388"/>
      <c r="HPN80" s="388"/>
      <c r="HPO80" s="388"/>
      <c r="HPP80" s="388"/>
      <c r="HPQ80" s="388"/>
      <c r="HPR80" s="388"/>
      <c r="HPS80" s="388"/>
      <c r="HPT80" s="388"/>
      <c r="HPU80" s="388"/>
      <c r="HPV80" s="388"/>
      <c r="HPW80" s="388"/>
      <c r="HPX80" s="388"/>
      <c r="HPY80" s="388"/>
      <c r="HPZ80" s="388"/>
      <c r="HQA80" s="388"/>
      <c r="HQB80" s="388"/>
      <c r="HQC80" s="388"/>
      <c r="HQD80" s="388"/>
      <c r="HQE80" s="388"/>
      <c r="HQF80" s="388"/>
      <c r="HQG80" s="388"/>
      <c r="HQH80" s="388"/>
      <c r="HQI80" s="388"/>
      <c r="HQJ80" s="388"/>
      <c r="HQK80" s="388"/>
      <c r="HQL80" s="388"/>
      <c r="HQM80" s="388"/>
      <c r="HQN80" s="388"/>
      <c r="HQO80" s="388"/>
      <c r="HQP80" s="388"/>
      <c r="HQQ80" s="388"/>
      <c r="HQR80" s="388"/>
      <c r="HQS80" s="388"/>
      <c r="HQT80" s="388"/>
      <c r="HQU80" s="388"/>
      <c r="HQV80" s="388"/>
      <c r="HQW80" s="388"/>
      <c r="HQX80" s="388"/>
      <c r="HQY80" s="388"/>
      <c r="HQZ80" s="388"/>
      <c r="HRA80" s="388"/>
      <c r="HRB80" s="388"/>
      <c r="HRC80" s="388"/>
      <c r="HRD80" s="388"/>
      <c r="HRE80" s="388"/>
      <c r="HRF80" s="388"/>
      <c r="HRG80" s="388"/>
      <c r="HRH80" s="388"/>
      <c r="HRI80" s="388"/>
      <c r="HRJ80" s="388"/>
      <c r="HRK80" s="388"/>
      <c r="HRL80" s="388"/>
      <c r="HRM80" s="388"/>
      <c r="HRN80" s="388"/>
      <c r="HRO80" s="388"/>
      <c r="HRP80" s="388"/>
      <c r="HRQ80" s="388"/>
      <c r="HRR80" s="388"/>
      <c r="HRS80" s="388"/>
      <c r="HRT80" s="388"/>
      <c r="HRU80" s="388"/>
      <c r="HRV80" s="388"/>
      <c r="HRW80" s="388"/>
      <c r="HRX80" s="388"/>
      <c r="HRY80" s="388"/>
      <c r="HRZ80" s="388"/>
      <c r="HSA80" s="388"/>
      <c r="HSB80" s="388"/>
      <c r="HSC80" s="388"/>
      <c r="HSD80" s="388"/>
      <c r="HSE80" s="388"/>
      <c r="HSF80" s="388"/>
      <c r="HSG80" s="388"/>
      <c r="HSH80" s="388"/>
      <c r="HSI80" s="388"/>
      <c r="HSJ80" s="388"/>
      <c r="HSK80" s="388"/>
      <c r="HSL80" s="388"/>
      <c r="HSM80" s="388"/>
      <c r="HSN80" s="388"/>
      <c r="HSO80" s="388"/>
      <c r="HSP80" s="388"/>
      <c r="HSQ80" s="388"/>
      <c r="HSR80" s="388"/>
      <c r="HSS80" s="388"/>
      <c r="HST80" s="388"/>
      <c r="HSU80" s="388"/>
      <c r="HSV80" s="388"/>
      <c r="HSW80" s="388"/>
      <c r="HSX80" s="388"/>
      <c r="HSY80" s="388"/>
      <c r="HSZ80" s="388"/>
      <c r="HTA80" s="388"/>
      <c r="HTB80" s="388"/>
      <c r="HTC80" s="388"/>
      <c r="HTD80" s="388"/>
      <c r="HTE80" s="388"/>
      <c r="HTF80" s="388"/>
      <c r="HTG80" s="388"/>
      <c r="HTH80" s="388"/>
      <c r="HTI80" s="388"/>
      <c r="HTJ80" s="388"/>
      <c r="HTK80" s="388"/>
      <c r="HTL80" s="388"/>
      <c r="HTM80" s="388"/>
      <c r="HTN80" s="388"/>
      <c r="HTO80" s="388"/>
      <c r="HTP80" s="388"/>
      <c r="HTQ80" s="388"/>
      <c r="HTR80" s="388"/>
      <c r="HTS80" s="388"/>
      <c r="HTT80" s="388"/>
      <c r="HTU80" s="388"/>
      <c r="HTV80" s="388"/>
      <c r="HTW80" s="388"/>
      <c r="HTX80" s="388"/>
      <c r="HTY80" s="388"/>
      <c r="HTZ80" s="388"/>
      <c r="HUA80" s="388"/>
      <c r="HUB80" s="388"/>
      <c r="HUC80" s="388"/>
      <c r="HUD80" s="388"/>
      <c r="HUE80" s="388"/>
      <c r="HUF80" s="388"/>
      <c r="HUG80" s="388"/>
      <c r="HUH80" s="388"/>
      <c r="HUI80" s="388"/>
      <c r="HUJ80" s="388"/>
      <c r="HUK80" s="388"/>
      <c r="HUL80" s="388"/>
      <c r="HUM80" s="388"/>
      <c r="HUN80" s="388"/>
      <c r="HUO80" s="388"/>
      <c r="HUP80" s="388"/>
      <c r="HUQ80" s="388"/>
      <c r="HUR80" s="388"/>
      <c r="HUS80" s="388"/>
      <c r="HUT80" s="388"/>
      <c r="HUU80" s="388"/>
      <c r="HUV80" s="388"/>
      <c r="HUW80" s="388"/>
      <c r="HUX80" s="388"/>
      <c r="HUY80" s="388"/>
      <c r="HUZ80" s="388"/>
      <c r="HVA80" s="388"/>
      <c r="HVB80" s="388"/>
      <c r="HVC80" s="388"/>
      <c r="HVD80" s="388"/>
      <c r="HVE80" s="388"/>
      <c r="HVF80" s="388"/>
      <c r="HVG80" s="388"/>
      <c r="HVH80" s="388"/>
      <c r="HVI80" s="388"/>
      <c r="HVJ80" s="388"/>
      <c r="HVK80" s="388"/>
      <c r="HVL80" s="388"/>
      <c r="HVM80" s="388"/>
      <c r="HVN80" s="388"/>
      <c r="HVO80" s="388"/>
      <c r="HVP80" s="388"/>
      <c r="HVQ80" s="388"/>
      <c r="HVR80" s="388"/>
      <c r="HVS80" s="388"/>
      <c r="HVT80" s="388"/>
      <c r="HVU80" s="388"/>
      <c r="HVV80" s="388"/>
      <c r="HVW80" s="388"/>
      <c r="HVX80" s="388"/>
      <c r="HVY80" s="388"/>
      <c r="HVZ80" s="388"/>
      <c r="HWA80" s="388"/>
      <c r="HWB80" s="388"/>
      <c r="HWC80" s="388"/>
      <c r="HWD80" s="388"/>
      <c r="HWE80" s="388"/>
      <c r="HWF80" s="388"/>
      <c r="HWG80" s="388"/>
      <c r="HWH80" s="388"/>
      <c r="HWI80" s="388"/>
      <c r="HWJ80" s="388"/>
      <c r="HWK80" s="388"/>
      <c r="HWL80" s="388"/>
      <c r="HWM80" s="388"/>
      <c r="HWN80" s="388"/>
      <c r="HWO80" s="388"/>
      <c r="HWP80" s="388"/>
      <c r="HWQ80" s="388"/>
      <c r="HWR80" s="388"/>
      <c r="HWS80" s="388"/>
      <c r="HWT80" s="388"/>
      <c r="HWU80" s="388"/>
      <c r="HWV80" s="388"/>
      <c r="HWW80" s="388"/>
      <c r="HWX80" s="388"/>
      <c r="HWY80" s="388"/>
      <c r="HWZ80" s="388"/>
      <c r="HXA80" s="388"/>
      <c r="HXB80" s="388"/>
      <c r="HXC80" s="388"/>
      <c r="HXD80" s="388"/>
      <c r="HXE80" s="388"/>
      <c r="HXF80" s="388"/>
      <c r="HXG80" s="388"/>
      <c r="HXH80" s="388"/>
      <c r="HXI80" s="388"/>
      <c r="HXJ80" s="388"/>
      <c r="HXK80" s="388"/>
      <c r="HXL80" s="388"/>
      <c r="HXM80" s="388"/>
      <c r="HXN80" s="388"/>
      <c r="HXO80" s="388"/>
      <c r="HXP80" s="388"/>
      <c r="HXQ80" s="388"/>
      <c r="HXR80" s="388"/>
      <c r="HXS80" s="388"/>
      <c r="HXT80" s="388"/>
      <c r="HXU80" s="388"/>
      <c r="HXV80" s="388"/>
      <c r="HXW80" s="388"/>
      <c r="HXX80" s="388"/>
      <c r="HXY80" s="388"/>
      <c r="HXZ80" s="388"/>
      <c r="HYA80" s="388"/>
      <c r="HYB80" s="388"/>
      <c r="HYC80" s="388"/>
      <c r="HYD80" s="388"/>
      <c r="HYE80" s="388"/>
      <c r="HYF80" s="388"/>
      <c r="HYG80" s="388"/>
      <c r="HYH80" s="388"/>
      <c r="HYI80" s="388"/>
      <c r="HYJ80" s="388"/>
      <c r="HYK80" s="388"/>
      <c r="HYL80" s="388"/>
      <c r="HYM80" s="388"/>
      <c r="HYN80" s="388"/>
      <c r="HYO80" s="388"/>
      <c r="HYP80" s="388"/>
      <c r="HYQ80" s="388"/>
      <c r="HYR80" s="388"/>
      <c r="HYS80" s="388"/>
      <c r="HYT80" s="388"/>
      <c r="HYU80" s="388"/>
      <c r="HYV80" s="388"/>
      <c r="HYW80" s="388"/>
      <c r="HYX80" s="388"/>
      <c r="HYY80" s="388"/>
      <c r="HYZ80" s="388"/>
      <c r="HZA80" s="388"/>
      <c r="HZB80" s="388"/>
      <c r="HZC80" s="388"/>
      <c r="HZD80" s="388"/>
      <c r="HZE80" s="388"/>
      <c r="HZF80" s="388"/>
      <c r="HZG80" s="388"/>
      <c r="HZH80" s="388"/>
      <c r="HZI80" s="388"/>
      <c r="HZJ80" s="388"/>
      <c r="HZK80" s="388"/>
      <c r="HZL80" s="388"/>
      <c r="HZM80" s="388"/>
      <c r="HZN80" s="388"/>
      <c r="HZO80" s="388"/>
      <c r="HZP80" s="388"/>
      <c r="HZQ80" s="388"/>
      <c r="HZR80" s="388"/>
      <c r="HZS80" s="388"/>
      <c r="HZT80" s="388"/>
      <c r="HZU80" s="388"/>
      <c r="HZV80" s="388"/>
      <c r="HZW80" s="388"/>
      <c r="HZX80" s="388"/>
      <c r="HZY80" s="388"/>
      <c r="HZZ80" s="388"/>
      <c r="IAA80" s="388"/>
      <c r="IAB80" s="388"/>
      <c r="IAC80" s="388"/>
      <c r="IAD80" s="388"/>
      <c r="IAE80" s="388"/>
      <c r="IAF80" s="388"/>
      <c r="IAG80" s="388"/>
      <c r="IAH80" s="388"/>
      <c r="IAI80" s="388"/>
      <c r="IAJ80" s="388"/>
      <c r="IAK80" s="388"/>
      <c r="IAL80" s="388"/>
      <c r="IAM80" s="388"/>
      <c r="IAN80" s="388"/>
      <c r="IAO80" s="388"/>
      <c r="IAP80" s="388"/>
      <c r="IAQ80" s="388"/>
      <c r="IAR80" s="388"/>
      <c r="IAS80" s="388"/>
      <c r="IAT80" s="388"/>
      <c r="IAU80" s="388"/>
      <c r="IAV80" s="388"/>
      <c r="IAW80" s="388"/>
      <c r="IAX80" s="388"/>
      <c r="IAY80" s="388"/>
      <c r="IAZ80" s="388"/>
      <c r="IBA80" s="388"/>
      <c r="IBB80" s="388"/>
      <c r="IBC80" s="388"/>
      <c r="IBD80" s="388"/>
      <c r="IBE80" s="388"/>
      <c r="IBF80" s="388"/>
      <c r="IBG80" s="388"/>
      <c r="IBH80" s="388"/>
      <c r="IBI80" s="388"/>
      <c r="IBJ80" s="388"/>
      <c r="IBK80" s="388"/>
      <c r="IBL80" s="388"/>
      <c r="IBM80" s="388"/>
      <c r="IBN80" s="388"/>
      <c r="IBO80" s="388"/>
      <c r="IBP80" s="388"/>
      <c r="IBQ80" s="388"/>
      <c r="IBR80" s="388"/>
      <c r="IBS80" s="388"/>
      <c r="IBT80" s="388"/>
      <c r="IBU80" s="388"/>
      <c r="IBV80" s="388"/>
      <c r="IBW80" s="388"/>
      <c r="IBX80" s="388"/>
      <c r="IBY80" s="388"/>
      <c r="IBZ80" s="388"/>
      <c r="ICA80" s="388"/>
      <c r="ICB80" s="388"/>
      <c r="ICC80" s="388"/>
      <c r="ICD80" s="388"/>
      <c r="ICE80" s="388"/>
      <c r="ICF80" s="388"/>
      <c r="ICG80" s="388"/>
      <c r="ICH80" s="388"/>
      <c r="ICI80" s="388"/>
      <c r="ICJ80" s="388"/>
      <c r="ICK80" s="388"/>
      <c r="ICL80" s="388"/>
      <c r="ICM80" s="388"/>
      <c r="ICN80" s="388"/>
      <c r="ICO80" s="388"/>
      <c r="ICP80" s="388"/>
      <c r="ICQ80" s="388"/>
      <c r="ICR80" s="388"/>
      <c r="ICS80" s="388"/>
      <c r="ICT80" s="388"/>
      <c r="ICU80" s="388"/>
      <c r="ICV80" s="388"/>
      <c r="ICW80" s="388"/>
      <c r="ICX80" s="388"/>
      <c r="ICY80" s="388"/>
      <c r="ICZ80" s="388"/>
      <c r="IDA80" s="388"/>
      <c r="IDB80" s="388"/>
      <c r="IDC80" s="388"/>
      <c r="IDD80" s="388"/>
      <c r="IDE80" s="388"/>
      <c r="IDF80" s="388"/>
      <c r="IDG80" s="388"/>
      <c r="IDH80" s="388"/>
      <c r="IDI80" s="388"/>
      <c r="IDJ80" s="388"/>
      <c r="IDK80" s="388"/>
      <c r="IDL80" s="388"/>
      <c r="IDM80" s="388"/>
      <c r="IDN80" s="388"/>
      <c r="IDO80" s="388"/>
      <c r="IDP80" s="388"/>
      <c r="IDQ80" s="388"/>
      <c r="IDR80" s="388"/>
      <c r="IDS80" s="388"/>
      <c r="IDT80" s="388"/>
      <c r="IDU80" s="388"/>
      <c r="IDV80" s="388"/>
      <c r="IDW80" s="388"/>
      <c r="IDX80" s="388"/>
      <c r="IDY80" s="388"/>
      <c r="IDZ80" s="388"/>
      <c r="IEA80" s="388"/>
      <c r="IEB80" s="388"/>
      <c r="IEC80" s="388"/>
      <c r="IED80" s="388"/>
      <c r="IEE80" s="388"/>
      <c r="IEF80" s="388"/>
      <c r="IEG80" s="388"/>
      <c r="IEH80" s="388"/>
      <c r="IEI80" s="388"/>
      <c r="IEJ80" s="388"/>
      <c r="IEK80" s="388"/>
      <c r="IEL80" s="388"/>
      <c r="IEM80" s="388"/>
      <c r="IEN80" s="388"/>
      <c r="IEO80" s="388"/>
      <c r="IEP80" s="388"/>
      <c r="IEQ80" s="388"/>
      <c r="IER80" s="388"/>
      <c r="IES80" s="388"/>
      <c r="IET80" s="388"/>
      <c r="IEU80" s="388"/>
      <c r="IEV80" s="388"/>
      <c r="IEW80" s="388"/>
      <c r="IEX80" s="388"/>
      <c r="IEY80" s="388"/>
      <c r="IEZ80" s="388"/>
      <c r="IFA80" s="388"/>
      <c r="IFB80" s="388"/>
      <c r="IFC80" s="388"/>
      <c r="IFD80" s="388"/>
      <c r="IFE80" s="388"/>
      <c r="IFF80" s="388"/>
      <c r="IFG80" s="388"/>
      <c r="IFH80" s="388"/>
      <c r="IFI80" s="388"/>
      <c r="IFJ80" s="388"/>
      <c r="IFK80" s="388"/>
      <c r="IFL80" s="388"/>
      <c r="IFM80" s="388"/>
      <c r="IFN80" s="388"/>
      <c r="IFO80" s="388"/>
      <c r="IFP80" s="388"/>
      <c r="IFQ80" s="388"/>
      <c r="IFR80" s="388"/>
      <c r="IFS80" s="388"/>
      <c r="IFT80" s="388"/>
      <c r="IFU80" s="388"/>
      <c r="IFV80" s="388"/>
      <c r="IFW80" s="388"/>
      <c r="IFX80" s="388"/>
      <c r="IFY80" s="388"/>
      <c r="IFZ80" s="388"/>
      <c r="IGA80" s="388"/>
      <c r="IGB80" s="388"/>
      <c r="IGC80" s="388"/>
      <c r="IGD80" s="388"/>
      <c r="IGE80" s="388"/>
      <c r="IGF80" s="388"/>
      <c r="IGG80" s="388"/>
      <c r="IGH80" s="388"/>
      <c r="IGI80" s="388"/>
      <c r="IGJ80" s="388"/>
      <c r="IGK80" s="388"/>
      <c r="IGL80" s="388"/>
      <c r="IGM80" s="388"/>
      <c r="IGN80" s="388"/>
      <c r="IGO80" s="388"/>
      <c r="IGP80" s="388"/>
      <c r="IGQ80" s="388"/>
      <c r="IGR80" s="388"/>
      <c r="IGS80" s="388"/>
      <c r="IGT80" s="388"/>
      <c r="IGU80" s="388"/>
      <c r="IGV80" s="388"/>
      <c r="IGW80" s="388"/>
      <c r="IGX80" s="388"/>
      <c r="IGY80" s="388"/>
      <c r="IGZ80" s="388"/>
      <c r="IHA80" s="388"/>
      <c r="IHB80" s="388"/>
      <c r="IHC80" s="388"/>
      <c r="IHD80" s="388"/>
      <c r="IHE80" s="388"/>
      <c r="IHF80" s="388"/>
      <c r="IHG80" s="388"/>
      <c r="IHH80" s="388"/>
      <c r="IHI80" s="388"/>
      <c r="IHJ80" s="388"/>
      <c r="IHK80" s="388"/>
      <c r="IHL80" s="388"/>
      <c r="IHM80" s="388"/>
      <c r="IHN80" s="388"/>
      <c r="IHO80" s="388"/>
      <c r="IHP80" s="388"/>
      <c r="IHQ80" s="388"/>
      <c r="IHR80" s="388"/>
      <c r="IHS80" s="388"/>
      <c r="IHT80" s="388"/>
      <c r="IHU80" s="388"/>
      <c r="IHV80" s="388"/>
      <c r="IHW80" s="388"/>
      <c r="IHX80" s="388"/>
      <c r="IHY80" s="388"/>
      <c r="IHZ80" s="388"/>
      <c r="IIA80" s="388"/>
      <c r="IIB80" s="388"/>
      <c r="IIC80" s="388"/>
      <c r="IID80" s="388"/>
      <c r="IIE80" s="388"/>
      <c r="IIF80" s="388"/>
      <c r="IIG80" s="388"/>
      <c r="IIH80" s="388"/>
      <c r="III80" s="388"/>
      <c r="IIJ80" s="388"/>
      <c r="IIK80" s="388"/>
      <c r="IIL80" s="388"/>
      <c r="IIM80" s="388"/>
      <c r="IIN80" s="388"/>
      <c r="IIO80" s="388"/>
      <c r="IIP80" s="388"/>
      <c r="IIQ80" s="388"/>
      <c r="IIR80" s="388"/>
      <c r="IIS80" s="388"/>
      <c r="IIT80" s="388"/>
      <c r="IIU80" s="388"/>
      <c r="IIV80" s="388"/>
      <c r="IIW80" s="388"/>
      <c r="IIX80" s="388"/>
      <c r="IIY80" s="388"/>
      <c r="IIZ80" s="388"/>
      <c r="IJA80" s="388"/>
      <c r="IJB80" s="388"/>
      <c r="IJC80" s="388"/>
      <c r="IJD80" s="388"/>
      <c r="IJE80" s="388"/>
      <c r="IJF80" s="388"/>
      <c r="IJG80" s="388"/>
      <c r="IJH80" s="388"/>
      <c r="IJI80" s="388"/>
      <c r="IJJ80" s="388"/>
      <c r="IJK80" s="388"/>
      <c r="IJL80" s="388"/>
      <c r="IJM80" s="388"/>
      <c r="IJN80" s="388"/>
      <c r="IJO80" s="388"/>
      <c r="IJP80" s="388"/>
      <c r="IJQ80" s="388"/>
      <c r="IJR80" s="388"/>
      <c r="IJS80" s="388"/>
      <c r="IJT80" s="388"/>
      <c r="IJU80" s="388"/>
      <c r="IJV80" s="388"/>
      <c r="IJW80" s="388"/>
      <c r="IJX80" s="388"/>
      <c r="IJY80" s="388"/>
      <c r="IJZ80" s="388"/>
      <c r="IKA80" s="388"/>
      <c r="IKB80" s="388"/>
      <c r="IKC80" s="388"/>
      <c r="IKD80" s="388"/>
      <c r="IKE80" s="388"/>
      <c r="IKF80" s="388"/>
      <c r="IKG80" s="388"/>
      <c r="IKH80" s="388"/>
      <c r="IKI80" s="388"/>
      <c r="IKJ80" s="388"/>
      <c r="IKK80" s="388"/>
      <c r="IKL80" s="388"/>
      <c r="IKM80" s="388"/>
      <c r="IKN80" s="388"/>
      <c r="IKO80" s="388"/>
      <c r="IKP80" s="388"/>
      <c r="IKQ80" s="388"/>
      <c r="IKR80" s="388"/>
      <c r="IKS80" s="388"/>
      <c r="IKT80" s="388"/>
      <c r="IKU80" s="388"/>
      <c r="IKV80" s="388"/>
      <c r="IKW80" s="388"/>
      <c r="IKX80" s="388"/>
      <c r="IKY80" s="388"/>
      <c r="IKZ80" s="388"/>
      <c r="ILA80" s="388"/>
      <c r="ILB80" s="388"/>
      <c r="ILC80" s="388"/>
      <c r="ILD80" s="388"/>
      <c r="ILE80" s="388"/>
      <c r="ILF80" s="388"/>
      <c r="ILG80" s="388"/>
      <c r="ILH80" s="388"/>
      <c r="ILI80" s="388"/>
      <c r="ILJ80" s="388"/>
      <c r="ILK80" s="388"/>
      <c r="ILL80" s="388"/>
      <c r="ILM80" s="388"/>
      <c r="ILN80" s="388"/>
      <c r="ILO80" s="388"/>
      <c r="ILP80" s="388"/>
      <c r="ILQ80" s="388"/>
      <c r="ILR80" s="388"/>
      <c r="ILS80" s="388"/>
      <c r="ILT80" s="388"/>
      <c r="ILU80" s="388"/>
      <c r="ILV80" s="388"/>
      <c r="ILW80" s="388"/>
      <c r="ILX80" s="388"/>
      <c r="ILY80" s="388"/>
      <c r="ILZ80" s="388"/>
      <c r="IMA80" s="388"/>
      <c r="IMB80" s="388"/>
      <c r="IMC80" s="388"/>
      <c r="IMD80" s="388"/>
      <c r="IME80" s="388"/>
      <c r="IMF80" s="388"/>
      <c r="IMG80" s="388"/>
      <c r="IMH80" s="388"/>
      <c r="IMI80" s="388"/>
      <c r="IMJ80" s="388"/>
      <c r="IMK80" s="388"/>
      <c r="IML80" s="388"/>
      <c r="IMM80" s="388"/>
      <c r="IMN80" s="388"/>
      <c r="IMO80" s="388"/>
      <c r="IMP80" s="388"/>
      <c r="IMQ80" s="388"/>
      <c r="IMR80" s="388"/>
      <c r="IMS80" s="388"/>
      <c r="IMT80" s="388"/>
      <c r="IMU80" s="388"/>
      <c r="IMV80" s="388"/>
      <c r="IMW80" s="388"/>
      <c r="IMX80" s="388"/>
      <c r="IMY80" s="388"/>
      <c r="IMZ80" s="388"/>
      <c r="INA80" s="388"/>
      <c r="INB80" s="388"/>
      <c r="INC80" s="388"/>
      <c r="IND80" s="388"/>
      <c r="INE80" s="388"/>
      <c r="INF80" s="388"/>
      <c r="ING80" s="388"/>
      <c r="INH80" s="388"/>
      <c r="INI80" s="388"/>
      <c r="INJ80" s="388"/>
      <c r="INK80" s="388"/>
      <c r="INL80" s="388"/>
      <c r="INM80" s="388"/>
      <c r="INN80" s="388"/>
      <c r="INO80" s="388"/>
      <c r="INP80" s="388"/>
      <c r="INQ80" s="388"/>
      <c r="INR80" s="388"/>
      <c r="INS80" s="388"/>
      <c r="INT80" s="388"/>
      <c r="INU80" s="388"/>
      <c r="INV80" s="388"/>
      <c r="INW80" s="388"/>
      <c r="INX80" s="388"/>
      <c r="INY80" s="388"/>
      <c r="INZ80" s="388"/>
      <c r="IOA80" s="388"/>
      <c r="IOB80" s="388"/>
      <c r="IOC80" s="388"/>
      <c r="IOD80" s="388"/>
      <c r="IOE80" s="388"/>
      <c r="IOF80" s="388"/>
      <c r="IOG80" s="388"/>
      <c r="IOH80" s="388"/>
      <c r="IOI80" s="388"/>
      <c r="IOJ80" s="388"/>
      <c r="IOK80" s="388"/>
      <c r="IOL80" s="388"/>
      <c r="IOM80" s="388"/>
      <c r="ION80" s="388"/>
      <c r="IOO80" s="388"/>
      <c r="IOP80" s="388"/>
      <c r="IOQ80" s="388"/>
      <c r="IOR80" s="388"/>
      <c r="IOS80" s="388"/>
      <c r="IOT80" s="388"/>
      <c r="IOU80" s="388"/>
      <c r="IOV80" s="388"/>
      <c r="IOW80" s="388"/>
      <c r="IOX80" s="388"/>
      <c r="IOY80" s="388"/>
      <c r="IOZ80" s="388"/>
      <c r="IPA80" s="388"/>
      <c r="IPB80" s="388"/>
      <c r="IPC80" s="388"/>
      <c r="IPD80" s="388"/>
      <c r="IPE80" s="388"/>
      <c r="IPF80" s="388"/>
      <c r="IPG80" s="388"/>
      <c r="IPH80" s="388"/>
      <c r="IPI80" s="388"/>
      <c r="IPJ80" s="388"/>
      <c r="IPK80" s="388"/>
      <c r="IPL80" s="388"/>
      <c r="IPM80" s="388"/>
      <c r="IPN80" s="388"/>
      <c r="IPO80" s="388"/>
      <c r="IPP80" s="388"/>
      <c r="IPQ80" s="388"/>
      <c r="IPR80" s="388"/>
      <c r="IPS80" s="388"/>
      <c r="IPT80" s="388"/>
      <c r="IPU80" s="388"/>
      <c r="IPV80" s="388"/>
      <c r="IPW80" s="388"/>
      <c r="IPX80" s="388"/>
      <c r="IPY80" s="388"/>
      <c r="IPZ80" s="388"/>
      <c r="IQA80" s="388"/>
      <c r="IQB80" s="388"/>
      <c r="IQC80" s="388"/>
      <c r="IQD80" s="388"/>
      <c r="IQE80" s="388"/>
      <c r="IQF80" s="388"/>
      <c r="IQG80" s="388"/>
      <c r="IQH80" s="388"/>
      <c r="IQI80" s="388"/>
      <c r="IQJ80" s="388"/>
      <c r="IQK80" s="388"/>
      <c r="IQL80" s="388"/>
      <c r="IQM80" s="388"/>
      <c r="IQN80" s="388"/>
      <c r="IQO80" s="388"/>
      <c r="IQP80" s="388"/>
      <c r="IQQ80" s="388"/>
      <c r="IQR80" s="388"/>
      <c r="IQS80" s="388"/>
      <c r="IQT80" s="388"/>
      <c r="IQU80" s="388"/>
      <c r="IQV80" s="388"/>
      <c r="IQW80" s="388"/>
      <c r="IQX80" s="388"/>
      <c r="IQY80" s="388"/>
      <c r="IQZ80" s="388"/>
      <c r="IRA80" s="388"/>
      <c r="IRB80" s="388"/>
      <c r="IRC80" s="388"/>
      <c r="IRD80" s="388"/>
      <c r="IRE80" s="388"/>
      <c r="IRF80" s="388"/>
      <c r="IRG80" s="388"/>
      <c r="IRH80" s="388"/>
      <c r="IRI80" s="388"/>
      <c r="IRJ80" s="388"/>
      <c r="IRK80" s="388"/>
      <c r="IRL80" s="388"/>
      <c r="IRM80" s="388"/>
      <c r="IRN80" s="388"/>
      <c r="IRO80" s="388"/>
      <c r="IRP80" s="388"/>
      <c r="IRQ80" s="388"/>
      <c r="IRR80" s="388"/>
      <c r="IRS80" s="388"/>
      <c r="IRT80" s="388"/>
      <c r="IRU80" s="388"/>
      <c r="IRV80" s="388"/>
      <c r="IRW80" s="388"/>
      <c r="IRX80" s="388"/>
      <c r="IRY80" s="388"/>
      <c r="IRZ80" s="388"/>
      <c r="ISA80" s="388"/>
      <c r="ISB80" s="388"/>
      <c r="ISC80" s="388"/>
      <c r="ISD80" s="388"/>
      <c r="ISE80" s="388"/>
      <c r="ISF80" s="388"/>
      <c r="ISG80" s="388"/>
      <c r="ISH80" s="388"/>
      <c r="ISI80" s="388"/>
      <c r="ISJ80" s="388"/>
      <c r="ISK80" s="388"/>
      <c r="ISL80" s="388"/>
      <c r="ISM80" s="388"/>
      <c r="ISN80" s="388"/>
      <c r="ISO80" s="388"/>
      <c r="ISP80" s="388"/>
      <c r="ISQ80" s="388"/>
      <c r="ISR80" s="388"/>
      <c r="ISS80" s="388"/>
      <c r="IST80" s="388"/>
      <c r="ISU80" s="388"/>
      <c r="ISV80" s="388"/>
      <c r="ISW80" s="388"/>
      <c r="ISX80" s="388"/>
      <c r="ISY80" s="388"/>
      <c r="ISZ80" s="388"/>
      <c r="ITA80" s="388"/>
      <c r="ITB80" s="388"/>
      <c r="ITC80" s="388"/>
      <c r="ITD80" s="388"/>
      <c r="ITE80" s="388"/>
      <c r="ITF80" s="388"/>
      <c r="ITG80" s="388"/>
      <c r="ITH80" s="388"/>
      <c r="ITI80" s="388"/>
      <c r="ITJ80" s="388"/>
      <c r="ITK80" s="388"/>
      <c r="ITL80" s="388"/>
      <c r="ITM80" s="388"/>
      <c r="ITN80" s="388"/>
      <c r="ITO80" s="388"/>
      <c r="ITP80" s="388"/>
      <c r="ITQ80" s="388"/>
      <c r="ITR80" s="388"/>
      <c r="ITS80" s="388"/>
      <c r="ITT80" s="388"/>
      <c r="ITU80" s="388"/>
      <c r="ITV80" s="388"/>
      <c r="ITW80" s="388"/>
      <c r="ITX80" s="388"/>
      <c r="ITY80" s="388"/>
      <c r="ITZ80" s="388"/>
      <c r="IUA80" s="388"/>
      <c r="IUB80" s="388"/>
      <c r="IUC80" s="388"/>
      <c r="IUD80" s="388"/>
      <c r="IUE80" s="388"/>
      <c r="IUF80" s="388"/>
      <c r="IUG80" s="388"/>
      <c r="IUH80" s="388"/>
      <c r="IUI80" s="388"/>
      <c r="IUJ80" s="388"/>
      <c r="IUK80" s="388"/>
      <c r="IUL80" s="388"/>
      <c r="IUM80" s="388"/>
      <c r="IUN80" s="388"/>
      <c r="IUO80" s="388"/>
      <c r="IUP80" s="388"/>
      <c r="IUQ80" s="388"/>
      <c r="IUR80" s="388"/>
      <c r="IUS80" s="388"/>
      <c r="IUT80" s="388"/>
      <c r="IUU80" s="388"/>
      <c r="IUV80" s="388"/>
      <c r="IUW80" s="388"/>
      <c r="IUX80" s="388"/>
      <c r="IUY80" s="388"/>
      <c r="IUZ80" s="388"/>
      <c r="IVA80" s="388"/>
      <c r="IVB80" s="388"/>
      <c r="IVC80" s="388"/>
      <c r="IVD80" s="388"/>
      <c r="IVE80" s="388"/>
      <c r="IVF80" s="388"/>
      <c r="IVG80" s="388"/>
      <c r="IVH80" s="388"/>
      <c r="IVI80" s="388"/>
      <c r="IVJ80" s="388"/>
      <c r="IVK80" s="388"/>
      <c r="IVL80" s="388"/>
      <c r="IVM80" s="388"/>
      <c r="IVN80" s="388"/>
      <c r="IVO80" s="388"/>
      <c r="IVP80" s="388"/>
      <c r="IVQ80" s="388"/>
      <c r="IVR80" s="388"/>
      <c r="IVS80" s="388"/>
      <c r="IVT80" s="388"/>
      <c r="IVU80" s="388"/>
      <c r="IVV80" s="388"/>
      <c r="IVW80" s="388"/>
      <c r="IVX80" s="388"/>
      <c r="IVY80" s="388"/>
      <c r="IVZ80" s="388"/>
      <c r="IWA80" s="388"/>
      <c r="IWB80" s="388"/>
      <c r="IWC80" s="388"/>
      <c r="IWD80" s="388"/>
      <c r="IWE80" s="388"/>
      <c r="IWF80" s="388"/>
      <c r="IWG80" s="388"/>
      <c r="IWH80" s="388"/>
      <c r="IWI80" s="388"/>
      <c r="IWJ80" s="388"/>
      <c r="IWK80" s="388"/>
      <c r="IWL80" s="388"/>
      <c r="IWM80" s="388"/>
      <c r="IWN80" s="388"/>
      <c r="IWO80" s="388"/>
      <c r="IWP80" s="388"/>
      <c r="IWQ80" s="388"/>
      <c r="IWR80" s="388"/>
      <c r="IWS80" s="388"/>
      <c r="IWT80" s="388"/>
      <c r="IWU80" s="388"/>
      <c r="IWV80" s="388"/>
      <c r="IWW80" s="388"/>
      <c r="IWX80" s="388"/>
      <c r="IWY80" s="388"/>
      <c r="IWZ80" s="388"/>
      <c r="IXA80" s="388"/>
      <c r="IXB80" s="388"/>
      <c r="IXC80" s="388"/>
      <c r="IXD80" s="388"/>
      <c r="IXE80" s="388"/>
      <c r="IXF80" s="388"/>
      <c r="IXG80" s="388"/>
      <c r="IXH80" s="388"/>
      <c r="IXI80" s="388"/>
      <c r="IXJ80" s="388"/>
      <c r="IXK80" s="388"/>
      <c r="IXL80" s="388"/>
      <c r="IXM80" s="388"/>
      <c r="IXN80" s="388"/>
      <c r="IXO80" s="388"/>
      <c r="IXP80" s="388"/>
      <c r="IXQ80" s="388"/>
      <c r="IXR80" s="388"/>
      <c r="IXS80" s="388"/>
      <c r="IXT80" s="388"/>
      <c r="IXU80" s="388"/>
      <c r="IXV80" s="388"/>
      <c r="IXW80" s="388"/>
      <c r="IXX80" s="388"/>
      <c r="IXY80" s="388"/>
      <c r="IXZ80" s="388"/>
      <c r="IYA80" s="388"/>
      <c r="IYB80" s="388"/>
      <c r="IYC80" s="388"/>
      <c r="IYD80" s="388"/>
      <c r="IYE80" s="388"/>
      <c r="IYF80" s="388"/>
      <c r="IYG80" s="388"/>
      <c r="IYH80" s="388"/>
      <c r="IYI80" s="388"/>
      <c r="IYJ80" s="388"/>
      <c r="IYK80" s="388"/>
      <c r="IYL80" s="388"/>
      <c r="IYM80" s="388"/>
      <c r="IYN80" s="388"/>
      <c r="IYO80" s="388"/>
      <c r="IYP80" s="388"/>
      <c r="IYQ80" s="388"/>
      <c r="IYR80" s="388"/>
      <c r="IYS80" s="388"/>
      <c r="IYT80" s="388"/>
      <c r="IYU80" s="388"/>
      <c r="IYV80" s="388"/>
      <c r="IYW80" s="388"/>
      <c r="IYX80" s="388"/>
      <c r="IYY80" s="388"/>
      <c r="IYZ80" s="388"/>
      <c r="IZA80" s="388"/>
      <c r="IZB80" s="388"/>
      <c r="IZC80" s="388"/>
      <c r="IZD80" s="388"/>
      <c r="IZE80" s="388"/>
      <c r="IZF80" s="388"/>
      <c r="IZG80" s="388"/>
      <c r="IZH80" s="388"/>
      <c r="IZI80" s="388"/>
      <c r="IZJ80" s="388"/>
      <c r="IZK80" s="388"/>
      <c r="IZL80" s="388"/>
      <c r="IZM80" s="388"/>
      <c r="IZN80" s="388"/>
      <c r="IZO80" s="388"/>
      <c r="IZP80" s="388"/>
      <c r="IZQ80" s="388"/>
      <c r="IZR80" s="388"/>
      <c r="IZS80" s="388"/>
      <c r="IZT80" s="388"/>
      <c r="IZU80" s="388"/>
      <c r="IZV80" s="388"/>
      <c r="IZW80" s="388"/>
      <c r="IZX80" s="388"/>
      <c r="IZY80" s="388"/>
      <c r="IZZ80" s="388"/>
      <c r="JAA80" s="388"/>
      <c r="JAB80" s="388"/>
      <c r="JAC80" s="388"/>
      <c r="JAD80" s="388"/>
      <c r="JAE80" s="388"/>
      <c r="JAF80" s="388"/>
      <c r="JAG80" s="388"/>
      <c r="JAH80" s="388"/>
      <c r="JAI80" s="388"/>
      <c r="JAJ80" s="388"/>
      <c r="JAK80" s="388"/>
      <c r="JAL80" s="388"/>
      <c r="JAM80" s="388"/>
      <c r="JAN80" s="388"/>
      <c r="JAO80" s="388"/>
      <c r="JAP80" s="388"/>
      <c r="JAQ80" s="388"/>
      <c r="JAR80" s="388"/>
      <c r="JAS80" s="388"/>
      <c r="JAT80" s="388"/>
      <c r="JAU80" s="388"/>
      <c r="JAV80" s="388"/>
      <c r="JAW80" s="388"/>
      <c r="JAX80" s="388"/>
      <c r="JAY80" s="388"/>
      <c r="JAZ80" s="388"/>
      <c r="JBA80" s="388"/>
      <c r="JBB80" s="388"/>
      <c r="JBC80" s="388"/>
      <c r="JBD80" s="388"/>
      <c r="JBE80" s="388"/>
      <c r="JBF80" s="388"/>
      <c r="JBG80" s="388"/>
      <c r="JBH80" s="388"/>
      <c r="JBI80" s="388"/>
      <c r="JBJ80" s="388"/>
      <c r="JBK80" s="388"/>
      <c r="JBL80" s="388"/>
      <c r="JBM80" s="388"/>
      <c r="JBN80" s="388"/>
      <c r="JBO80" s="388"/>
      <c r="JBP80" s="388"/>
      <c r="JBQ80" s="388"/>
      <c r="JBR80" s="388"/>
      <c r="JBS80" s="388"/>
      <c r="JBT80" s="388"/>
      <c r="JBU80" s="388"/>
      <c r="JBV80" s="388"/>
      <c r="JBW80" s="388"/>
      <c r="JBX80" s="388"/>
      <c r="JBY80" s="388"/>
      <c r="JBZ80" s="388"/>
      <c r="JCA80" s="388"/>
      <c r="JCB80" s="388"/>
      <c r="JCC80" s="388"/>
      <c r="JCD80" s="388"/>
      <c r="JCE80" s="388"/>
      <c r="JCF80" s="388"/>
      <c r="JCG80" s="388"/>
      <c r="JCH80" s="388"/>
      <c r="JCI80" s="388"/>
      <c r="JCJ80" s="388"/>
      <c r="JCK80" s="388"/>
      <c r="JCL80" s="388"/>
      <c r="JCM80" s="388"/>
      <c r="JCN80" s="388"/>
      <c r="JCO80" s="388"/>
      <c r="JCP80" s="388"/>
      <c r="JCQ80" s="388"/>
      <c r="JCR80" s="388"/>
      <c r="JCS80" s="388"/>
      <c r="JCT80" s="388"/>
      <c r="JCU80" s="388"/>
      <c r="JCV80" s="388"/>
      <c r="JCW80" s="388"/>
      <c r="JCX80" s="388"/>
      <c r="JCY80" s="388"/>
      <c r="JCZ80" s="388"/>
      <c r="JDA80" s="388"/>
      <c r="JDB80" s="388"/>
      <c r="JDC80" s="388"/>
      <c r="JDD80" s="388"/>
      <c r="JDE80" s="388"/>
      <c r="JDF80" s="388"/>
      <c r="JDG80" s="388"/>
      <c r="JDH80" s="388"/>
      <c r="JDI80" s="388"/>
      <c r="JDJ80" s="388"/>
      <c r="JDK80" s="388"/>
      <c r="JDL80" s="388"/>
      <c r="JDM80" s="388"/>
      <c r="JDN80" s="388"/>
      <c r="JDO80" s="388"/>
      <c r="JDP80" s="388"/>
      <c r="JDQ80" s="388"/>
      <c r="JDR80" s="388"/>
      <c r="JDS80" s="388"/>
      <c r="JDT80" s="388"/>
      <c r="JDU80" s="388"/>
      <c r="JDV80" s="388"/>
      <c r="JDW80" s="388"/>
      <c r="JDX80" s="388"/>
      <c r="JDY80" s="388"/>
      <c r="JDZ80" s="388"/>
      <c r="JEA80" s="388"/>
      <c r="JEB80" s="388"/>
      <c r="JEC80" s="388"/>
      <c r="JED80" s="388"/>
      <c r="JEE80" s="388"/>
      <c r="JEF80" s="388"/>
      <c r="JEG80" s="388"/>
      <c r="JEH80" s="388"/>
      <c r="JEI80" s="388"/>
      <c r="JEJ80" s="388"/>
      <c r="JEK80" s="388"/>
      <c r="JEL80" s="388"/>
      <c r="JEM80" s="388"/>
      <c r="JEN80" s="388"/>
      <c r="JEO80" s="388"/>
      <c r="JEP80" s="388"/>
      <c r="JEQ80" s="388"/>
      <c r="JER80" s="388"/>
      <c r="JES80" s="388"/>
      <c r="JET80" s="388"/>
      <c r="JEU80" s="388"/>
      <c r="JEV80" s="388"/>
      <c r="JEW80" s="388"/>
      <c r="JEX80" s="388"/>
      <c r="JEY80" s="388"/>
      <c r="JEZ80" s="388"/>
      <c r="JFA80" s="388"/>
      <c r="JFB80" s="388"/>
      <c r="JFC80" s="388"/>
      <c r="JFD80" s="388"/>
      <c r="JFE80" s="388"/>
      <c r="JFF80" s="388"/>
      <c r="JFG80" s="388"/>
      <c r="JFH80" s="388"/>
      <c r="JFI80" s="388"/>
      <c r="JFJ80" s="388"/>
      <c r="JFK80" s="388"/>
      <c r="JFL80" s="388"/>
      <c r="JFM80" s="388"/>
      <c r="JFN80" s="388"/>
      <c r="JFO80" s="388"/>
      <c r="JFP80" s="388"/>
      <c r="JFQ80" s="388"/>
      <c r="JFR80" s="388"/>
      <c r="JFS80" s="388"/>
      <c r="JFT80" s="388"/>
      <c r="JFU80" s="388"/>
      <c r="JFV80" s="388"/>
      <c r="JFW80" s="388"/>
      <c r="JFX80" s="388"/>
      <c r="JFY80" s="388"/>
      <c r="JFZ80" s="388"/>
      <c r="JGA80" s="388"/>
      <c r="JGB80" s="388"/>
      <c r="JGC80" s="388"/>
      <c r="JGD80" s="388"/>
      <c r="JGE80" s="388"/>
      <c r="JGF80" s="388"/>
      <c r="JGG80" s="388"/>
      <c r="JGH80" s="388"/>
      <c r="JGI80" s="388"/>
      <c r="JGJ80" s="388"/>
      <c r="JGK80" s="388"/>
      <c r="JGL80" s="388"/>
      <c r="JGM80" s="388"/>
      <c r="JGN80" s="388"/>
      <c r="JGO80" s="388"/>
      <c r="JGP80" s="388"/>
      <c r="JGQ80" s="388"/>
      <c r="JGR80" s="388"/>
      <c r="JGS80" s="388"/>
      <c r="JGT80" s="388"/>
      <c r="JGU80" s="388"/>
      <c r="JGV80" s="388"/>
      <c r="JGW80" s="388"/>
      <c r="JGX80" s="388"/>
      <c r="JGY80" s="388"/>
      <c r="JGZ80" s="388"/>
      <c r="JHA80" s="388"/>
      <c r="JHB80" s="388"/>
      <c r="JHC80" s="388"/>
      <c r="JHD80" s="388"/>
      <c r="JHE80" s="388"/>
      <c r="JHF80" s="388"/>
      <c r="JHG80" s="388"/>
      <c r="JHH80" s="388"/>
      <c r="JHI80" s="388"/>
      <c r="JHJ80" s="388"/>
      <c r="JHK80" s="388"/>
      <c r="JHL80" s="388"/>
      <c r="JHM80" s="388"/>
      <c r="JHN80" s="388"/>
      <c r="JHO80" s="388"/>
      <c r="JHP80" s="388"/>
      <c r="JHQ80" s="388"/>
      <c r="JHR80" s="388"/>
      <c r="JHS80" s="388"/>
      <c r="JHT80" s="388"/>
      <c r="JHU80" s="388"/>
      <c r="JHV80" s="388"/>
      <c r="JHW80" s="388"/>
      <c r="JHX80" s="388"/>
      <c r="JHY80" s="388"/>
      <c r="JHZ80" s="388"/>
      <c r="JIA80" s="388"/>
      <c r="JIB80" s="388"/>
      <c r="JIC80" s="388"/>
      <c r="JID80" s="388"/>
      <c r="JIE80" s="388"/>
      <c r="JIF80" s="388"/>
      <c r="JIG80" s="388"/>
      <c r="JIH80" s="388"/>
      <c r="JII80" s="388"/>
      <c r="JIJ80" s="388"/>
      <c r="JIK80" s="388"/>
      <c r="JIL80" s="388"/>
      <c r="JIM80" s="388"/>
      <c r="JIN80" s="388"/>
      <c r="JIO80" s="388"/>
      <c r="JIP80" s="388"/>
      <c r="JIQ80" s="388"/>
      <c r="JIR80" s="388"/>
      <c r="JIS80" s="388"/>
      <c r="JIT80" s="388"/>
      <c r="JIU80" s="388"/>
      <c r="JIV80" s="388"/>
      <c r="JIW80" s="388"/>
      <c r="JIX80" s="388"/>
      <c r="JIY80" s="388"/>
      <c r="JIZ80" s="388"/>
      <c r="JJA80" s="388"/>
      <c r="JJB80" s="388"/>
      <c r="JJC80" s="388"/>
      <c r="JJD80" s="388"/>
      <c r="JJE80" s="388"/>
      <c r="JJF80" s="388"/>
      <c r="JJG80" s="388"/>
      <c r="JJH80" s="388"/>
      <c r="JJI80" s="388"/>
      <c r="JJJ80" s="388"/>
      <c r="JJK80" s="388"/>
      <c r="JJL80" s="388"/>
      <c r="JJM80" s="388"/>
      <c r="JJN80" s="388"/>
      <c r="JJO80" s="388"/>
      <c r="JJP80" s="388"/>
      <c r="JJQ80" s="388"/>
      <c r="JJR80" s="388"/>
      <c r="JJS80" s="388"/>
      <c r="JJT80" s="388"/>
      <c r="JJU80" s="388"/>
      <c r="JJV80" s="388"/>
      <c r="JJW80" s="388"/>
      <c r="JJX80" s="388"/>
      <c r="JJY80" s="388"/>
      <c r="JJZ80" s="388"/>
      <c r="JKA80" s="388"/>
      <c r="JKB80" s="388"/>
      <c r="JKC80" s="388"/>
      <c r="JKD80" s="388"/>
      <c r="JKE80" s="388"/>
      <c r="JKF80" s="388"/>
      <c r="JKG80" s="388"/>
      <c r="JKH80" s="388"/>
      <c r="JKI80" s="388"/>
      <c r="JKJ80" s="388"/>
      <c r="JKK80" s="388"/>
      <c r="JKL80" s="388"/>
      <c r="JKM80" s="388"/>
      <c r="JKN80" s="388"/>
      <c r="JKO80" s="388"/>
      <c r="JKP80" s="388"/>
      <c r="JKQ80" s="388"/>
      <c r="JKR80" s="388"/>
      <c r="JKS80" s="388"/>
      <c r="JKT80" s="388"/>
      <c r="JKU80" s="388"/>
      <c r="JKV80" s="388"/>
      <c r="JKW80" s="388"/>
      <c r="JKX80" s="388"/>
      <c r="JKY80" s="388"/>
      <c r="JKZ80" s="388"/>
      <c r="JLA80" s="388"/>
      <c r="JLB80" s="388"/>
      <c r="JLC80" s="388"/>
      <c r="JLD80" s="388"/>
      <c r="JLE80" s="388"/>
      <c r="JLF80" s="388"/>
      <c r="JLG80" s="388"/>
      <c r="JLH80" s="388"/>
      <c r="JLI80" s="388"/>
      <c r="JLJ80" s="388"/>
      <c r="JLK80" s="388"/>
      <c r="JLL80" s="388"/>
      <c r="JLM80" s="388"/>
      <c r="JLN80" s="388"/>
      <c r="JLO80" s="388"/>
      <c r="JLP80" s="388"/>
      <c r="JLQ80" s="388"/>
      <c r="JLR80" s="388"/>
      <c r="JLS80" s="388"/>
      <c r="JLT80" s="388"/>
      <c r="JLU80" s="388"/>
      <c r="JLV80" s="388"/>
      <c r="JLW80" s="388"/>
      <c r="JLX80" s="388"/>
      <c r="JLY80" s="388"/>
      <c r="JLZ80" s="388"/>
      <c r="JMA80" s="388"/>
      <c r="JMB80" s="388"/>
      <c r="JMC80" s="388"/>
      <c r="JMD80" s="388"/>
      <c r="JME80" s="388"/>
      <c r="JMF80" s="388"/>
      <c r="JMG80" s="388"/>
      <c r="JMH80" s="388"/>
      <c r="JMI80" s="388"/>
      <c r="JMJ80" s="388"/>
      <c r="JMK80" s="388"/>
      <c r="JML80" s="388"/>
      <c r="JMM80" s="388"/>
      <c r="JMN80" s="388"/>
      <c r="JMO80" s="388"/>
      <c r="JMP80" s="388"/>
      <c r="JMQ80" s="388"/>
      <c r="JMR80" s="388"/>
      <c r="JMS80" s="388"/>
      <c r="JMT80" s="388"/>
      <c r="JMU80" s="388"/>
      <c r="JMV80" s="388"/>
      <c r="JMW80" s="388"/>
      <c r="JMX80" s="388"/>
      <c r="JMY80" s="388"/>
      <c r="JMZ80" s="388"/>
      <c r="JNA80" s="388"/>
      <c r="JNB80" s="388"/>
      <c r="JNC80" s="388"/>
      <c r="JND80" s="388"/>
      <c r="JNE80" s="388"/>
      <c r="JNF80" s="388"/>
      <c r="JNG80" s="388"/>
      <c r="JNH80" s="388"/>
      <c r="JNI80" s="388"/>
      <c r="JNJ80" s="388"/>
      <c r="JNK80" s="388"/>
      <c r="JNL80" s="388"/>
      <c r="JNM80" s="388"/>
      <c r="JNN80" s="388"/>
      <c r="JNO80" s="388"/>
      <c r="JNP80" s="388"/>
      <c r="JNQ80" s="388"/>
      <c r="JNR80" s="388"/>
      <c r="JNS80" s="388"/>
      <c r="JNT80" s="388"/>
      <c r="JNU80" s="388"/>
      <c r="JNV80" s="388"/>
      <c r="JNW80" s="388"/>
      <c r="JNX80" s="388"/>
      <c r="JNY80" s="388"/>
      <c r="JNZ80" s="388"/>
      <c r="JOA80" s="388"/>
      <c r="JOB80" s="388"/>
      <c r="JOC80" s="388"/>
      <c r="JOD80" s="388"/>
      <c r="JOE80" s="388"/>
      <c r="JOF80" s="388"/>
      <c r="JOG80" s="388"/>
      <c r="JOH80" s="388"/>
      <c r="JOI80" s="388"/>
      <c r="JOJ80" s="388"/>
      <c r="JOK80" s="388"/>
      <c r="JOL80" s="388"/>
      <c r="JOM80" s="388"/>
      <c r="JON80" s="388"/>
      <c r="JOO80" s="388"/>
      <c r="JOP80" s="388"/>
      <c r="JOQ80" s="388"/>
      <c r="JOR80" s="388"/>
      <c r="JOS80" s="388"/>
      <c r="JOT80" s="388"/>
      <c r="JOU80" s="388"/>
      <c r="JOV80" s="388"/>
      <c r="JOW80" s="388"/>
      <c r="JOX80" s="388"/>
      <c r="JOY80" s="388"/>
      <c r="JOZ80" s="388"/>
      <c r="JPA80" s="388"/>
      <c r="JPB80" s="388"/>
      <c r="JPC80" s="388"/>
      <c r="JPD80" s="388"/>
      <c r="JPE80" s="388"/>
      <c r="JPF80" s="388"/>
      <c r="JPG80" s="388"/>
      <c r="JPH80" s="388"/>
      <c r="JPI80" s="388"/>
      <c r="JPJ80" s="388"/>
      <c r="JPK80" s="388"/>
      <c r="JPL80" s="388"/>
      <c r="JPM80" s="388"/>
      <c r="JPN80" s="388"/>
      <c r="JPO80" s="388"/>
      <c r="JPP80" s="388"/>
      <c r="JPQ80" s="388"/>
      <c r="JPR80" s="388"/>
      <c r="JPS80" s="388"/>
      <c r="JPT80" s="388"/>
      <c r="JPU80" s="388"/>
      <c r="JPV80" s="388"/>
      <c r="JPW80" s="388"/>
      <c r="JPX80" s="388"/>
      <c r="JPY80" s="388"/>
      <c r="JPZ80" s="388"/>
      <c r="JQA80" s="388"/>
      <c r="JQB80" s="388"/>
      <c r="JQC80" s="388"/>
      <c r="JQD80" s="388"/>
      <c r="JQE80" s="388"/>
      <c r="JQF80" s="388"/>
      <c r="JQG80" s="388"/>
      <c r="JQH80" s="388"/>
      <c r="JQI80" s="388"/>
      <c r="JQJ80" s="388"/>
      <c r="JQK80" s="388"/>
      <c r="JQL80" s="388"/>
      <c r="JQM80" s="388"/>
      <c r="JQN80" s="388"/>
      <c r="JQO80" s="388"/>
      <c r="JQP80" s="388"/>
      <c r="JQQ80" s="388"/>
      <c r="JQR80" s="388"/>
      <c r="JQS80" s="388"/>
      <c r="JQT80" s="388"/>
      <c r="JQU80" s="388"/>
      <c r="JQV80" s="388"/>
      <c r="JQW80" s="388"/>
      <c r="JQX80" s="388"/>
      <c r="JQY80" s="388"/>
      <c r="JQZ80" s="388"/>
      <c r="JRA80" s="388"/>
      <c r="JRB80" s="388"/>
      <c r="JRC80" s="388"/>
      <c r="JRD80" s="388"/>
      <c r="JRE80" s="388"/>
      <c r="JRF80" s="388"/>
      <c r="JRG80" s="388"/>
      <c r="JRH80" s="388"/>
      <c r="JRI80" s="388"/>
      <c r="JRJ80" s="388"/>
      <c r="JRK80" s="388"/>
      <c r="JRL80" s="388"/>
      <c r="JRM80" s="388"/>
      <c r="JRN80" s="388"/>
      <c r="JRO80" s="388"/>
      <c r="JRP80" s="388"/>
      <c r="JRQ80" s="388"/>
      <c r="JRR80" s="388"/>
      <c r="JRS80" s="388"/>
      <c r="JRT80" s="388"/>
      <c r="JRU80" s="388"/>
      <c r="JRV80" s="388"/>
      <c r="JRW80" s="388"/>
      <c r="JRX80" s="388"/>
      <c r="JRY80" s="388"/>
      <c r="JRZ80" s="388"/>
      <c r="JSA80" s="388"/>
      <c r="JSB80" s="388"/>
      <c r="JSC80" s="388"/>
      <c r="JSD80" s="388"/>
      <c r="JSE80" s="388"/>
      <c r="JSF80" s="388"/>
      <c r="JSG80" s="388"/>
      <c r="JSH80" s="388"/>
      <c r="JSI80" s="388"/>
      <c r="JSJ80" s="388"/>
      <c r="JSK80" s="388"/>
      <c r="JSL80" s="388"/>
      <c r="JSM80" s="388"/>
      <c r="JSN80" s="388"/>
      <c r="JSO80" s="388"/>
      <c r="JSP80" s="388"/>
      <c r="JSQ80" s="388"/>
      <c r="JSR80" s="388"/>
      <c r="JSS80" s="388"/>
      <c r="JST80" s="388"/>
      <c r="JSU80" s="388"/>
      <c r="JSV80" s="388"/>
      <c r="JSW80" s="388"/>
      <c r="JSX80" s="388"/>
      <c r="JSY80" s="388"/>
      <c r="JSZ80" s="388"/>
      <c r="JTA80" s="388"/>
      <c r="JTB80" s="388"/>
      <c r="JTC80" s="388"/>
      <c r="JTD80" s="388"/>
      <c r="JTE80" s="388"/>
      <c r="JTF80" s="388"/>
      <c r="JTG80" s="388"/>
      <c r="JTH80" s="388"/>
      <c r="JTI80" s="388"/>
      <c r="JTJ80" s="388"/>
      <c r="JTK80" s="388"/>
      <c r="JTL80" s="388"/>
      <c r="JTM80" s="388"/>
      <c r="JTN80" s="388"/>
      <c r="JTO80" s="388"/>
      <c r="JTP80" s="388"/>
      <c r="JTQ80" s="388"/>
      <c r="JTR80" s="388"/>
      <c r="JTS80" s="388"/>
      <c r="JTT80" s="388"/>
      <c r="JTU80" s="388"/>
      <c r="JTV80" s="388"/>
      <c r="JTW80" s="388"/>
      <c r="JTX80" s="388"/>
      <c r="JTY80" s="388"/>
      <c r="JTZ80" s="388"/>
      <c r="JUA80" s="388"/>
      <c r="JUB80" s="388"/>
      <c r="JUC80" s="388"/>
      <c r="JUD80" s="388"/>
      <c r="JUE80" s="388"/>
      <c r="JUF80" s="388"/>
      <c r="JUG80" s="388"/>
      <c r="JUH80" s="388"/>
      <c r="JUI80" s="388"/>
      <c r="JUJ80" s="388"/>
      <c r="JUK80" s="388"/>
      <c r="JUL80" s="388"/>
      <c r="JUM80" s="388"/>
      <c r="JUN80" s="388"/>
      <c r="JUO80" s="388"/>
      <c r="JUP80" s="388"/>
      <c r="JUQ80" s="388"/>
      <c r="JUR80" s="388"/>
      <c r="JUS80" s="388"/>
      <c r="JUT80" s="388"/>
      <c r="JUU80" s="388"/>
      <c r="JUV80" s="388"/>
      <c r="JUW80" s="388"/>
      <c r="JUX80" s="388"/>
      <c r="JUY80" s="388"/>
      <c r="JUZ80" s="388"/>
      <c r="JVA80" s="388"/>
      <c r="JVB80" s="388"/>
      <c r="JVC80" s="388"/>
      <c r="JVD80" s="388"/>
      <c r="JVE80" s="388"/>
      <c r="JVF80" s="388"/>
      <c r="JVG80" s="388"/>
      <c r="JVH80" s="388"/>
      <c r="JVI80" s="388"/>
      <c r="JVJ80" s="388"/>
      <c r="JVK80" s="388"/>
      <c r="JVL80" s="388"/>
      <c r="JVM80" s="388"/>
      <c r="JVN80" s="388"/>
      <c r="JVO80" s="388"/>
      <c r="JVP80" s="388"/>
      <c r="JVQ80" s="388"/>
      <c r="JVR80" s="388"/>
      <c r="JVS80" s="388"/>
      <c r="JVT80" s="388"/>
      <c r="JVU80" s="388"/>
      <c r="JVV80" s="388"/>
      <c r="JVW80" s="388"/>
      <c r="JVX80" s="388"/>
      <c r="JVY80" s="388"/>
      <c r="JVZ80" s="388"/>
      <c r="JWA80" s="388"/>
      <c r="JWB80" s="388"/>
      <c r="JWC80" s="388"/>
      <c r="JWD80" s="388"/>
      <c r="JWE80" s="388"/>
      <c r="JWF80" s="388"/>
      <c r="JWG80" s="388"/>
      <c r="JWH80" s="388"/>
      <c r="JWI80" s="388"/>
      <c r="JWJ80" s="388"/>
      <c r="JWK80" s="388"/>
      <c r="JWL80" s="388"/>
      <c r="JWM80" s="388"/>
      <c r="JWN80" s="388"/>
      <c r="JWO80" s="388"/>
      <c r="JWP80" s="388"/>
      <c r="JWQ80" s="388"/>
      <c r="JWR80" s="388"/>
      <c r="JWS80" s="388"/>
      <c r="JWT80" s="388"/>
      <c r="JWU80" s="388"/>
      <c r="JWV80" s="388"/>
      <c r="JWW80" s="388"/>
      <c r="JWX80" s="388"/>
      <c r="JWY80" s="388"/>
      <c r="JWZ80" s="388"/>
      <c r="JXA80" s="388"/>
      <c r="JXB80" s="388"/>
      <c r="JXC80" s="388"/>
      <c r="JXD80" s="388"/>
      <c r="JXE80" s="388"/>
      <c r="JXF80" s="388"/>
      <c r="JXG80" s="388"/>
      <c r="JXH80" s="388"/>
      <c r="JXI80" s="388"/>
      <c r="JXJ80" s="388"/>
      <c r="JXK80" s="388"/>
      <c r="JXL80" s="388"/>
      <c r="JXM80" s="388"/>
      <c r="JXN80" s="388"/>
      <c r="JXO80" s="388"/>
      <c r="JXP80" s="388"/>
      <c r="JXQ80" s="388"/>
      <c r="JXR80" s="388"/>
      <c r="JXS80" s="388"/>
      <c r="JXT80" s="388"/>
      <c r="JXU80" s="388"/>
      <c r="JXV80" s="388"/>
      <c r="JXW80" s="388"/>
      <c r="JXX80" s="388"/>
      <c r="JXY80" s="388"/>
      <c r="JXZ80" s="388"/>
      <c r="JYA80" s="388"/>
      <c r="JYB80" s="388"/>
      <c r="JYC80" s="388"/>
      <c r="JYD80" s="388"/>
      <c r="JYE80" s="388"/>
      <c r="JYF80" s="388"/>
      <c r="JYG80" s="388"/>
      <c r="JYH80" s="388"/>
      <c r="JYI80" s="388"/>
      <c r="JYJ80" s="388"/>
      <c r="JYK80" s="388"/>
      <c r="JYL80" s="388"/>
      <c r="JYM80" s="388"/>
      <c r="JYN80" s="388"/>
      <c r="JYO80" s="388"/>
      <c r="JYP80" s="388"/>
      <c r="JYQ80" s="388"/>
      <c r="JYR80" s="388"/>
      <c r="JYS80" s="388"/>
      <c r="JYT80" s="388"/>
      <c r="JYU80" s="388"/>
      <c r="JYV80" s="388"/>
      <c r="JYW80" s="388"/>
      <c r="JYX80" s="388"/>
      <c r="JYY80" s="388"/>
      <c r="JYZ80" s="388"/>
      <c r="JZA80" s="388"/>
      <c r="JZB80" s="388"/>
      <c r="JZC80" s="388"/>
      <c r="JZD80" s="388"/>
      <c r="JZE80" s="388"/>
      <c r="JZF80" s="388"/>
      <c r="JZG80" s="388"/>
      <c r="JZH80" s="388"/>
      <c r="JZI80" s="388"/>
      <c r="JZJ80" s="388"/>
      <c r="JZK80" s="388"/>
      <c r="JZL80" s="388"/>
      <c r="JZM80" s="388"/>
      <c r="JZN80" s="388"/>
      <c r="JZO80" s="388"/>
      <c r="JZP80" s="388"/>
      <c r="JZQ80" s="388"/>
      <c r="JZR80" s="388"/>
      <c r="JZS80" s="388"/>
      <c r="JZT80" s="388"/>
      <c r="JZU80" s="388"/>
      <c r="JZV80" s="388"/>
      <c r="JZW80" s="388"/>
      <c r="JZX80" s="388"/>
      <c r="JZY80" s="388"/>
      <c r="JZZ80" s="388"/>
      <c r="KAA80" s="388"/>
      <c r="KAB80" s="388"/>
      <c r="KAC80" s="388"/>
      <c r="KAD80" s="388"/>
      <c r="KAE80" s="388"/>
      <c r="KAF80" s="388"/>
      <c r="KAG80" s="388"/>
      <c r="KAH80" s="388"/>
      <c r="KAI80" s="388"/>
      <c r="KAJ80" s="388"/>
      <c r="KAK80" s="388"/>
      <c r="KAL80" s="388"/>
      <c r="KAM80" s="388"/>
      <c r="KAN80" s="388"/>
      <c r="KAO80" s="388"/>
      <c r="KAP80" s="388"/>
      <c r="KAQ80" s="388"/>
      <c r="KAR80" s="388"/>
      <c r="KAS80" s="388"/>
      <c r="KAT80" s="388"/>
      <c r="KAU80" s="388"/>
      <c r="KAV80" s="388"/>
      <c r="KAW80" s="388"/>
      <c r="KAX80" s="388"/>
      <c r="KAY80" s="388"/>
      <c r="KAZ80" s="388"/>
      <c r="KBA80" s="388"/>
      <c r="KBB80" s="388"/>
      <c r="KBC80" s="388"/>
      <c r="KBD80" s="388"/>
      <c r="KBE80" s="388"/>
      <c r="KBF80" s="388"/>
      <c r="KBG80" s="388"/>
      <c r="KBH80" s="388"/>
      <c r="KBI80" s="388"/>
      <c r="KBJ80" s="388"/>
      <c r="KBK80" s="388"/>
      <c r="KBL80" s="388"/>
      <c r="KBM80" s="388"/>
      <c r="KBN80" s="388"/>
      <c r="KBO80" s="388"/>
      <c r="KBP80" s="388"/>
      <c r="KBQ80" s="388"/>
      <c r="KBR80" s="388"/>
      <c r="KBS80" s="388"/>
      <c r="KBT80" s="388"/>
      <c r="KBU80" s="388"/>
      <c r="KBV80" s="388"/>
      <c r="KBW80" s="388"/>
      <c r="KBX80" s="388"/>
      <c r="KBY80" s="388"/>
      <c r="KBZ80" s="388"/>
      <c r="KCA80" s="388"/>
      <c r="KCB80" s="388"/>
      <c r="KCC80" s="388"/>
      <c r="KCD80" s="388"/>
      <c r="KCE80" s="388"/>
      <c r="KCF80" s="388"/>
      <c r="KCG80" s="388"/>
      <c r="KCH80" s="388"/>
      <c r="KCI80" s="388"/>
      <c r="KCJ80" s="388"/>
      <c r="KCK80" s="388"/>
      <c r="KCL80" s="388"/>
      <c r="KCM80" s="388"/>
      <c r="KCN80" s="388"/>
      <c r="KCO80" s="388"/>
      <c r="KCP80" s="388"/>
      <c r="KCQ80" s="388"/>
      <c r="KCR80" s="388"/>
      <c r="KCS80" s="388"/>
      <c r="KCT80" s="388"/>
      <c r="KCU80" s="388"/>
      <c r="KCV80" s="388"/>
      <c r="KCW80" s="388"/>
      <c r="KCX80" s="388"/>
      <c r="KCY80" s="388"/>
      <c r="KCZ80" s="388"/>
      <c r="KDA80" s="388"/>
      <c r="KDB80" s="388"/>
      <c r="KDC80" s="388"/>
      <c r="KDD80" s="388"/>
      <c r="KDE80" s="388"/>
      <c r="KDF80" s="388"/>
      <c r="KDG80" s="388"/>
      <c r="KDH80" s="388"/>
      <c r="KDI80" s="388"/>
      <c r="KDJ80" s="388"/>
      <c r="KDK80" s="388"/>
      <c r="KDL80" s="388"/>
      <c r="KDM80" s="388"/>
      <c r="KDN80" s="388"/>
      <c r="KDO80" s="388"/>
      <c r="KDP80" s="388"/>
      <c r="KDQ80" s="388"/>
      <c r="KDR80" s="388"/>
      <c r="KDS80" s="388"/>
      <c r="KDT80" s="388"/>
      <c r="KDU80" s="388"/>
      <c r="KDV80" s="388"/>
      <c r="KDW80" s="388"/>
      <c r="KDX80" s="388"/>
      <c r="KDY80" s="388"/>
      <c r="KDZ80" s="388"/>
      <c r="KEA80" s="388"/>
      <c r="KEB80" s="388"/>
      <c r="KEC80" s="388"/>
      <c r="KED80" s="388"/>
      <c r="KEE80" s="388"/>
      <c r="KEF80" s="388"/>
      <c r="KEG80" s="388"/>
      <c r="KEH80" s="388"/>
      <c r="KEI80" s="388"/>
      <c r="KEJ80" s="388"/>
      <c r="KEK80" s="388"/>
      <c r="KEL80" s="388"/>
      <c r="KEM80" s="388"/>
      <c r="KEN80" s="388"/>
      <c r="KEO80" s="388"/>
      <c r="KEP80" s="388"/>
      <c r="KEQ80" s="388"/>
      <c r="KER80" s="388"/>
      <c r="KES80" s="388"/>
      <c r="KET80" s="388"/>
      <c r="KEU80" s="388"/>
      <c r="KEV80" s="388"/>
      <c r="KEW80" s="388"/>
      <c r="KEX80" s="388"/>
      <c r="KEY80" s="388"/>
      <c r="KEZ80" s="388"/>
      <c r="KFA80" s="388"/>
      <c r="KFB80" s="388"/>
      <c r="KFC80" s="388"/>
      <c r="KFD80" s="388"/>
      <c r="KFE80" s="388"/>
      <c r="KFF80" s="388"/>
      <c r="KFG80" s="388"/>
      <c r="KFH80" s="388"/>
      <c r="KFI80" s="388"/>
      <c r="KFJ80" s="388"/>
      <c r="KFK80" s="388"/>
      <c r="KFL80" s="388"/>
      <c r="KFM80" s="388"/>
      <c r="KFN80" s="388"/>
      <c r="KFO80" s="388"/>
      <c r="KFP80" s="388"/>
      <c r="KFQ80" s="388"/>
      <c r="KFR80" s="388"/>
      <c r="KFS80" s="388"/>
      <c r="KFT80" s="388"/>
      <c r="KFU80" s="388"/>
      <c r="KFV80" s="388"/>
      <c r="KFW80" s="388"/>
      <c r="KFX80" s="388"/>
      <c r="KFY80" s="388"/>
      <c r="KFZ80" s="388"/>
      <c r="KGA80" s="388"/>
      <c r="KGB80" s="388"/>
      <c r="KGC80" s="388"/>
      <c r="KGD80" s="388"/>
      <c r="KGE80" s="388"/>
      <c r="KGF80" s="388"/>
      <c r="KGG80" s="388"/>
      <c r="KGH80" s="388"/>
      <c r="KGI80" s="388"/>
      <c r="KGJ80" s="388"/>
      <c r="KGK80" s="388"/>
      <c r="KGL80" s="388"/>
      <c r="KGM80" s="388"/>
      <c r="KGN80" s="388"/>
      <c r="KGO80" s="388"/>
      <c r="KGP80" s="388"/>
      <c r="KGQ80" s="388"/>
      <c r="KGR80" s="388"/>
      <c r="KGS80" s="388"/>
      <c r="KGT80" s="388"/>
      <c r="KGU80" s="388"/>
      <c r="KGV80" s="388"/>
      <c r="KGW80" s="388"/>
      <c r="KGX80" s="388"/>
      <c r="KGY80" s="388"/>
      <c r="KGZ80" s="388"/>
      <c r="KHA80" s="388"/>
      <c r="KHB80" s="388"/>
      <c r="KHC80" s="388"/>
      <c r="KHD80" s="388"/>
      <c r="KHE80" s="388"/>
      <c r="KHF80" s="388"/>
      <c r="KHG80" s="388"/>
      <c r="KHH80" s="388"/>
      <c r="KHI80" s="388"/>
      <c r="KHJ80" s="388"/>
      <c r="KHK80" s="388"/>
      <c r="KHL80" s="388"/>
      <c r="KHM80" s="388"/>
      <c r="KHN80" s="388"/>
      <c r="KHO80" s="388"/>
      <c r="KHP80" s="388"/>
      <c r="KHQ80" s="388"/>
      <c r="KHR80" s="388"/>
      <c r="KHS80" s="388"/>
      <c r="KHT80" s="388"/>
      <c r="KHU80" s="388"/>
      <c r="KHV80" s="388"/>
      <c r="KHW80" s="388"/>
      <c r="KHX80" s="388"/>
      <c r="KHY80" s="388"/>
      <c r="KHZ80" s="388"/>
      <c r="KIA80" s="388"/>
      <c r="KIB80" s="388"/>
      <c r="KIC80" s="388"/>
      <c r="KID80" s="388"/>
      <c r="KIE80" s="388"/>
      <c r="KIF80" s="388"/>
      <c r="KIG80" s="388"/>
      <c r="KIH80" s="388"/>
      <c r="KII80" s="388"/>
      <c r="KIJ80" s="388"/>
      <c r="KIK80" s="388"/>
      <c r="KIL80" s="388"/>
      <c r="KIM80" s="388"/>
      <c r="KIN80" s="388"/>
      <c r="KIO80" s="388"/>
      <c r="KIP80" s="388"/>
      <c r="KIQ80" s="388"/>
      <c r="KIR80" s="388"/>
      <c r="KIS80" s="388"/>
      <c r="KIT80" s="388"/>
      <c r="KIU80" s="388"/>
      <c r="KIV80" s="388"/>
      <c r="KIW80" s="388"/>
      <c r="KIX80" s="388"/>
      <c r="KIY80" s="388"/>
      <c r="KIZ80" s="388"/>
      <c r="KJA80" s="388"/>
      <c r="KJB80" s="388"/>
      <c r="KJC80" s="388"/>
      <c r="KJD80" s="388"/>
      <c r="KJE80" s="388"/>
      <c r="KJF80" s="388"/>
      <c r="KJG80" s="388"/>
      <c r="KJH80" s="388"/>
      <c r="KJI80" s="388"/>
      <c r="KJJ80" s="388"/>
      <c r="KJK80" s="388"/>
      <c r="KJL80" s="388"/>
      <c r="KJM80" s="388"/>
      <c r="KJN80" s="388"/>
      <c r="KJO80" s="388"/>
      <c r="KJP80" s="388"/>
      <c r="KJQ80" s="388"/>
      <c r="KJR80" s="388"/>
      <c r="KJS80" s="388"/>
      <c r="KJT80" s="388"/>
      <c r="KJU80" s="388"/>
      <c r="KJV80" s="388"/>
      <c r="KJW80" s="388"/>
      <c r="KJX80" s="388"/>
      <c r="KJY80" s="388"/>
      <c r="KJZ80" s="388"/>
      <c r="KKA80" s="388"/>
      <c r="KKB80" s="388"/>
      <c r="KKC80" s="388"/>
      <c r="KKD80" s="388"/>
      <c r="KKE80" s="388"/>
      <c r="KKF80" s="388"/>
      <c r="KKG80" s="388"/>
      <c r="KKH80" s="388"/>
      <c r="KKI80" s="388"/>
      <c r="KKJ80" s="388"/>
      <c r="KKK80" s="388"/>
      <c r="KKL80" s="388"/>
      <c r="KKM80" s="388"/>
      <c r="KKN80" s="388"/>
      <c r="KKO80" s="388"/>
      <c r="KKP80" s="388"/>
      <c r="KKQ80" s="388"/>
      <c r="KKR80" s="388"/>
      <c r="KKS80" s="388"/>
      <c r="KKT80" s="388"/>
      <c r="KKU80" s="388"/>
      <c r="KKV80" s="388"/>
      <c r="KKW80" s="388"/>
      <c r="KKX80" s="388"/>
      <c r="KKY80" s="388"/>
      <c r="KKZ80" s="388"/>
      <c r="KLA80" s="388"/>
      <c r="KLB80" s="388"/>
      <c r="KLC80" s="388"/>
      <c r="KLD80" s="388"/>
      <c r="KLE80" s="388"/>
      <c r="KLF80" s="388"/>
      <c r="KLG80" s="388"/>
      <c r="KLH80" s="388"/>
      <c r="KLI80" s="388"/>
      <c r="KLJ80" s="388"/>
      <c r="KLK80" s="388"/>
      <c r="KLL80" s="388"/>
      <c r="KLM80" s="388"/>
      <c r="KLN80" s="388"/>
      <c r="KLO80" s="388"/>
      <c r="KLP80" s="388"/>
      <c r="KLQ80" s="388"/>
      <c r="KLR80" s="388"/>
      <c r="KLS80" s="388"/>
      <c r="KLT80" s="388"/>
      <c r="KLU80" s="388"/>
      <c r="KLV80" s="388"/>
      <c r="KLW80" s="388"/>
      <c r="KLX80" s="388"/>
      <c r="KLY80" s="388"/>
      <c r="KLZ80" s="388"/>
      <c r="KMA80" s="388"/>
      <c r="KMB80" s="388"/>
      <c r="KMC80" s="388"/>
      <c r="KMD80" s="388"/>
      <c r="KME80" s="388"/>
      <c r="KMF80" s="388"/>
      <c r="KMG80" s="388"/>
      <c r="KMH80" s="388"/>
      <c r="KMI80" s="388"/>
      <c r="KMJ80" s="388"/>
      <c r="KMK80" s="388"/>
      <c r="KML80" s="388"/>
      <c r="KMM80" s="388"/>
      <c r="KMN80" s="388"/>
      <c r="KMO80" s="388"/>
      <c r="KMP80" s="388"/>
      <c r="KMQ80" s="388"/>
      <c r="KMR80" s="388"/>
      <c r="KMS80" s="388"/>
      <c r="KMT80" s="388"/>
      <c r="KMU80" s="388"/>
      <c r="KMV80" s="388"/>
      <c r="KMW80" s="388"/>
      <c r="KMX80" s="388"/>
      <c r="KMY80" s="388"/>
      <c r="KMZ80" s="388"/>
      <c r="KNA80" s="388"/>
      <c r="KNB80" s="388"/>
      <c r="KNC80" s="388"/>
      <c r="KND80" s="388"/>
      <c r="KNE80" s="388"/>
      <c r="KNF80" s="388"/>
      <c r="KNG80" s="388"/>
      <c r="KNH80" s="388"/>
      <c r="KNI80" s="388"/>
      <c r="KNJ80" s="388"/>
      <c r="KNK80" s="388"/>
      <c r="KNL80" s="388"/>
      <c r="KNM80" s="388"/>
      <c r="KNN80" s="388"/>
      <c r="KNO80" s="388"/>
      <c r="KNP80" s="388"/>
      <c r="KNQ80" s="388"/>
      <c r="KNR80" s="388"/>
      <c r="KNS80" s="388"/>
      <c r="KNT80" s="388"/>
      <c r="KNU80" s="388"/>
      <c r="KNV80" s="388"/>
      <c r="KNW80" s="388"/>
      <c r="KNX80" s="388"/>
      <c r="KNY80" s="388"/>
      <c r="KNZ80" s="388"/>
      <c r="KOA80" s="388"/>
      <c r="KOB80" s="388"/>
      <c r="KOC80" s="388"/>
      <c r="KOD80" s="388"/>
      <c r="KOE80" s="388"/>
      <c r="KOF80" s="388"/>
      <c r="KOG80" s="388"/>
      <c r="KOH80" s="388"/>
      <c r="KOI80" s="388"/>
      <c r="KOJ80" s="388"/>
      <c r="KOK80" s="388"/>
      <c r="KOL80" s="388"/>
      <c r="KOM80" s="388"/>
      <c r="KON80" s="388"/>
      <c r="KOO80" s="388"/>
      <c r="KOP80" s="388"/>
      <c r="KOQ80" s="388"/>
      <c r="KOR80" s="388"/>
      <c r="KOS80" s="388"/>
      <c r="KOT80" s="388"/>
      <c r="KOU80" s="388"/>
      <c r="KOV80" s="388"/>
      <c r="KOW80" s="388"/>
      <c r="KOX80" s="388"/>
      <c r="KOY80" s="388"/>
      <c r="KOZ80" s="388"/>
      <c r="KPA80" s="388"/>
      <c r="KPB80" s="388"/>
      <c r="KPC80" s="388"/>
      <c r="KPD80" s="388"/>
      <c r="KPE80" s="388"/>
      <c r="KPF80" s="388"/>
      <c r="KPG80" s="388"/>
      <c r="KPH80" s="388"/>
      <c r="KPI80" s="388"/>
      <c r="KPJ80" s="388"/>
      <c r="KPK80" s="388"/>
      <c r="KPL80" s="388"/>
      <c r="KPM80" s="388"/>
      <c r="KPN80" s="388"/>
      <c r="KPO80" s="388"/>
      <c r="KPP80" s="388"/>
      <c r="KPQ80" s="388"/>
      <c r="KPR80" s="388"/>
      <c r="KPS80" s="388"/>
      <c r="KPT80" s="388"/>
      <c r="KPU80" s="388"/>
      <c r="KPV80" s="388"/>
      <c r="KPW80" s="388"/>
      <c r="KPX80" s="388"/>
      <c r="KPY80" s="388"/>
      <c r="KPZ80" s="388"/>
      <c r="KQA80" s="388"/>
      <c r="KQB80" s="388"/>
      <c r="KQC80" s="388"/>
      <c r="KQD80" s="388"/>
      <c r="KQE80" s="388"/>
      <c r="KQF80" s="388"/>
      <c r="KQG80" s="388"/>
      <c r="KQH80" s="388"/>
      <c r="KQI80" s="388"/>
      <c r="KQJ80" s="388"/>
      <c r="KQK80" s="388"/>
      <c r="KQL80" s="388"/>
      <c r="KQM80" s="388"/>
      <c r="KQN80" s="388"/>
      <c r="KQO80" s="388"/>
      <c r="KQP80" s="388"/>
      <c r="KQQ80" s="388"/>
      <c r="KQR80" s="388"/>
      <c r="KQS80" s="388"/>
      <c r="KQT80" s="388"/>
      <c r="KQU80" s="388"/>
      <c r="KQV80" s="388"/>
      <c r="KQW80" s="388"/>
      <c r="KQX80" s="388"/>
      <c r="KQY80" s="388"/>
      <c r="KQZ80" s="388"/>
      <c r="KRA80" s="388"/>
      <c r="KRB80" s="388"/>
      <c r="KRC80" s="388"/>
      <c r="KRD80" s="388"/>
      <c r="KRE80" s="388"/>
      <c r="KRF80" s="388"/>
      <c r="KRG80" s="388"/>
      <c r="KRH80" s="388"/>
      <c r="KRI80" s="388"/>
      <c r="KRJ80" s="388"/>
      <c r="KRK80" s="388"/>
      <c r="KRL80" s="388"/>
      <c r="KRM80" s="388"/>
      <c r="KRN80" s="388"/>
      <c r="KRO80" s="388"/>
      <c r="KRP80" s="388"/>
      <c r="KRQ80" s="388"/>
      <c r="KRR80" s="388"/>
      <c r="KRS80" s="388"/>
      <c r="KRT80" s="388"/>
      <c r="KRU80" s="388"/>
      <c r="KRV80" s="388"/>
      <c r="KRW80" s="388"/>
      <c r="KRX80" s="388"/>
      <c r="KRY80" s="388"/>
      <c r="KRZ80" s="388"/>
      <c r="KSA80" s="388"/>
      <c r="KSB80" s="388"/>
      <c r="KSC80" s="388"/>
      <c r="KSD80" s="388"/>
      <c r="KSE80" s="388"/>
      <c r="KSF80" s="388"/>
      <c r="KSG80" s="388"/>
      <c r="KSH80" s="388"/>
      <c r="KSI80" s="388"/>
      <c r="KSJ80" s="388"/>
      <c r="KSK80" s="388"/>
      <c r="KSL80" s="388"/>
      <c r="KSM80" s="388"/>
      <c r="KSN80" s="388"/>
      <c r="KSO80" s="388"/>
      <c r="KSP80" s="388"/>
      <c r="KSQ80" s="388"/>
      <c r="KSR80" s="388"/>
      <c r="KSS80" s="388"/>
      <c r="KST80" s="388"/>
      <c r="KSU80" s="388"/>
      <c r="KSV80" s="388"/>
      <c r="KSW80" s="388"/>
      <c r="KSX80" s="388"/>
      <c r="KSY80" s="388"/>
      <c r="KSZ80" s="388"/>
      <c r="KTA80" s="388"/>
      <c r="KTB80" s="388"/>
      <c r="KTC80" s="388"/>
      <c r="KTD80" s="388"/>
      <c r="KTE80" s="388"/>
      <c r="KTF80" s="388"/>
      <c r="KTG80" s="388"/>
      <c r="KTH80" s="388"/>
      <c r="KTI80" s="388"/>
      <c r="KTJ80" s="388"/>
      <c r="KTK80" s="388"/>
      <c r="KTL80" s="388"/>
      <c r="KTM80" s="388"/>
      <c r="KTN80" s="388"/>
      <c r="KTO80" s="388"/>
      <c r="KTP80" s="388"/>
      <c r="KTQ80" s="388"/>
      <c r="KTR80" s="388"/>
      <c r="KTS80" s="388"/>
      <c r="KTT80" s="388"/>
      <c r="KTU80" s="388"/>
      <c r="KTV80" s="388"/>
      <c r="KTW80" s="388"/>
      <c r="KTX80" s="388"/>
      <c r="KTY80" s="388"/>
      <c r="KTZ80" s="388"/>
      <c r="KUA80" s="388"/>
      <c r="KUB80" s="388"/>
      <c r="KUC80" s="388"/>
      <c r="KUD80" s="388"/>
      <c r="KUE80" s="388"/>
      <c r="KUF80" s="388"/>
      <c r="KUG80" s="388"/>
      <c r="KUH80" s="388"/>
      <c r="KUI80" s="388"/>
      <c r="KUJ80" s="388"/>
      <c r="KUK80" s="388"/>
      <c r="KUL80" s="388"/>
      <c r="KUM80" s="388"/>
      <c r="KUN80" s="388"/>
      <c r="KUO80" s="388"/>
      <c r="KUP80" s="388"/>
      <c r="KUQ80" s="388"/>
      <c r="KUR80" s="388"/>
      <c r="KUS80" s="388"/>
      <c r="KUT80" s="388"/>
      <c r="KUU80" s="388"/>
      <c r="KUV80" s="388"/>
      <c r="KUW80" s="388"/>
      <c r="KUX80" s="388"/>
      <c r="KUY80" s="388"/>
      <c r="KUZ80" s="388"/>
      <c r="KVA80" s="388"/>
      <c r="KVB80" s="388"/>
      <c r="KVC80" s="388"/>
      <c r="KVD80" s="388"/>
      <c r="KVE80" s="388"/>
      <c r="KVF80" s="388"/>
      <c r="KVG80" s="388"/>
      <c r="KVH80" s="388"/>
      <c r="KVI80" s="388"/>
      <c r="KVJ80" s="388"/>
      <c r="KVK80" s="388"/>
      <c r="KVL80" s="388"/>
      <c r="KVM80" s="388"/>
      <c r="KVN80" s="388"/>
      <c r="KVO80" s="388"/>
      <c r="KVP80" s="388"/>
      <c r="KVQ80" s="388"/>
      <c r="KVR80" s="388"/>
      <c r="KVS80" s="388"/>
      <c r="KVT80" s="388"/>
      <c r="KVU80" s="388"/>
      <c r="KVV80" s="388"/>
      <c r="KVW80" s="388"/>
      <c r="KVX80" s="388"/>
      <c r="KVY80" s="388"/>
      <c r="KVZ80" s="388"/>
      <c r="KWA80" s="388"/>
      <c r="KWB80" s="388"/>
      <c r="KWC80" s="388"/>
      <c r="KWD80" s="388"/>
      <c r="KWE80" s="388"/>
      <c r="KWF80" s="388"/>
      <c r="KWG80" s="388"/>
      <c r="KWH80" s="388"/>
      <c r="KWI80" s="388"/>
      <c r="KWJ80" s="388"/>
      <c r="KWK80" s="388"/>
      <c r="KWL80" s="388"/>
      <c r="KWM80" s="388"/>
      <c r="KWN80" s="388"/>
      <c r="KWO80" s="388"/>
      <c r="KWP80" s="388"/>
      <c r="KWQ80" s="388"/>
      <c r="KWR80" s="388"/>
      <c r="KWS80" s="388"/>
      <c r="KWT80" s="388"/>
      <c r="KWU80" s="388"/>
      <c r="KWV80" s="388"/>
      <c r="KWW80" s="388"/>
      <c r="KWX80" s="388"/>
      <c r="KWY80" s="388"/>
      <c r="KWZ80" s="388"/>
      <c r="KXA80" s="388"/>
      <c r="KXB80" s="388"/>
      <c r="KXC80" s="388"/>
      <c r="KXD80" s="388"/>
      <c r="KXE80" s="388"/>
      <c r="KXF80" s="388"/>
      <c r="KXG80" s="388"/>
      <c r="KXH80" s="388"/>
      <c r="KXI80" s="388"/>
      <c r="KXJ80" s="388"/>
      <c r="KXK80" s="388"/>
      <c r="KXL80" s="388"/>
      <c r="KXM80" s="388"/>
      <c r="KXN80" s="388"/>
      <c r="KXO80" s="388"/>
      <c r="KXP80" s="388"/>
      <c r="KXQ80" s="388"/>
      <c r="KXR80" s="388"/>
      <c r="KXS80" s="388"/>
      <c r="KXT80" s="388"/>
      <c r="KXU80" s="388"/>
      <c r="KXV80" s="388"/>
      <c r="KXW80" s="388"/>
      <c r="KXX80" s="388"/>
      <c r="KXY80" s="388"/>
      <c r="KXZ80" s="388"/>
      <c r="KYA80" s="388"/>
      <c r="KYB80" s="388"/>
      <c r="KYC80" s="388"/>
      <c r="KYD80" s="388"/>
      <c r="KYE80" s="388"/>
      <c r="KYF80" s="388"/>
      <c r="KYG80" s="388"/>
      <c r="KYH80" s="388"/>
      <c r="KYI80" s="388"/>
      <c r="KYJ80" s="388"/>
      <c r="KYK80" s="388"/>
      <c r="KYL80" s="388"/>
      <c r="KYM80" s="388"/>
      <c r="KYN80" s="388"/>
      <c r="KYO80" s="388"/>
      <c r="KYP80" s="388"/>
      <c r="KYQ80" s="388"/>
      <c r="KYR80" s="388"/>
      <c r="KYS80" s="388"/>
      <c r="KYT80" s="388"/>
      <c r="KYU80" s="388"/>
      <c r="KYV80" s="388"/>
      <c r="KYW80" s="388"/>
      <c r="KYX80" s="388"/>
      <c r="KYY80" s="388"/>
      <c r="KYZ80" s="388"/>
      <c r="KZA80" s="388"/>
      <c r="KZB80" s="388"/>
      <c r="KZC80" s="388"/>
      <c r="KZD80" s="388"/>
      <c r="KZE80" s="388"/>
      <c r="KZF80" s="388"/>
      <c r="KZG80" s="388"/>
      <c r="KZH80" s="388"/>
      <c r="KZI80" s="388"/>
      <c r="KZJ80" s="388"/>
      <c r="KZK80" s="388"/>
      <c r="KZL80" s="388"/>
      <c r="KZM80" s="388"/>
      <c r="KZN80" s="388"/>
      <c r="KZO80" s="388"/>
      <c r="KZP80" s="388"/>
      <c r="KZQ80" s="388"/>
      <c r="KZR80" s="388"/>
      <c r="KZS80" s="388"/>
      <c r="KZT80" s="388"/>
      <c r="KZU80" s="388"/>
      <c r="KZV80" s="388"/>
      <c r="KZW80" s="388"/>
      <c r="KZX80" s="388"/>
      <c r="KZY80" s="388"/>
      <c r="KZZ80" s="388"/>
      <c r="LAA80" s="388"/>
      <c r="LAB80" s="388"/>
      <c r="LAC80" s="388"/>
      <c r="LAD80" s="388"/>
      <c r="LAE80" s="388"/>
      <c r="LAF80" s="388"/>
      <c r="LAG80" s="388"/>
      <c r="LAH80" s="388"/>
      <c r="LAI80" s="388"/>
      <c r="LAJ80" s="388"/>
      <c r="LAK80" s="388"/>
      <c r="LAL80" s="388"/>
      <c r="LAM80" s="388"/>
      <c r="LAN80" s="388"/>
      <c r="LAO80" s="388"/>
      <c r="LAP80" s="388"/>
      <c r="LAQ80" s="388"/>
      <c r="LAR80" s="388"/>
      <c r="LAS80" s="388"/>
      <c r="LAT80" s="388"/>
      <c r="LAU80" s="388"/>
      <c r="LAV80" s="388"/>
      <c r="LAW80" s="388"/>
      <c r="LAX80" s="388"/>
      <c r="LAY80" s="388"/>
      <c r="LAZ80" s="388"/>
      <c r="LBA80" s="388"/>
      <c r="LBB80" s="388"/>
      <c r="LBC80" s="388"/>
      <c r="LBD80" s="388"/>
      <c r="LBE80" s="388"/>
      <c r="LBF80" s="388"/>
      <c r="LBG80" s="388"/>
      <c r="LBH80" s="388"/>
      <c r="LBI80" s="388"/>
      <c r="LBJ80" s="388"/>
      <c r="LBK80" s="388"/>
      <c r="LBL80" s="388"/>
      <c r="LBM80" s="388"/>
      <c r="LBN80" s="388"/>
      <c r="LBO80" s="388"/>
      <c r="LBP80" s="388"/>
      <c r="LBQ80" s="388"/>
      <c r="LBR80" s="388"/>
      <c r="LBS80" s="388"/>
      <c r="LBT80" s="388"/>
      <c r="LBU80" s="388"/>
      <c r="LBV80" s="388"/>
      <c r="LBW80" s="388"/>
      <c r="LBX80" s="388"/>
      <c r="LBY80" s="388"/>
      <c r="LBZ80" s="388"/>
      <c r="LCA80" s="388"/>
      <c r="LCB80" s="388"/>
      <c r="LCC80" s="388"/>
      <c r="LCD80" s="388"/>
      <c r="LCE80" s="388"/>
      <c r="LCF80" s="388"/>
      <c r="LCG80" s="388"/>
      <c r="LCH80" s="388"/>
      <c r="LCI80" s="388"/>
      <c r="LCJ80" s="388"/>
      <c r="LCK80" s="388"/>
      <c r="LCL80" s="388"/>
      <c r="LCM80" s="388"/>
      <c r="LCN80" s="388"/>
      <c r="LCO80" s="388"/>
      <c r="LCP80" s="388"/>
      <c r="LCQ80" s="388"/>
      <c r="LCR80" s="388"/>
      <c r="LCS80" s="388"/>
      <c r="LCT80" s="388"/>
      <c r="LCU80" s="388"/>
      <c r="LCV80" s="388"/>
      <c r="LCW80" s="388"/>
      <c r="LCX80" s="388"/>
      <c r="LCY80" s="388"/>
      <c r="LCZ80" s="388"/>
      <c r="LDA80" s="388"/>
      <c r="LDB80" s="388"/>
      <c r="LDC80" s="388"/>
      <c r="LDD80" s="388"/>
      <c r="LDE80" s="388"/>
      <c r="LDF80" s="388"/>
      <c r="LDG80" s="388"/>
      <c r="LDH80" s="388"/>
      <c r="LDI80" s="388"/>
      <c r="LDJ80" s="388"/>
      <c r="LDK80" s="388"/>
      <c r="LDL80" s="388"/>
      <c r="LDM80" s="388"/>
      <c r="LDN80" s="388"/>
      <c r="LDO80" s="388"/>
      <c r="LDP80" s="388"/>
      <c r="LDQ80" s="388"/>
      <c r="LDR80" s="388"/>
      <c r="LDS80" s="388"/>
      <c r="LDT80" s="388"/>
      <c r="LDU80" s="388"/>
      <c r="LDV80" s="388"/>
      <c r="LDW80" s="388"/>
      <c r="LDX80" s="388"/>
      <c r="LDY80" s="388"/>
      <c r="LDZ80" s="388"/>
      <c r="LEA80" s="388"/>
      <c r="LEB80" s="388"/>
      <c r="LEC80" s="388"/>
      <c r="LED80" s="388"/>
      <c r="LEE80" s="388"/>
      <c r="LEF80" s="388"/>
      <c r="LEG80" s="388"/>
      <c r="LEH80" s="388"/>
      <c r="LEI80" s="388"/>
      <c r="LEJ80" s="388"/>
      <c r="LEK80" s="388"/>
      <c r="LEL80" s="388"/>
      <c r="LEM80" s="388"/>
      <c r="LEN80" s="388"/>
      <c r="LEO80" s="388"/>
      <c r="LEP80" s="388"/>
      <c r="LEQ80" s="388"/>
      <c r="LER80" s="388"/>
      <c r="LES80" s="388"/>
      <c r="LET80" s="388"/>
      <c r="LEU80" s="388"/>
      <c r="LEV80" s="388"/>
      <c r="LEW80" s="388"/>
      <c r="LEX80" s="388"/>
      <c r="LEY80" s="388"/>
      <c r="LEZ80" s="388"/>
      <c r="LFA80" s="388"/>
      <c r="LFB80" s="388"/>
      <c r="LFC80" s="388"/>
      <c r="LFD80" s="388"/>
      <c r="LFE80" s="388"/>
      <c r="LFF80" s="388"/>
      <c r="LFG80" s="388"/>
      <c r="LFH80" s="388"/>
      <c r="LFI80" s="388"/>
      <c r="LFJ80" s="388"/>
      <c r="LFK80" s="388"/>
      <c r="LFL80" s="388"/>
      <c r="LFM80" s="388"/>
      <c r="LFN80" s="388"/>
      <c r="LFO80" s="388"/>
      <c r="LFP80" s="388"/>
      <c r="LFQ80" s="388"/>
      <c r="LFR80" s="388"/>
      <c r="LFS80" s="388"/>
      <c r="LFT80" s="388"/>
      <c r="LFU80" s="388"/>
      <c r="LFV80" s="388"/>
      <c r="LFW80" s="388"/>
      <c r="LFX80" s="388"/>
      <c r="LFY80" s="388"/>
      <c r="LFZ80" s="388"/>
      <c r="LGA80" s="388"/>
      <c r="LGB80" s="388"/>
      <c r="LGC80" s="388"/>
      <c r="LGD80" s="388"/>
      <c r="LGE80" s="388"/>
      <c r="LGF80" s="388"/>
      <c r="LGG80" s="388"/>
      <c r="LGH80" s="388"/>
      <c r="LGI80" s="388"/>
      <c r="LGJ80" s="388"/>
      <c r="LGK80" s="388"/>
      <c r="LGL80" s="388"/>
      <c r="LGM80" s="388"/>
      <c r="LGN80" s="388"/>
      <c r="LGO80" s="388"/>
      <c r="LGP80" s="388"/>
      <c r="LGQ80" s="388"/>
      <c r="LGR80" s="388"/>
      <c r="LGS80" s="388"/>
      <c r="LGT80" s="388"/>
      <c r="LGU80" s="388"/>
      <c r="LGV80" s="388"/>
      <c r="LGW80" s="388"/>
      <c r="LGX80" s="388"/>
      <c r="LGY80" s="388"/>
      <c r="LGZ80" s="388"/>
      <c r="LHA80" s="388"/>
      <c r="LHB80" s="388"/>
      <c r="LHC80" s="388"/>
      <c r="LHD80" s="388"/>
      <c r="LHE80" s="388"/>
      <c r="LHF80" s="388"/>
      <c r="LHG80" s="388"/>
      <c r="LHH80" s="388"/>
      <c r="LHI80" s="388"/>
      <c r="LHJ80" s="388"/>
      <c r="LHK80" s="388"/>
      <c r="LHL80" s="388"/>
      <c r="LHM80" s="388"/>
      <c r="LHN80" s="388"/>
      <c r="LHO80" s="388"/>
      <c r="LHP80" s="388"/>
      <c r="LHQ80" s="388"/>
      <c r="LHR80" s="388"/>
      <c r="LHS80" s="388"/>
      <c r="LHT80" s="388"/>
      <c r="LHU80" s="388"/>
      <c r="LHV80" s="388"/>
      <c r="LHW80" s="388"/>
      <c r="LHX80" s="388"/>
      <c r="LHY80" s="388"/>
      <c r="LHZ80" s="388"/>
      <c r="LIA80" s="388"/>
      <c r="LIB80" s="388"/>
      <c r="LIC80" s="388"/>
      <c r="LID80" s="388"/>
      <c r="LIE80" s="388"/>
      <c r="LIF80" s="388"/>
      <c r="LIG80" s="388"/>
      <c r="LIH80" s="388"/>
      <c r="LII80" s="388"/>
      <c r="LIJ80" s="388"/>
      <c r="LIK80" s="388"/>
      <c r="LIL80" s="388"/>
      <c r="LIM80" s="388"/>
      <c r="LIN80" s="388"/>
      <c r="LIO80" s="388"/>
      <c r="LIP80" s="388"/>
      <c r="LIQ80" s="388"/>
      <c r="LIR80" s="388"/>
      <c r="LIS80" s="388"/>
      <c r="LIT80" s="388"/>
      <c r="LIU80" s="388"/>
      <c r="LIV80" s="388"/>
      <c r="LIW80" s="388"/>
      <c r="LIX80" s="388"/>
      <c r="LIY80" s="388"/>
      <c r="LIZ80" s="388"/>
      <c r="LJA80" s="388"/>
      <c r="LJB80" s="388"/>
      <c r="LJC80" s="388"/>
      <c r="LJD80" s="388"/>
      <c r="LJE80" s="388"/>
      <c r="LJF80" s="388"/>
      <c r="LJG80" s="388"/>
      <c r="LJH80" s="388"/>
      <c r="LJI80" s="388"/>
      <c r="LJJ80" s="388"/>
      <c r="LJK80" s="388"/>
      <c r="LJL80" s="388"/>
      <c r="LJM80" s="388"/>
      <c r="LJN80" s="388"/>
      <c r="LJO80" s="388"/>
      <c r="LJP80" s="388"/>
      <c r="LJQ80" s="388"/>
      <c r="LJR80" s="388"/>
      <c r="LJS80" s="388"/>
      <c r="LJT80" s="388"/>
      <c r="LJU80" s="388"/>
      <c r="LJV80" s="388"/>
      <c r="LJW80" s="388"/>
      <c r="LJX80" s="388"/>
      <c r="LJY80" s="388"/>
      <c r="LJZ80" s="388"/>
      <c r="LKA80" s="388"/>
      <c r="LKB80" s="388"/>
      <c r="LKC80" s="388"/>
      <c r="LKD80" s="388"/>
      <c r="LKE80" s="388"/>
      <c r="LKF80" s="388"/>
      <c r="LKG80" s="388"/>
      <c r="LKH80" s="388"/>
      <c r="LKI80" s="388"/>
      <c r="LKJ80" s="388"/>
      <c r="LKK80" s="388"/>
      <c r="LKL80" s="388"/>
      <c r="LKM80" s="388"/>
      <c r="LKN80" s="388"/>
      <c r="LKO80" s="388"/>
      <c r="LKP80" s="388"/>
      <c r="LKQ80" s="388"/>
      <c r="LKR80" s="388"/>
      <c r="LKS80" s="388"/>
      <c r="LKT80" s="388"/>
      <c r="LKU80" s="388"/>
      <c r="LKV80" s="388"/>
      <c r="LKW80" s="388"/>
      <c r="LKX80" s="388"/>
      <c r="LKY80" s="388"/>
      <c r="LKZ80" s="388"/>
      <c r="LLA80" s="388"/>
      <c r="LLB80" s="388"/>
      <c r="LLC80" s="388"/>
      <c r="LLD80" s="388"/>
      <c r="LLE80" s="388"/>
      <c r="LLF80" s="388"/>
      <c r="LLG80" s="388"/>
      <c r="LLH80" s="388"/>
      <c r="LLI80" s="388"/>
      <c r="LLJ80" s="388"/>
      <c r="LLK80" s="388"/>
      <c r="LLL80" s="388"/>
      <c r="LLM80" s="388"/>
      <c r="LLN80" s="388"/>
      <c r="LLO80" s="388"/>
      <c r="LLP80" s="388"/>
      <c r="LLQ80" s="388"/>
      <c r="LLR80" s="388"/>
      <c r="LLS80" s="388"/>
      <c r="LLT80" s="388"/>
      <c r="LLU80" s="388"/>
      <c r="LLV80" s="388"/>
      <c r="LLW80" s="388"/>
      <c r="LLX80" s="388"/>
      <c r="LLY80" s="388"/>
      <c r="LLZ80" s="388"/>
      <c r="LMA80" s="388"/>
      <c r="LMB80" s="388"/>
      <c r="LMC80" s="388"/>
      <c r="LMD80" s="388"/>
      <c r="LME80" s="388"/>
      <c r="LMF80" s="388"/>
      <c r="LMG80" s="388"/>
      <c r="LMH80" s="388"/>
      <c r="LMI80" s="388"/>
      <c r="LMJ80" s="388"/>
      <c r="LMK80" s="388"/>
      <c r="LML80" s="388"/>
      <c r="LMM80" s="388"/>
      <c r="LMN80" s="388"/>
      <c r="LMO80" s="388"/>
      <c r="LMP80" s="388"/>
      <c r="LMQ80" s="388"/>
      <c r="LMR80" s="388"/>
      <c r="LMS80" s="388"/>
      <c r="LMT80" s="388"/>
      <c r="LMU80" s="388"/>
      <c r="LMV80" s="388"/>
      <c r="LMW80" s="388"/>
      <c r="LMX80" s="388"/>
      <c r="LMY80" s="388"/>
      <c r="LMZ80" s="388"/>
      <c r="LNA80" s="388"/>
      <c r="LNB80" s="388"/>
      <c r="LNC80" s="388"/>
      <c r="LND80" s="388"/>
      <c r="LNE80" s="388"/>
      <c r="LNF80" s="388"/>
      <c r="LNG80" s="388"/>
      <c r="LNH80" s="388"/>
      <c r="LNI80" s="388"/>
      <c r="LNJ80" s="388"/>
      <c r="LNK80" s="388"/>
      <c r="LNL80" s="388"/>
      <c r="LNM80" s="388"/>
      <c r="LNN80" s="388"/>
      <c r="LNO80" s="388"/>
      <c r="LNP80" s="388"/>
      <c r="LNQ80" s="388"/>
      <c r="LNR80" s="388"/>
      <c r="LNS80" s="388"/>
      <c r="LNT80" s="388"/>
      <c r="LNU80" s="388"/>
      <c r="LNV80" s="388"/>
      <c r="LNW80" s="388"/>
      <c r="LNX80" s="388"/>
      <c r="LNY80" s="388"/>
      <c r="LNZ80" s="388"/>
      <c r="LOA80" s="388"/>
      <c r="LOB80" s="388"/>
      <c r="LOC80" s="388"/>
      <c r="LOD80" s="388"/>
      <c r="LOE80" s="388"/>
      <c r="LOF80" s="388"/>
      <c r="LOG80" s="388"/>
      <c r="LOH80" s="388"/>
      <c r="LOI80" s="388"/>
      <c r="LOJ80" s="388"/>
      <c r="LOK80" s="388"/>
      <c r="LOL80" s="388"/>
      <c r="LOM80" s="388"/>
      <c r="LON80" s="388"/>
      <c r="LOO80" s="388"/>
      <c r="LOP80" s="388"/>
      <c r="LOQ80" s="388"/>
      <c r="LOR80" s="388"/>
      <c r="LOS80" s="388"/>
      <c r="LOT80" s="388"/>
      <c r="LOU80" s="388"/>
      <c r="LOV80" s="388"/>
      <c r="LOW80" s="388"/>
      <c r="LOX80" s="388"/>
      <c r="LOY80" s="388"/>
      <c r="LOZ80" s="388"/>
      <c r="LPA80" s="388"/>
      <c r="LPB80" s="388"/>
      <c r="LPC80" s="388"/>
      <c r="LPD80" s="388"/>
      <c r="LPE80" s="388"/>
      <c r="LPF80" s="388"/>
      <c r="LPG80" s="388"/>
      <c r="LPH80" s="388"/>
      <c r="LPI80" s="388"/>
      <c r="LPJ80" s="388"/>
      <c r="LPK80" s="388"/>
      <c r="LPL80" s="388"/>
      <c r="LPM80" s="388"/>
      <c r="LPN80" s="388"/>
      <c r="LPO80" s="388"/>
      <c r="LPP80" s="388"/>
      <c r="LPQ80" s="388"/>
      <c r="LPR80" s="388"/>
      <c r="LPS80" s="388"/>
      <c r="LPT80" s="388"/>
      <c r="LPU80" s="388"/>
      <c r="LPV80" s="388"/>
      <c r="LPW80" s="388"/>
      <c r="LPX80" s="388"/>
      <c r="LPY80" s="388"/>
      <c r="LPZ80" s="388"/>
      <c r="LQA80" s="388"/>
      <c r="LQB80" s="388"/>
      <c r="LQC80" s="388"/>
      <c r="LQD80" s="388"/>
      <c r="LQE80" s="388"/>
      <c r="LQF80" s="388"/>
      <c r="LQG80" s="388"/>
      <c r="LQH80" s="388"/>
      <c r="LQI80" s="388"/>
      <c r="LQJ80" s="388"/>
      <c r="LQK80" s="388"/>
      <c r="LQL80" s="388"/>
      <c r="LQM80" s="388"/>
      <c r="LQN80" s="388"/>
      <c r="LQO80" s="388"/>
      <c r="LQP80" s="388"/>
      <c r="LQQ80" s="388"/>
      <c r="LQR80" s="388"/>
      <c r="LQS80" s="388"/>
      <c r="LQT80" s="388"/>
      <c r="LQU80" s="388"/>
      <c r="LQV80" s="388"/>
      <c r="LQW80" s="388"/>
      <c r="LQX80" s="388"/>
      <c r="LQY80" s="388"/>
      <c r="LQZ80" s="388"/>
      <c r="LRA80" s="388"/>
      <c r="LRB80" s="388"/>
      <c r="LRC80" s="388"/>
      <c r="LRD80" s="388"/>
      <c r="LRE80" s="388"/>
      <c r="LRF80" s="388"/>
      <c r="LRG80" s="388"/>
      <c r="LRH80" s="388"/>
      <c r="LRI80" s="388"/>
      <c r="LRJ80" s="388"/>
      <c r="LRK80" s="388"/>
      <c r="LRL80" s="388"/>
      <c r="LRM80" s="388"/>
      <c r="LRN80" s="388"/>
      <c r="LRO80" s="388"/>
      <c r="LRP80" s="388"/>
      <c r="LRQ80" s="388"/>
      <c r="LRR80" s="388"/>
      <c r="LRS80" s="388"/>
      <c r="LRT80" s="388"/>
      <c r="LRU80" s="388"/>
      <c r="LRV80" s="388"/>
      <c r="LRW80" s="388"/>
      <c r="LRX80" s="388"/>
      <c r="LRY80" s="388"/>
      <c r="LRZ80" s="388"/>
      <c r="LSA80" s="388"/>
      <c r="LSB80" s="388"/>
      <c r="LSC80" s="388"/>
      <c r="LSD80" s="388"/>
      <c r="LSE80" s="388"/>
      <c r="LSF80" s="388"/>
      <c r="LSG80" s="388"/>
      <c r="LSH80" s="388"/>
      <c r="LSI80" s="388"/>
      <c r="LSJ80" s="388"/>
      <c r="LSK80" s="388"/>
      <c r="LSL80" s="388"/>
      <c r="LSM80" s="388"/>
      <c r="LSN80" s="388"/>
      <c r="LSO80" s="388"/>
      <c r="LSP80" s="388"/>
      <c r="LSQ80" s="388"/>
      <c r="LSR80" s="388"/>
      <c r="LSS80" s="388"/>
      <c r="LST80" s="388"/>
      <c r="LSU80" s="388"/>
      <c r="LSV80" s="388"/>
      <c r="LSW80" s="388"/>
      <c r="LSX80" s="388"/>
      <c r="LSY80" s="388"/>
      <c r="LSZ80" s="388"/>
      <c r="LTA80" s="388"/>
      <c r="LTB80" s="388"/>
      <c r="LTC80" s="388"/>
      <c r="LTD80" s="388"/>
      <c r="LTE80" s="388"/>
      <c r="LTF80" s="388"/>
      <c r="LTG80" s="388"/>
      <c r="LTH80" s="388"/>
      <c r="LTI80" s="388"/>
      <c r="LTJ80" s="388"/>
      <c r="LTK80" s="388"/>
      <c r="LTL80" s="388"/>
      <c r="LTM80" s="388"/>
      <c r="LTN80" s="388"/>
      <c r="LTO80" s="388"/>
      <c r="LTP80" s="388"/>
      <c r="LTQ80" s="388"/>
      <c r="LTR80" s="388"/>
      <c r="LTS80" s="388"/>
      <c r="LTT80" s="388"/>
      <c r="LTU80" s="388"/>
      <c r="LTV80" s="388"/>
      <c r="LTW80" s="388"/>
      <c r="LTX80" s="388"/>
      <c r="LTY80" s="388"/>
      <c r="LTZ80" s="388"/>
      <c r="LUA80" s="388"/>
      <c r="LUB80" s="388"/>
      <c r="LUC80" s="388"/>
      <c r="LUD80" s="388"/>
      <c r="LUE80" s="388"/>
      <c r="LUF80" s="388"/>
      <c r="LUG80" s="388"/>
      <c r="LUH80" s="388"/>
      <c r="LUI80" s="388"/>
      <c r="LUJ80" s="388"/>
      <c r="LUK80" s="388"/>
      <c r="LUL80" s="388"/>
      <c r="LUM80" s="388"/>
      <c r="LUN80" s="388"/>
      <c r="LUO80" s="388"/>
      <c r="LUP80" s="388"/>
      <c r="LUQ80" s="388"/>
      <c r="LUR80" s="388"/>
      <c r="LUS80" s="388"/>
      <c r="LUT80" s="388"/>
      <c r="LUU80" s="388"/>
      <c r="LUV80" s="388"/>
      <c r="LUW80" s="388"/>
      <c r="LUX80" s="388"/>
      <c r="LUY80" s="388"/>
      <c r="LUZ80" s="388"/>
      <c r="LVA80" s="388"/>
      <c r="LVB80" s="388"/>
      <c r="LVC80" s="388"/>
      <c r="LVD80" s="388"/>
      <c r="LVE80" s="388"/>
      <c r="LVF80" s="388"/>
      <c r="LVG80" s="388"/>
      <c r="LVH80" s="388"/>
      <c r="LVI80" s="388"/>
      <c r="LVJ80" s="388"/>
      <c r="LVK80" s="388"/>
      <c r="LVL80" s="388"/>
      <c r="LVM80" s="388"/>
      <c r="LVN80" s="388"/>
      <c r="LVO80" s="388"/>
      <c r="LVP80" s="388"/>
      <c r="LVQ80" s="388"/>
      <c r="LVR80" s="388"/>
      <c r="LVS80" s="388"/>
      <c r="LVT80" s="388"/>
      <c r="LVU80" s="388"/>
      <c r="LVV80" s="388"/>
      <c r="LVW80" s="388"/>
      <c r="LVX80" s="388"/>
      <c r="LVY80" s="388"/>
      <c r="LVZ80" s="388"/>
      <c r="LWA80" s="388"/>
      <c r="LWB80" s="388"/>
      <c r="LWC80" s="388"/>
      <c r="LWD80" s="388"/>
      <c r="LWE80" s="388"/>
      <c r="LWF80" s="388"/>
      <c r="LWG80" s="388"/>
      <c r="LWH80" s="388"/>
      <c r="LWI80" s="388"/>
      <c r="LWJ80" s="388"/>
      <c r="LWK80" s="388"/>
      <c r="LWL80" s="388"/>
      <c r="LWM80" s="388"/>
      <c r="LWN80" s="388"/>
      <c r="LWO80" s="388"/>
      <c r="LWP80" s="388"/>
      <c r="LWQ80" s="388"/>
      <c r="LWR80" s="388"/>
      <c r="LWS80" s="388"/>
      <c r="LWT80" s="388"/>
      <c r="LWU80" s="388"/>
      <c r="LWV80" s="388"/>
      <c r="LWW80" s="388"/>
      <c r="LWX80" s="388"/>
      <c r="LWY80" s="388"/>
      <c r="LWZ80" s="388"/>
      <c r="LXA80" s="388"/>
      <c r="LXB80" s="388"/>
      <c r="LXC80" s="388"/>
      <c r="LXD80" s="388"/>
      <c r="LXE80" s="388"/>
      <c r="LXF80" s="388"/>
      <c r="LXG80" s="388"/>
      <c r="LXH80" s="388"/>
      <c r="LXI80" s="388"/>
      <c r="LXJ80" s="388"/>
      <c r="LXK80" s="388"/>
      <c r="LXL80" s="388"/>
      <c r="LXM80" s="388"/>
      <c r="LXN80" s="388"/>
      <c r="LXO80" s="388"/>
      <c r="LXP80" s="388"/>
      <c r="LXQ80" s="388"/>
      <c r="LXR80" s="388"/>
      <c r="LXS80" s="388"/>
      <c r="LXT80" s="388"/>
      <c r="LXU80" s="388"/>
      <c r="LXV80" s="388"/>
      <c r="LXW80" s="388"/>
      <c r="LXX80" s="388"/>
      <c r="LXY80" s="388"/>
      <c r="LXZ80" s="388"/>
      <c r="LYA80" s="388"/>
      <c r="LYB80" s="388"/>
      <c r="LYC80" s="388"/>
      <c r="LYD80" s="388"/>
      <c r="LYE80" s="388"/>
      <c r="LYF80" s="388"/>
      <c r="LYG80" s="388"/>
      <c r="LYH80" s="388"/>
      <c r="LYI80" s="388"/>
      <c r="LYJ80" s="388"/>
      <c r="LYK80" s="388"/>
      <c r="LYL80" s="388"/>
      <c r="LYM80" s="388"/>
      <c r="LYN80" s="388"/>
      <c r="LYO80" s="388"/>
      <c r="LYP80" s="388"/>
      <c r="LYQ80" s="388"/>
      <c r="LYR80" s="388"/>
      <c r="LYS80" s="388"/>
      <c r="LYT80" s="388"/>
      <c r="LYU80" s="388"/>
      <c r="LYV80" s="388"/>
      <c r="LYW80" s="388"/>
      <c r="LYX80" s="388"/>
      <c r="LYY80" s="388"/>
      <c r="LYZ80" s="388"/>
      <c r="LZA80" s="388"/>
      <c r="LZB80" s="388"/>
      <c r="LZC80" s="388"/>
      <c r="LZD80" s="388"/>
      <c r="LZE80" s="388"/>
      <c r="LZF80" s="388"/>
      <c r="LZG80" s="388"/>
      <c r="LZH80" s="388"/>
      <c r="LZI80" s="388"/>
      <c r="LZJ80" s="388"/>
      <c r="LZK80" s="388"/>
      <c r="LZL80" s="388"/>
      <c r="LZM80" s="388"/>
      <c r="LZN80" s="388"/>
      <c r="LZO80" s="388"/>
      <c r="LZP80" s="388"/>
      <c r="LZQ80" s="388"/>
      <c r="LZR80" s="388"/>
      <c r="LZS80" s="388"/>
      <c r="LZT80" s="388"/>
      <c r="LZU80" s="388"/>
      <c r="LZV80" s="388"/>
      <c r="LZW80" s="388"/>
      <c r="LZX80" s="388"/>
      <c r="LZY80" s="388"/>
      <c r="LZZ80" s="388"/>
      <c r="MAA80" s="388"/>
      <c r="MAB80" s="388"/>
      <c r="MAC80" s="388"/>
      <c r="MAD80" s="388"/>
      <c r="MAE80" s="388"/>
      <c r="MAF80" s="388"/>
      <c r="MAG80" s="388"/>
      <c r="MAH80" s="388"/>
      <c r="MAI80" s="388"/>
      <c r="MAJ80" s="388"/>
      <c r="MAK80" s="388"/>
      <c r="MAL80" s="388"/>
      <c r="MAM80" s="388"/>
      <c r="MAN80" s="388"/>
      <c r="MAO80" s="388"/>
      <c r="MAP80" s="388"/>
      <c r="MAQ80" s="388"/>
      <c r="MAR80" s="388"/>
      <c r="MAS80" s="388"/>
      <c r="MAT80" s="388"/>
      <c r="MAU80" s="388"/>
      <c r="MAV80" s="388"/>
      <c r="MAW80" s="388"/>
      <c r="MAX80" s="388"/>
      <c r="MAY80" s="388"/>
      <c r="MAZ80" s="388"/>
      <c r="MBA80" s="388"/>
      <c r="MBB80" s="388"/>
      <c r="MBC80" s="388"/>
      <c r="MBD80" s="388"/>
      <c r="MBE80" s="388"/>
      <c r="MBF80" s="388"/>
      <c r="MBG80" s="388"/>
      <c r="MBH80" s="388"/>
      <c r="MBI80" s="388"/>
      <c r="MBJ80" s="388"/>
      <c r="MBK80" s="388"/>
      <c r="MBL80" s="388"/>
      <c r="MBM80" s="388"/>
      <c r="MBN80" s="388"/>
      <c r="MBO80" s="388"/>
      <c r="MBP80" s="388"/>
      <c r="MBQ80" s="388"/>
      <c r="MBR80" s="388"/>
      <c r="MBS80" s="388"/>
      <c r="MBT80" s="388"/>
      <c r="MBU80" s="388"/>
      <c r="MBV80" s="388"/>
      <c r="MBW80" s="388"/>
      <c r="MBX80" s="388"/>
      <c r="MBY80" s="388"/>
      <c r="MBZ80" s="388"/>
      <c r="MCA80" s="388"/>
      <c r="MCB80" s="388"/>
      <c r="MCC80" s="388"/>
      <c r="MCD80" s="388"/>
      <c r="MCE80" s="388"/>
      <c r="MCF80" s="388"/>
      <c r="MCG80" s="388"/>
      <c r="MCH80" s="388"/>
      <c r="MCI80" s="388"/>
      <c r="MCJ80" s="388"/>
      <c r="MCK80" s="388"/>
      <c r="MCL80" s="388"/>
      <c r="MCM80" s="388"/>
      <c r="MCN80" s="388"/>
      <c r="MCO80" s="388"/>
      <c r="MCP80" s="388"/>
      <c r="MCQ80" s="388"/>
      <c r="MCR80" s="388"/>
      <c r="MCS80" s="388"/>
      <c r="MCT80" s="388"/>
      <c r="MCU80" s="388"/>
      <c r="MCV80" s="388"/>
      <c r="MCW80" s="388"/>
      <c r="MCX80" s="388"/>
      <c r="MCY80" s="388"/>
      <c r="MCZ80" s="388"/>
      <c r="MDA80" s="388"/>
      <c r="MDB80" s="388"/>
      <c r="MDC80" s="388"/>
      <c r="MDD80" s="388"/>
      <c r="MDE80" s="388"/>
      <c r="MDF80" s="388"/>
      <c r="MDG80" s="388"/>
      <c r="MDH80" s="388"/>
      <c r="MDI80" s="388"/>
      <c r="MDJ80" s="388"/>
      <c r="MDK80" s="388"/>
      <c r="MDL80" s="388"/>
      <c r="MDM80" s="388"/>
      <c r="MDN80" s="388"/>
      <c r="MDO80" s="388"/>
      <c r="MDP80" s="388"/>
      <c r="MDQ80" s="388"/>
      <c r="MDR80" s="388"/>
      <c r="MDS80" s="388"/>
      <c r="MDT80" s="388"/>
      <c r="MDU80" s="388"/>
      <c r="MDV80" s="388"/>
      <c r="MDW80" s="388"/>
      <c r="MDX80" s="388"/>
      <c r="MDY80" s="388"/>
      <c r="MDZ80" s="388"/>
      <c r="MEA80" s="388"/>
      <c r="MEB80" s="388"/>
      <c r="MEC80" s="388"/>
      <c r="MED80" s="388"/>
      <c r="MEE80" s="388"/>
      <c r="MEF80" s="388"/>
      <c r="MEG80" s="388"/>
      <c r="MEH80" s="388"/>
      <c r="MEI80" s="388"/>
      <c r="MEJ80" s="388"/>
      <c r="MEK80" s="388"/>
      <c r="MEL80" s="388"/>
      <c r="MEM80" s="388"/>
      <c r="MEN80" s="388"/>
      <c r="MEO80" s="388"/>
      <c r="MEP80" s="388"/>
      <c r="MEQ80" s="388"/>
      <c r="MER80" s="388"/>
      <c r="MES80" s="388"/>
      <c r="MET80" s="388"/>
      <c r="MEU80" s="388"/>
      <c r="MEV80" s="388"/>
      <c r="MEW80" s="388"/>
      <c r="MEX80" s="388"/>
      <c r="MEY80" s="388"/>
      <c r="MEZ80" s="388"/>
      <c r="MFA80" s="388"/>
      <c r="MFB80" s="388"/>
      <c r="MFC80" s="388"/>
      <c r="MFD80" s="388"/>
      <c r="MFE80" s="388"/>
      <c r="MFF80" s="388"/>
      <c r="MFG80" s="388"/>
      <c r="MFH80" s="388"/>
      <c r="MFI80" s="388"/>
      <c r="MFJ80" s="388"/>
      <c r="MFK80" s="388"/>
      <c r="MFL80" s="388"/>
      <c r="MFM80" s="388"/>
      <c r="MFN80" s="388"/>
      <c r="MFO80" s="388"/>
      <c r="MFP80" s="388"/>
      <c r="MFQ80" s="388"/>
      <c r="MFR80" s="388"/>
      <c r="MFS80" s="388"/>
      <c r="MFT80" s="388"/>
      <c r="MFU80" s="388"/>
      <c r="MFV80" s="388"/>
      <c r="MFW80" s="388"/>
      <c r="MFX80" s="388"/>
      <c r="MFY80" s="388"/>
      <c r="MFZ80" s="388"/>
      <c r="MGA80" s="388"/>
      <c r="MGB80" s="388"/>
      <c r="MGC80" s="388"/>
      <c r="MGD80" s="388"/>
      <c r="MGE80" s="388"/>
      <c r="MGF80" s="388"/>
      <c r="MGG80" s="388"/>
      <c r="MGH80" s="388"/>
      <c r="MGI80" s="388"/>
      <c r="MGJ80" s="388"/>
      <c r="MGK80" s="388"/>
      <c r="MGL80" s="388"/>
      <c r="MGM80" s="388"/>
      <c r="MGN80" s="388"/>
      <c r="MGO80" s="388"/>
      <c r="MGP80" s="388"/>
      <c r="MGQ80" s="388"/>
      <c r="MGR80" s="388"/>
      <c r="MGS80" s="388"/>
      <c r="MGT80" s="388"/>
      <c r="MGU80" s="388"/>
      <c r="MGV80" s="388"/>
      <c r="MGW80" s="388"/>
      <c r="MGX80" s="388"/>
      <c r="MGY80" s="388"/>
      <c r="MGZ80" s="388"/>
      <c r="MHA80" s="388"/>
      <c r="MHB80" s="388"/>
      <c r="MHC80" s="388"/>
      <c r="MHD80" s="388"/>
      <c r="MHE80" s="388"/>
      <c r="MHF80" s="388"/>
      <c r="MHG80" s="388"/>
      <c r="MHH80" s="388"/>
      <c r="MHI80" s="388"/>
      <c r="MHJ80" s="388"/>
      <c r="MHK80" s="388"/>
      <c r="MHL80" s="388"/>
      <c r="MHM80" s="388"/>
      <c r="MHN80" s="388"/>
      <c r="MHO80" s="388"/>
      <c r="MHP80" s="388"/>
      <c r="MHQ80" s="388"/>
      <c r="MHR80" s="388"/>
      <c r="MHS80" s="388"/>
      <c r="MHT80" s="388"/>
      <c r="MHU80" s="388"/>
      <c r="MHV80" s="388"/>
      <c r="MHW80" s="388"/>
      <c r="MHX80" s="388"/>
      <c r="MHY80" s="388"/>
      <c r="MHZ80" s="388"/>
      <c r="MIA80" s="388"/>
      <c r="MIB80" s="388"/>
      <c r="MIC80" s="388"/>
      <c r="MID80" s="388"/>
      <c r="MIE80" s="388"/>
      <c r="MIF80" s="388"/>
      <c r="MIG80" s="388"/>
      <c r="MIH80" s="388"/>
      <c r="MII80" s="388"/>
      <c r="MIJ80" s="388"/>
      <c r="MIK80" s="388"/>
      <c r="MIL80" s="388"/>
      <c r="MIM80" s="388"/>
      <c r="MIN80" s="388"/>
      <c r="MIO80" s="388"/>
      <c r="MIP80" s="388"/>
      <c r="MIQ80" s="388"/>
      <c r="MIR80" s="388"/>
      <c r="MIS80" s="388"/>
      <c r="MIT80" s="388"/>
      <c r="MIU80" s="388"/>
      <c r="MIV80" s="388"/>
      <c r="MIW80" s="388"/>
      <c r="MIX80" s="388"/>
      <c r="MIY80" s="388"/>
      <c r="MIZ80" s="388"/>
      <c r="MJA80" s="388"/>
      <c r="MJB80" s="388"/>
      <c r="MJC80" s="388"/>
      <c r="MJD80" s="388"/>
      <c r="MJE80" s="388"/>
      <c r="MJF80" s="388"/>
      <c r="MJG80" s="388"/>
      <c r="MJH80" s="388"/>
      <c r="MJI80" s="388"/>
      <c r="MJJ80" s="388"/>
      <c r="MJK80" s="388"/>
      <c r="MJL80" s="388"/>
      <c r="MJM80" s="388"/>
      <c r="MJN80" s="388"/>
      <c r="MJO80" s="388"/>
      <c r="MJP80" s="388"/>
      <c r="MJQ80" s="388"/>
      <c r="MJR80" s="388"/>
      <c r="MJS80" s="388"/>
      <c r="MJT80" s="388"/>
      <c r="MJU80" s="388"/>
      <c r="MJV80" s="388"/>
      <c r="MJW80" s="388"/>
      <c r="MJX80" s="388"/>
      <c r="MJY80" s="388"/>
      <c r="MJZ80" s="388"/>
      <c r="MKA80" s="388"/>
      <c r="MKB80" s="388"/>
      <c r="MKC80" s="388"/>
      <c r="MKD80" s="388"/>
      <c r="MKE80" s="388"/>
      <c r="MKF80" s="388"/>
      <c r="MKG80" s="388"/>
      <c r="MKH80" s="388"/>
      <c r="MKI80" s="388"/>
      <c r="MKJ80" s="388"/>
      <c r="MKK80" s="388"/>
      <c r="MKL80" s="388"/>
      <c r="MKM80" s="388"/>
      <c r="MKN80" s="388"/>
      <c r="MKO80" s="388"/>
      <c r="MKP80" s="388"/>
      <c r="MKQ80" s="388"/>
      <c r="MKR80" s="388"/>
      <c r="MKS80" s="388"/>
      <c r="MKT80" s="388"/>
      <c r="MKU80" s="388"/>
      <c r="MKV80" s="388"/>
      <c r="MKW80" s="388"/>
      <c r="MKX80" s="388"/>
      <c r="MKY80" s="388"/>
      <c r="MKZ80" s="388"/>
      <c r="MLA80" s="388"/>
      <c r="MLB80" s="388"/>
      <c r="MLC80" s="388"/>
      <c r="MLD80" s="388"/>
      <c r="MLE80" s="388"/>
      <c r="MLF80" s="388"/>
      <c r="MLG80" s="388"/>
      <c r="MLH80" s="388"/>
      <c r="MLI80" s="388"/>
      <c r="MLJ80" s="388"/>
      <c r="MLK80" s="388"/>
      <c r="MLL80" s="388"/>
      <c r="MLM80" s="388"/>
      <c r="MLN80" s="388"/>
      <c r="MLO80" s="388"/>
      <c r="MLP80" s="388"/>
      <c r="MLQ80" s="388"/>
      <c r="MLR80" s="388"/>
      <c r="MLS80" s="388"/>
      <c r="MLT80" s="388"/>
      <c r="MLU80" s="388"/>
      <c r="MLV80" s="388"/>
      <c r="MLW80" s="388"/>
      <c r="MLX80" s="388"/>
      <c r="MLY80" s="388"/>
      <c r="MLZ80" s="388"/>
      <c r="MMA80" s="388"/>
      <c r="MMB80" s="388"/>
      <c r="MMC80" s="388"/>
      <c r="MMD80" s="388"/>
      <c r="MME80" s="388"/>
      <c r="MMF80" s="388"/>
      <c r="MMG80" s="388"/>
      <c r="MMH80" s="388"/>
      <c r="MMI80" s="388"/>
      <c r="MMJ80" s="388"/>
      <c r="MMK80" s="388"/>
      <c r="MML80" s="388"/>
      <c r="MMM80" s="388"/>
      <c r="MMN80" s="388"/>
      <c r="MMO80" s="388"/>
      <c r="MMP80" s="388"/>
      <c r="MMQ80" s="388"/>
      <c r="MMR80" s="388"/>
      <c r="MMS80" s="388"/>
      <c r="MMT80" s="388"/>
      <c r="MMU80" s="388"/>
      <c r="MMV80" s="388"/>
      <c r="MMW80" s="388"/>
      <c r="MMX80" s="388"/>
      <c r="MMY80" s="388"/>
      <c r="MMZ80" s="388"/>
      <c r="MNA80" s="388"/>
      <c r="MNB80" s="388"/>
      <c r="MNC80" s="388"/>
      <c r="MND80" s="388"/>
      <c r="MNE80" s="388"/>
      <c r="MNF80" s="388"/>
      <c r="MNG80" s="388"/>
      <c r="MNH80" s="388"/>
      <c r="MNI80" s="388"/>
      <c r="MNJ80" s="388"/>
      <c r="MNK80" s="388"/>
      <c r="MNL80" s="388"/>
      <c r="MNM80" s="388"/>
      <c r="MNN80" s="388"/>
      <c r="MNO80" s="388"/>
      <c r="MNP80" s="388"/>
      <c r="MNQ80" s="388"/>
      <c r="MNR80" s="388"/>
      <c r="MNS80" s="388"/>
      <c r="MNT80" s="388"/>
      <c r="MNU80" s="388"/>
      <c r="MNV80" s="388"/>
      <c r="MNW80" s="388"/>
      <c r="MNX80" s="388"/>
      <c r="MNY80" s="388"/>
      <c r="MNZ80" s="388"/>
      <c r="MOA80" s="388"/>
      <c r="MOB80" s="388"/>
      <c r="MOC80" s="388"/>
      <c r="MOD80" s="388"/>
      <c r="MOE80" s="388"/>
      <c r="MOF80" s="388"/>
      <c r="MOG80" s="388"/>
      <c r="MOH80" s="388"/>
      <c r="MOI80" s="388"/>
      <c r="MOJ80" s="388"/>
      <c r="MOK80" s="388"/>
      <c r="MOL80" s="388"/>
      <c r="MOM80" s="388"/>
      <c r="MON80" s="388"/>
      <c r="MOO80" s="388"/>
      <c r="MOP80" s="388"/>
      <c r="MOQ80" s="388"/>
      <c r="MOR80" s="388"/>
      <c r="MOS80" s="388"/>
      <c r="MOT80" s="388"/>
      <c r="MOU80" s="388"/>
      <c r="MOV80" s="388"/>
      <c r="MOW80" s="388"/>
      <c r="MOX80" s="388"/>
      <c r="MOY80" s="388"/>
      <c r="MOZ80" s="388"/>
      <c r="MPA80" s="388"/>
      <c r="MPB80" s="388"/>
      <c r="MPC80" s="388"/>
      <c r="MPD80" s="388"/>
      <c r="MPE80" s="388"/>
      <c r="MPF80" s="388"/>
      <c r="MPG80" s="388"/>
      <c r="MPH80" s="388"/>
      <c r="MPI80" s="388"/>
      <c r="MPJ80" s="388"/>
      <c r="MPK80" s="388"/>
      <c r="MPL80" s="388"/>
      <c r="MPM80" s="388"/>
      <c r="MPN80" s="388"/>
      <c r="MPO80" s="388"/>
      <c r="MPP80" s="388"/>
      <c r="MPQ80" s="388"/>
      <c r="MPR80" s="388"/>
      <c r="MPS80" s="388"/>
      <c r="MPT80" s="388"/>
      <c r="MPU80" s="388"/>
      <c r="MPV80" s="388"/>
      <c r="MPW80" s="388"/>
      <c r="MPX80" s="388"/>
      <c r="MPY80" s="388"/>
      <c r="MPZ80" s="388"/>
      <c r="MQA80" s="388"/>
      <c r="MQB80" s="388"/>
      <c r="MQC80" s="388"/>
      <c r="MQD80" s="388"/>
      <c r="MQE80" s="388"/>
      <c r="MQF80" s="388"/>
      <c r="MQG80" s="388"/>
      <c r="MQH80" s="388"/>
      <c r="MQI80" s="388"/>
      <c r="MQJ80" s="388"/>
      <c r="MQK80" s="388"/>
      <c r="MQL80" s="388"/>
      <c r="MQM80" s="388"/>
      <c r="MQN80" s="388"/>
      <c r="MQO80" s="388"/>
      <c r="MQP80" s="388"/>
      <c r="MQQ80" s="388"/>
      <c r="MQR80" s="388"/>
      <c r="MQS80" s="388"/>
      <c r="MQT80" s="388"/>
      <c r="MQU80" s="388"/>
      <c r="MQV80" s="388"/>
      <c r="MQW80" s="388"/>
      <c r="MQX80" s="388"/>
      <c r="MQY80" s="388"/>
      <c r="MQZ80" s="388"/>
      <c r="MRA80" s="388"/>
      <c r="MRB80" s="388"/>
      <c r="MRC80" s="388"/>
      <c r="MRD80" s="388"/>
      <c r="MRE80" s="388"/>
      <c r="MRF80" s="388"/>
      <c r="MRG80" s="388"/>
      <c r="MRH80" s="388"/>
      <c r="MRI80" s="388"/>
      <c r="MRJ80" s="388"/>
      <c r="MRK80" s="388"/>
      <c r="MRL80" s="388"/>
      <c r="MRM80" s="388"/>
      <c r="MRN80" s="388"/>
      <c r="MRO80" s="388"/>
      <c r="MRP80" s="388"/>
      <c r="MRQ80" s="388"/>
      <c r="MRR80" s="388"/>
      <c r="MRS80" s="388"/>
      <c r="MRT80" s="388"/>
      <c r="MRU80" s="388"/>
      <c r="MRV80" s="388"/>
      <c r="MRW80" s="388"/>
      <c r="MRX80" s="388"/>
      <c r="MRY80" s="388"/>
      <c r="MRZ80" s="388"/>
      <c r="MSA80" s="388"/>
      <c r="MSB80" s="388"/>
      <c r="MSC80" s="388"/>
      <c r="MSD80" s="388"/>
      <c r="MSE80" s="388"/>
      <c r="MSF80" s="388"/>
      <c r="MSG80" s="388"/>
      <c r="MSH80" s="388"/>
      <c r="MSI80" s="388"/>
      <c r="MSJ80" s="388"/>
      <c r="MSK80" s="388"/>
      <c r="MSL80" s="388"/>
      <c r="MSM80" s="388"/>
      <c r="MSN80" s="388"/>
      <c r="MSO80" s="388"/>
      <c r="MSP80" s="388"/>
      <c r="MSQ80" s="388"/>
      <c r="MSR80" s="388"/>
      <c r="MSS80" s="388"/>
      <c r="MST80" s="388"/>
      <c r="MSU80" s="388"/>
      <c r="MSV80" s="388"/>
      <c r="MSW80" s="388"/>
      <c r="MSX80" s="388"/>
      <c r="MSY80" s="388"/>
      <c r="MSZ80" s="388"/>
      <c r="MTA80" s="388"/>
      <c r="MTB80" s="388"/>
      <c r="MTC80" s="388"/>
      <c r="MTD80" s="388"/>
      <c r="MTE80" s="388"/>
      <c r="MTF80" s="388"/>
      <c r="MTG80" s="388"/>
      <c r="MTH80" s="388"/>
      <c r="MTI80" s="388"/>
      <c r="MTJ80" s="388"/>
      <c r="MTK80" s="388"/>
      <c r="MTL80" s="388"/>
      <c r="MTM80" s="388"/>
      <c r="MTN80" s="388"/>
      <c r="MTO80" s="388"/>
      <c r="MTP80" s="388"/>
      <c r="MTQ80" s="388"/>
      <c r="MTR80" s="388"/>
      <c r="MTS80" s="388"/>
      <c r="MTT80" s="388"/>
      <c r="MTU80" s="388"/>
      <c r="MTV80" s="388"/>
      <c r="MTW80" s="388"/>
      <c r="MTX80" s="388"/>
      <c r="MTY80" s="388"/>
      <c r="MTZ80" s="388"/>
      <c r="MUA80" s="388"/>
      <c r="MUB80" s="388"/>
      <c r="MUC80" s="388"/>
      <c r="MUD80" s="388"/>
      <c r="MUE80" s="388"/>
      <c r="MUF80" s="388"/>
      <c r="MUG80" s="388"/>
      <c r="MUH80" s="388"/>
      <c r="MUI80" s="388"/>
      <c r="MUJ80" s="388"/>
      <c r="MUK80" s="388"/>
      <c r="MUL80" s="388"/>
      <c r="MUM80" s="388"/>
      <c r="MUN80" s="388"/>
      <c r="MUO80" s="388"/>
      <c r="MUP80" s="388"/>
      <c r="MUQ80" s="388"/>
      <c r="MUR80" s="388"/>
      <c r="MUS80" s="388"/>
      <c r="MUT80" s="388"/>
      <c r="MUU80" s="388"/>
      <c r="MUV80" s="388"/>
      <c r="MUW80" s="388"/>
      <c r="MUX80" s="388"/>
      <c r="MUY80" s="388"/>
      <c r="MUZ80" s="388"/>
      <c r="MVA80" s="388"/>
      <c r="MVB80" s="388"/>
      <c r="MVC80" s="388"/>
      <c r="MVD80" s="388"/>
      <c r="MVE80" s="388"/>
      <c r="MVF80" s="388"/>
      <c r="MVG80" s="388"/>
      <c r="MVH80" s="388"/>
      <c r="MVI80" s="388"/>
      <c r="MVJ80" s="388"/>
      <c r="MVK80" s="388"/>
      <c r="MVL80" s="388"/>
      <c r="MVM80" s="388"/>
      <c r="MVN80" s="388"/>
      <c r="MVO80" s="388"/>
      <c r="MVP80" s="388"/>
      <c r="MVQ80" s="388"/>
      <c r="MVR80" s="388"/>
      <c r="MVS80" s="388"/>
      <c r="MVT80" s="388"/>
      <c r="MVU80" s="388"/>
      <c r="MVV80" s="388"/>
      <c r="MVW80" s="388"/>
      <c r="MVX80" s="388"/>
      <c r="MVY80" s="388"/>
      <c r="MVZ80" s="388"/>
      <c r="MWA80" s="388"/>
      <c r="MWB80" s="388"/>
      <c r="MWC80" s="388"/>
      <c r="MWD80" s="388"/>
      <c r="MWE80" s="388"/>
      <c r="MWF80" s="388"/>
      <c r="MWG80" s="388"/>
      <c r="MWH80" s="388"/>
      <c r="MWI80" s="388"/>
      <c r="MWJ80" s="388"/>
      <c r="MWK80" s="388"/>
      <c r="MWL80" s="388"/>
      <c r="MWM80" s="388"/>
      <c r="MWN80" s="388"/>
      <c r="MWO80" s="388"/>
      <c r="MWP80" s="388"/>
      <c r="MWQ80" s="388"/>
      <c r="MWR80" s="388"/>
      <c r="MWS80" s="388"/>
      <c r="MWT80" s="388"/>
      <c r="MWU80" s="388"/>
      <c r="MWV80" s="388"/>
      <c r="MWW80" s="388"/>
      <c r="MWX80" s="388"/>
      <c r="MWY80" s="388"/>
      <c r="MWZ80" s="388"/>
      <c r="MXA80" s="388"/>
      <c r="MXB80" s="388"/>
      <c r="MXC80" s="388"/>
      <c r="MXD80" s="388"/>
      <c r="MXE80" s="388"/>
      <c r="MXF80" s="388"/>
      <c r="MXG80" s="388"/>
      <c r="MXH80" s="388"/>
      <c r="MXI80" s="388"/>
      <c r="MXJ80" s="388"/>
      <c r="MXK80" s="388"/>
      <c r="MXL80" s="388"/>
      <c r="MXM80" s="388"/>
      <c r="MXN80" s="388"/>
      <c r="MXO80" s="388"/>
      <c r="MXP80" s="388"/>
      <c r="MXQ80" s="388"/>
      <c r="MXR80" s="388"/>
      <c r="MXS80" s="388"/>
      <c r="MXT80" s="388"/>
      <c r="MXU80" s="388"/>
      <c r="MXV80" s="388"/>
      <c r="MXW80" s="388"/>
      <c r="MXX80" s="388"/>
      <c r="MXY80" s="388"/>
      <c r="MXZ80" s="388"/>
      <c r="MYA80" s="388"/>
      <c r="MYB80" s="388"/>
      <c r="MYC80" s="388"/>
      <c r="MYD80" s="388"/>
      <c r="MYE80" s="388"/>
      <c r="MYF80" s="388"/>
      <c r="MYG80" s="388"/>
      <c r="MYH80" s="388"/>
      <c r="MYI80" s="388"/>
      <c r="MYJ80" s="388"/>
      <c r="MYK80" s="388"/>
      <c r="MYL80" s="388"/>
      <c r="MYM80" s="388"/>
      <c r="MYN80" s="388"/>
      <c r="MYO80" s="388"/>
      <c r="MYP80" s="388"/>
      <c r="MYQ80" s="388"/>
      <c r="MYR80" s="388"/>
      <c r="MYS80" s="388"/>
      <c r="MYT80" s="388"/>
      <c r="MYU80" s="388"/>
      <c r="MYV80" s="388"/>
      <c r="MYW80" s="388"/>
      <c r="MYX80" s="388"/>
      <c r="MYY80" s="388"/>
      <c r="MYZ80" s="388"/>
      <c r="MZA80" s="388"/>
      <c r="MZB80" s="388"/>
      <c r="MZC80" s="388"/>
      <c r="MZD80" s="388"/>
      <c r="MZE80" s="388"/>
      <c r="MZF80" s="388"/>
      <c r="MZG80" s="388"/>
      <c r="MZH80" s="388"/>
      <c r="MZI80" s="388"/>
      <c r="MZJ80" s="388"/>
      <c r="MZK80" s="388"/>
      <c r="MZL80" s="388"/>
      <c r="MZM80" s="388"/>
      <c r="MZN80" s="388"/>
      <c r="MZO80" s="388"/>
      <c r="MZP80" s="388"/>
      <c r="MZQ80" s="388"/>
      <c r="MZR80" s="388"/>
      <c r="MZS80" s="388"/>
      <c r="MZT80" s="388"/>
      <c r="MZU80" s="388"/>
      <c r="MZV80" s="388"/>
      <c r="MZW80" s="388"/>
      <c r="MZX80" s="388"/>
      <c r="MZY80" s="388"/>
      <c r="MZZ80" s="388"/>
      <c r="NAA80" s="388"/>
      <c r="NAB80" s="388"/>
      <c r="NAC80" s="388"/>
      <c r="NAD80" s="388"/>
      <c r="NAE80" s="388"/>
      <c r="NAF80" s="388"/>
      <c r="NAG80" s="388"/>
      <c r="NAH80" s="388"/>
      <c r="NAI80" s="388"/>
      <c r="NAJ80" s="388"/>
      <c r="NAK80" s="388"/>
      <c r="NAL80" s="388"/>
      <c r="NAM80" s="388"/>
      <c r="NAN80" s="388"/>
      <c r="NAO80" s="388"/>
      <c r="NAP80" s="388"/>
      <c r="NAQ80" s="388"/>
      <c r="NAR80" s="388"/>
      <c r="NAS80" s="388"/>
      <c r="NAT80" s="388"/>
      <c r="NAU80" s="388"/>
      <c r="NAV80" s="388"/>
      <c r="NAW80" s="388"/>
      <c r="NAX80" s="388"/>
      <c r="NAY80" s="388"/>
      <c r="NAZ80" s="388"/>
      <c r="NBA80" s="388"/>
      <c r="NBB80" s="388"/>
      <c r="NBC80" s="388"/>
      <c r="NBD80" s="388"/>
      <c r="NBE80" s="388"/>
      <c r="NBF80" s="388"/>
      <c r="NBG80" s="388"/>
      <c r="NBH80" s="388"/>
      <c r="NBI80" s="388"/>
      <c r="NBJ80" s="388"/>
      <c r="NBK80" s="388"/>
      <c r="NBL80" s="388"/>
      <c r="NBM80" s="388"/>
      <c r="NBN80" s="388"/>
      <c r="NBO80" s="388"/>
      <c r="NBP80" s="388"/>
      <c r="NBQ80" s="388"/>
      <c r="NBR80" s="388"/>
      <c r="NBS80" s="388"/>
      <c r="NBT80" s="388"/>
      <c r="NBU80" s="388"/>
      <c r="NBV80" s="388"/>
      <c r="NBW80" s="388"/>
      <c r="NBX80" s="388"/>
      <c r="NBY80" s="388"/>
      <c r="NBZ80" s="388"/>
      <c r="NCA80" s="388"/>
      <c r="NCB80" s="388"/>
      <c r="NCC80" s="388"/>
      <c r="NCD80" s="388"/>
      <c r="NCE80" s="388"/>
      <c r="NCF80" s="388"/>
      <c r="NCG80" s="388"/>
      <c r="NCH80" s="388"/>
      <c r="NCI80" s="388"/>
      <c r="NCJ80" s="388"/>
      <c r="NCK80" s="388"/>
      <c r="NCL80" s="388"/>
      <c r="NCM80" s="388"/>
      <c r="NCN80" s="388"/>
      <c r="NCO80" s="388"/>
      <c r="NCP80" s="388"/>
      <c r="NCQ80" s="388"/>
      <c r="NCR80" s="388"/>
      <c r="NCS80" s="388"/>
      <c r="NCT80" s="388"/>
      <c r="NCU80" s="388"/>
      <c r="NCV80" s="388"/>
      <c r="NCW80" s="388"/>
      <c r="NCX80" s="388"/>
      <c r="NCY80" s="388"/>
      <c r="NCZ80" s="388"/>
      <c r="NDA80" s="388"/>
      <c r="NDB80" s="388"/>
      <c r="NDC80" s="388"/>
      <c r="NDD80" s="388"/>
      <c r="NDE80" s="388"/>
      <c r="NDF80" s="388"/>
      <c r="NDG80" s="388"/>
      <c r="NDH80" s="388"/>
      <c r="NDI80" s="388"/>
      <c r="NDJ80" s="388"/>
      <c r="NDK80" s="388"/>
      <c r="NDL80" s="388"/>
      <c r="NDM80" s="388"/>
      <c r="NDN80" s="388"/>
      <c r="NDO80" s="388"/>
      <c r="NDP80" s="388"/>
      <c r="NDQ80" s="388"/>
      <c r="NDR80" s="388"/>
      <c r="NDS80" s="388"/>
      <c r="NDT80" s="388"/>
      <c r="NDU80" s="388"/>
      <c r="NDV80" s="388"/>
      <c r="NDW80" s="388"/>
      <c r="NDX80" s="388"/>
      <c r="NDY80" s="388"/>
      <c r="NDZ80" s="388"/>
      <c r="NEA80" s="388"/>
      <c r="NEB80" s="388"/>
      <c r="NEC80" s="388"/>
      <c r="NED80" s="388"/>
      <c r="NEE80" s="388"/>
      <c r="NEF80" s="388"/>
      <c r="NEG80" s="388"/>
      <c r="NEH80" s="388"/>
      <c r="NEI80" s="388"/>
      <c r="NEJ80" s="388"/>
      <c r="NEK80" s="388"/>
      <c r="NEL80" s="388"/>
      <c r="NEM80" s="388"/>
      <c r="NEN80" s="388"/>
      <c r="NEO80" s="388"/>
      <c r="NEP80" s="388"/>
      <c r="NEQ80" s="388"/>
      <c r="NER80" s="388"/>
      <c r="NES80" s="388"/>
      <c r="NET80" s="388"/>
      <c r="NEU80" s="388"/>
      <c r="NEV80" s="388"/>
      <c r="NEW80" s="388"/>
      <c r="NEX80" s="388"/>
      <c r="NEY80" s="388"/>
      <c r="NEZ80" s="388"/>
      <c r="NFA80" s="388"/>
      <c r="NFB80" s="388"/>
      <c r="NFC80" s="388"/>
      <c r="NFD80" s="388"/>
      <c r="NFE80" s="388"/>
      <c r="NFF80" s="388"/>
      <c r="NFG80" s="388"/>
      <c r="NFH80" s="388"/>
      <c r="NFI80" s="388"/>
      <c r="NFJ80" s="388"/>
      <c r="NFK80" s="388"/>
      <c r="NFL80" s="388"/>
      <c r="NFM80" s="388"/>
      <c r="NFN80" s="388"/>
      <c r="NFO80" s="388"/>
      <c r="NFP80" s="388"/>
      <c r="NFQ80" s="388"/>
      <c r="NFR80" s="388"/>
      <c r="NFS80" s="388"/>
      <c r="NFT80" s="388"/>
      <c r="NFU80" s="388"/>
      <c r="NFV80" s="388"/>
      <c r="NFW80" s="388"/>
      <c r="NFX80" s="388"/>
      <c r="NFY80" s="388"/>
      <c r="NFZ80" s="388"/>
      <c r="NGA80" s="388"/>
      <c r="NGB80" s="388"/>
      <c r="NGC80" s="388"/>
      <c r="NGD80" s="388"/>
      <c r="NGE80" s="388"/>
      <c r="NGF80" s="388"/>
      <c r="NGG80" s="388"/>
      <c r="NGH80" s="388"/>
      <c r="NGI80" s="388"/>
      <c r="NGJ80" s="388"/>
      <c r="NGK80" s="388"/>
      <c r="NGL80" s="388"/>
      <c r="NGM80" s="388"/>
      <c r="NGN80" s="388"/>
      <c r="NGO80" s="388"/>
      <c r="NGP80" s="388"/>
      <c r="NGQ80" s="388"/>
      <c r="NGR80" s="388"/>
      <c r="NGS80" s="388"/>
      <c r="NGT80" s="388"/>
      <c r="NGU80" s="388"/>
      <c r="NGV80" s="388"/>
      <c r="NGW80" s="388"/>
      <c r="NGX80" s="388"/>
      <c r="NGY80" s="388"/>
      <c r="NGZ80" s="388"/>
      <c r="NHA80" s="388"/>
      <c r="NHB80" s="388"/>
      <c r="NHC80" s="388"/>
      <c r="NHD80" s="388"/>
      <c r="NHE80" s="388"/>
      <c r="NHF80" s="388"/>
      <c r="NHG80" s="388"/>
      <c r="NHH80" s="388"/>
      <c r="NHI80" s="388"/>
      <c r="NHJ80" s="388"/>
      <c r="NHK80" s="388"/>
      <c r="NHL80" s="388"/>
      <c r="NHM80" s="388"/>
      <c r="NHN80" s="388"/>
      <c r="NHO80" s="388"/>
      <c r="NHP80" s="388"/>
      <c r="NHQ80" s="388"/>
      <c r="NHR80" s="388"/>
      <c r="NHS80" s="388"/>
      <c r="NHT80" s="388"/>
      <c r="NHU80" s="388"/>
      <c r="NHV80" s="388"/>
      <c r="NHW80" s="388"/>
      <c r="NHX80" s="388"/>
      <c r="NHY80" s="388"/>
      <c r="NHZ80" s="388"/>
      <c r="NIA80" s="388"/>
      <c r="NIB80" s="388"/>
      <c r="NIC80" s="388"/>
      <c r="NID80" s="388"/>
      <c r="NIE80" s="388"/>
      <c r="NIF80" s="388"/>
      <c r="NIG80" s="388"/>
      <c r="NIH80" s="388"/>
      <c r="NII80" s="388"/>
      <c r="NIJ80" s="388"/>
      <c r="NIK80" s="388"/>
      <c r="NIL80" s="388"/>
      <c r="NIM80" s="388"/>
      <c r="NIN80" s="388"/>
      <c r="NIO80" s="388"/>
      <c r="NIP80" s="388"/>
      <c r="NIQ80" s="388"/>
      <c r="NIR80" s="388"/>
      <c r="NIS80" s="388"/>
      <c r="NIT80" s="388"/>
      <c r="NIU80" s="388"/>
      <c r="NIV80" s="388"/>
      <c r="NIW80" s="388"/>
      <c r="NIX80" s="388"/>
      <c r="NIY80" s="388"/>
      <c r="NIZ80" s="388"/>
      <c r="NJA80" s="388"/>
      <c r="NJB80" s="388"/>
      <c r="NJC80" s="388"/>
      <c r="NJD80" s="388"/>
      <c r="NJE80" s="388"/>
      <c r="NJF80" s="388"/>
      <c r="NJG80" s="388"/>
      <c r="NJH80" s="388"/>
      <c r="NJI80" s="388"/>
      <c r="NJJ80" s="388"/>
      <c r="NJK80" s="388"/>
      <c r="NJL80" s="388"/>
      <c r="NJM80" s="388"/>
      <c r="NJN80" s="388"/>
      <c r="NJO80" s="388"/>
      <c r="NJP80" s="388"/>
      <c r="NJQ80" s="388"/>
      <c r="NJR80" s="388"/>
      <c r="NJS80" s="388"/>
      <c r="NJT80" s="388"/>
      <c r="NJU80" s="388"/>
      <c r="NJV80" s="388"/>
      <c r="NJW80" s="388"/>
      <c r="NJX80" s="388"/>
      <c r="NJY80" s="388"/>
      <c r="NJZ80" s="388"/>
      <c r="NKA80" s="388"/>
      <c r="NKB80" s="388"/>
      <c r="NKC80" s="388"/>
      <c r="NKD80" s="388"/>
      <c r="NKE80" s="388"/>
      <c r="NKF80" s="388"/>
      <c r="NKG80" s="388"/>
      <c r="NKH80" s="388"/>
      <c r="NKI80" s="388"/>
      <c r="NKJ80" s="388"/>
      <c r="NKK80" s="388"/>
      <c r="NKL80" s="388"/>
      <c r="NKM80" s="388"/>
      <c r="NKN80" s="388"/>
      <c r="NKO80" s="388"/>
      <c r="NKP80" s="388"/>
      <c r="NKQ80" s="388"/>
      <c r="NKR80" s="388"/>
      <c r="NKS80" s="388"/>
      <c r="NKT80" s="388"/>
      <c r="NKU80" s="388"/>
      <c r="NKV80" s="388"/>
      <c r="NKW80" s="388"/>
      <c r="NKX80" s="388"/>
      <c r="NKY80" s="388"/>
      <c r="NKZ80" s="388"/>
      <c r="NLA80" s="388"/>
      <c r="NLB80" s="388"/>
      <c r="NLC80" s="388"/>
      <c r="NLD80" s="388"/>
      <c r="NLE80" s="388"/>
      <c r="NLF80" s="388"/>
      <c r="NLG80" s="388"/>
      <c r="NLH80" s="388"/>
      <c r="NLI80" s="388"/>
      <c r="NLJ80" s="388"/>
      <c r="NLK80" s="388"/>
      <c r="NLL80" s="388"/>
      <c r="NLM80" s="388"/>
      <c r="NLN80" s="388"/>
      <c r="NLO80" s="388"/>
      <c r="NLP80" s="388"/>
      <c r="NLQ80" s="388"/>
      <c r="NLR80" s="388"/>
      <c r="NLS80" s="388"/>
      <c r="NLT80" s="388"/>
      <c r="NLU80" s="388"/>
      <c r="NLV80" s="388"/>
      <c r="NLW80" s="388"/>
      <c r="NLX80" s="388"/>
      <c r="NLY80" s="388"/>
      <c r="NLZ80" s="388"/>
      <c r="NMA80" s="388"/>
      <c r="NMB80" s="388"/>
      <c r="NMC80" s="388"/>
      <c r="NMD80" s="388"/>
      <c r="NME80" s="388"/>
      <c r="NMF80" s="388"/>
      <c r="NMG80" s="388"/>
      <c r="NMH80" s="388"/>
      <c r="NMI80" s="388"/>
      <c r="NMJ80" s="388"/>
      <c r="NMK80" s="388"/>
      <c r="NML80" s="388"/>
      <c r="NMM80" s="388"/>
      <c r="NMN80" s="388"/>
      <c r="NMO80" s="388"/>
      <c r="NMP80" s="388"/>
      <c r="NMQ80" s="388"/>
      <c r="NMR80" s="388"/>
      <c r="NMS80" s="388"/>
      <c r="NMT80" s="388"/>
      <c r="NMU80" s="388"/>
      <c r="NMV80" s="388"/>
      <c r="NMW80" s="388"/>
      <c r="NMX80" s="388"/>
      <c r="NMY80" s="388"/>
      <c r="NMZ80" s="388"/>
      <c r="NNA80" s="388"/>
      <c r="NNB80" s="388"/>
      <c r="NNC80" s="388"/>
      <c r="NND80" s="388"/>
      <c r="NNE80" s="388"/>
      <c r="NNF80" s="388"/>
      <c r="NNG80" s="388"/>
      <c r="NNH80" s="388"/>
      <c r="NNI80" s="388"/>
      <c r="NNJ80" s="388"/>
      <c r="NNK80" s="388"/>
      <c r="NNL80" s="388"/>
      <c r="NNM80" s="388"/>
      <c r="NNN80" s="388"/>
      <c r="NNO80" s="388"/>
      <c r="NNP80" s="388"/>
      <c r="NNQ80" s="388"/>
      <c r="NNR80" s="388"/>
      <c r="NNS80" s="388"/>
      <c r="NNT80" s="388"/>
      <c r="NNU80" s="388"/>
      <c r="NNV80" s="388"/>
      <c r="NNW80" s="388"/>
      <c r="NNX80" s="388"/>
      <c r="NNY80" s="388"/>
      <c r="NNZ80" s="388"/>
      <c r="NOA80" s="388"/>
      <c r="NOB80" s="388"/>
      <c r="NOC80" s="388"/>
      <c r="NOD80" s="388"/>
      <c r="NOE80" s="388"/>
      <c r="NOF80" s="388"/>
      <c r="NOG80" s="388"/>
      <c r="NOH80" s="388"/>
      <c r="NOI80" s="388"/>
      <c r="NOJ80" s="388"/>
      <c r="NOK80" s="388"/>
      <c r="NOL80" s="388"/>
      <c r="NOM80" s="388"/>
      <c r="NON80" s="388"/>
      <c r="NOO80" s="388"/>
      <c r="NOP80" s="388"/>
      <c r="NOQ80" s="388"/>
      <c r="NOR80" s="388"/>
      <c r="NOS80" s="388"/>
      <c r="NOT80" s="388"/>
      <c r="NOU80" s="388"/>
      <c r="NOV80" s="388"/>
      <c r="NOW80" s="388"/>
      <c r="NOX80" s="388"/>
      <c r="NOY80" s="388"/>
      <c r="NOZ80" s="388"/>
      <c r="NPA80" s="388"/>
      <c r="NPB80" s="388"/>
      <c r="NPC80" s="388"/>
      <c r="NPD80" s="388"/>
      <c r="NPE80" s="388"/>
      <c r="NPF80" s="388"/>
      <c r="NPG80" s="388"/>
      <c r="NPH80" s="388"/>
      <c r="NPI80" s="388"/>
      <c r="NPJ80" s="388"/>
      <c r="NPK80" s="388"/>
      <c r="NPL80" s="388"/>
      <c r="NPM80" s="388"/>
      <c r="NPN80" s="388"/>
      <c r="NPO80" s="388"/>
      <c r="NPP80" s="388"/>
      <c r="NPQ80" s="388"/>
      <c r="NPR80" s="388"/>
      <c r="NPS80" s="388"/>
      <c r="NPT80" s="388"/>
      <c r="NPU80" s="388"/>
      <c r="NPV80" s="388"/>
      <c r="NPW80" s="388"/>
      <c r="NPX80" s="388"/>
      <c r="NPY80" s="388"/>
      <c r="NPZ80" s="388"/>
      <c r="NQA80" s="388"/>
      <c r="NQB80" s="388"/>
      <c r="NQC80" s="388"/>
      <c r="NQD80" s="388"/>
      <c r="NQE80" s="388"/>
      <c r="NQF80" s="388"/>
      <c r="NQG80" s="388"/>
      <c r="NQH80" s="388"/>
      <c r="NQI80" s="388"/>
      <c r="NQJ80" s="388"/>
      <c r="NQK80" s="388"/>
      <c r="NQL80" s="388"/>
      <c r="NQM80" s="388"/>
      <c r="NQN80" s="388"/>
      <c r="NQO80" s="388"/>
      <c r="NQP80" s="388"/>
      <c r="NQQ80" s="388"/>
      <c r="NQR80" s="388"/>
      <c r="NQS80" s="388"/>
      <c r="NQT80" s="388"/>
      <c r="NQU80" s="388"/>
      <c r="NQV80" s="388"/>
      <c r="NQW80" s="388"/>
      <c r="NQX80" s="388"/>
      <c r="NQY80" s="388"/>
      <c r="NQZ80" s="388"/>
      <c r="NRA80" s="388"/>
      <c r="NRB80" s="388"/>
      <c r="NRC80" s="388"/>
      <c r="NRD80" s="388"/>
      <c r="NRE80" s="388"/>
      <c r="NRF80" s="388"/>
      <c r="NRG80" s="388"/>
      <c r="NRH80" s="388"/>
      <c r="NRI80" s="388"/>
      <c r="NRJ80" s="388"/>
      <c r="NRK80" s="388"/>
      <c r="NRL80" s="388"/>
      <c r="NRM80" s="388"/>
      <c r="NRN80" s="388"/>
      <c r="NRO80" s="388"/>
      <c r="NRP80" s="388"/>
      <c r="NRQ80" s="388"/>
      <c r="NRR80" s="388"/>
      <c r="NRS80" s="388"/>
      <c r="NRT80" s="388"/>
      <c r="NRU80" s="388"/>
      <c r="NRV80" s="388"/>
      <c r="NRW80" s="388"/>
      <c r="NRX80" s="388"/>
      <c r="NRY80" s="388"/>
      <c r="NRZ80" s="388"/>
      <c r="NSA80" s="388"/>
      <c r="NSB80" s="388"/>
      <c r="NSC80" s="388"/>
      <c r="NSD80" s="388"/>
      <c r="NSE80" s="388"/>
      <c r="NSF80" s="388"/>
      <c r="NSG80" s="388"/>
      <c r="NSH80" s="388"/>
      <c r="NSI80" s="388"/>
      <c r="NSJ80" s="388"/>
      <c r="NSK80" s="388"/>
      <c r="NSL80" s="388"/>
      <c r="NSM80" s="388"/>
      <c r="NSN80" s="388"/>
      <c r="NSO80" s="388"/>
      <c r="NSP80" s="388"/>
      <c r="NSQ80" s="388"/>
      <c r="NSR80" s="388"/>
      <c r="NSS80" s="388"/>
      <c r="NST80" s="388"/>
      <c r="NSU80" s="388"/>
      <c r="NSV80" s="388"/>
      <c r="NSW80" s="388"/>
      <c r="NSX80" s="388"/>
      <c r="NSY80" s="388"/>
      <c r="NSZ80" s="388"/>
      <c r="NTA80" s="388"/>
      <c r="NTB80" s="388"/>
      <c r="NTC80" s="388"/>
      <c r="NTD80" s="388"/>
      <c r="NTE80" s="388"/>
      <c r="NTF80" s="388"/>
      <c r="NTG80" s="388"/>
      <c r="NTH80" s="388"/>
      <c r="NTI80" s="388"/>
      <c r="NTJ80" s="388"/>
      <c r="NTK80" s="388"/>
      <c r="NTL80" s="388"/>
      <c r="NTM80" s="388"/>
      <c r="NTN80" s="388"/>
      <c r="NTO80" s="388"/>
      <c r="NTP80" s="388"/>
      <c r="NTQ80" s="388"/>
      <c r="NTR80" s="388"/>
      <c r="NTS80" s="388"/>
      <c r="NTT80" s="388"/>
      <c r="NTU80" s="388"/>
      <c r="NTV80" s="388"/>
      <c r="NTW80" s="388"/>
      <c r="NTX80" s="388"/>
      <c r="NTY80" s="388"/>
      <c r="NTZ80" s="388"/>
      <c r="NUA80" s="388"/>
      <c r="NUB80" s="388"/>
      <c r="NUC80" s="388"/>
      <c r="NUD80" s="388"/>
      <c r="NUE80" s="388"/>
      <c r="NUF80" s="388"/>
      <c r="NUG80" s="388"/>
      <c r="NUH80" s="388"/>
      <c r="NUI80" s="388"/>
      <c r="NUJ80" s="388"/>
      <c r="NUK80" s="388"/>
      <c r="NUL80" s="388"/>
      <c r="NUM80" s="388"/>
      <c r="NUN80" s="388"/>
      <c r="NUO80" s="388"/>
      <c r="NUP80" s="388"/>
      <c r="NUQ80" s="388"/>
      <c r="NUR80" s="388"/>
      <c r="NUS80" s="388"/>
      <c r="NUT80" s="388"/>
      <c r="NUU80" s="388"/>
      <c r="NUV80" s="388"/>
      <c r="NUW80" s="388"/>
      <c r="NUX80" s="388"/>
      <c r="NUY80" s="388"/>
      <c r="NUZ80" s="388"/>
      <c r="NVA80" s="388"/>
      <c r="NVB80" s="388"/>
      <c r="NVC80" s="388"/>
      <c r="NVD80" s="388"/>
      <c r="NVE80" s="388"/>
      <c r="NVF80" s="388"/>
      <c r="NVG80" s="388"/>
      <c r="NVH80" s="388"/>
      <c r="NVI80" s="388"/>
      <c r="NVJ80" s="388"/>
      <c r="NVK80" s="388"/>
      <c r="NVL80" s="388"/>
      <c r="NVM80" s="388"/>
      <c r="NVN80" s="388"/>
      <c r="NVO80" s="388"/>
      <c r="NVP80" s="388"/>
      <c r="NVQ80" s="388"/>
      <c r="NVR80" s="388"/>
      <c r="NVS80" s="388"/>
      <c r="NVT80" s="388"/>
      <c r="NVU80" s="388"/>
      <c r="NVV80" s="388"/>
      <c r="NVW80" s="388"/>
      <c r="NVX80" s="388"/>
      <c r="NVY80" s="388"/>
      <c r="NVZ80" s="388"/>
      <c r="NWA80" s="388"/>
      <c r="NWB80" s="388"/>
      <c r="NWC80" s="388"/>
      <c r="NWD80" s="388"/>
      <c r="NWE80" s="388"/>
      <c r="NWF80" s="388"/>
      <c r="NWG80" s="388"/>
      <c r="NWH80" s="388"/>
      <c r="NWI80" s="388"/>
      <c r="NWJ80" s="388"/>
      <c r="NWK80" s="388"/>
      <c r="NWL80" s="388"/>
      <c r="NWM80" s="388"/>
      <c r="NWN80" s="388"/>
      <c r="NWO80" s="388"/>
      <c r="NWP80" s="388"/>
      <c r="NWQ80" s="388"/>
      <c r="NWR80" s="388"/>
      <c r="NWS80" s="388"/>
      <c r="NWT80" s="388"/>
      <c r="NWU80" s="388"/>
      <c r="NWV80" s="388"/>
      <c r="NWW80" s="388"/>
      <c r="NWX80" s="388"/>
      <c r="NWY80" s="388"/>
      <c r="NWZ80" s="388"/>
      <c r="NXA80" s="388"/>
      <c r="NXB80" s="388"/>
      <c r="NXC80" s="388"/>
      <c r="NXD80" s="388"/>
      <c r="NXE80" s="388"/>
      <c r="NXF80" s="388"/>
      <c r="NXG80" s="388"/>
      <c r="NXH80" s="388"/>
      <c r="NXI80" s="388"/>
      <c r="NXJ80" s="388"/>
      <c r="NXK80" s="388"/>
      <c r="NXL80" s="388"/>
      <c r="NXM80" s="388"/>
      <c r="NXN80" s="388"/>
      <c r="NXO80" s="388"/>
      <c r="NXP80" s="388"/>
      <c r="NXQ80" s="388"/>
      <c r="NXR80" s="388"/>
      <c r="NXS80" s="388"/>
      <c r="NXT80" s="388"/>
      <c r="NXU80" s="388"/>
      <c r="NXV80" s="388"/>
      <c r="NXW80" s="388"/>
      <c r="NXX80" s="388"/>
      <c r="NXY80" s="388"/>
      <c r="NXZ80" s="388"/>
      <c r="NYA80" s="388"/>
      <c r="NYB80" s="388"/>
      <c r="NYC80" s="388"/>
      <c r="NYD80" s="388"/>
      <c r="NYE80" s="388"/>
      <c r="NYF80" s="388"/>
      <c r="NYG80" s="388"/>
      <c r="NYH80" s="388"/>
      <c r="NYI80" s="388"/>
      <c r="NYJ80" s="388"/>
      <c r="NYK80" s="388"/>
      <c r="NYL80" s="388"/>
      <c r="NYM80" s="388"/>
      <c r="NYN80" s="388"/>
      <c r="NYO80" s="388"/>
      <c r="NYP80" s="388"/>
      <c r="NYQ80" s="388"/>
      <c r="NYR80" s="388"/>
      <c r="NYS80" s="388"/>
      <c r="NYT80" s="388"/>
      <c r="NYU80" s="388"/>
      <c r="NYV80" s="388"/>
      <c r="NYW80" s="388"/>
      <c r="NYX80" s="388"/>
      <c r="NYY80" s="388"/>
      <c r="NYZ80" s="388"/>
      <c r="NZA80" s="388"/>
      <c r="NZB80" s="388"/>
      <c r="NZC80" s="388"/>
      <c r="NZD80" s="388"/>
      <c r="NZE80" s="388"/>
      <c r="NZF80" s="388"/>
      <c r="NZG80" s="388"/>
      <c r="NZH80" s="388"/>
      <c r="NZI80" s="388"/>
      <c r="NZJ80" s="388"/>
      <c r="NZK80" s="388"/>
      <c r="NZL80" s="388"/>
      <c r="NZM80" s="388"/>
      <c r="NZN80" s="388"/>
      <c r="NZO80" s="388"/>
      <c r="NZP80" s="388"/>
      <c r="NZQ80" s="388"/>
      <c r="NZR80" s="388"/>
      <c r="NZS80" s="388"/>
      <c r="NZT80" s="388"/>
      <c r="NZU80" s="388"/>
      <c r="NZV80" s="388"/>
      <c r="NZW80" s="388"/>
      <c r="NZX80" s="388"/>
      <c r="NZY80" s="388"/>
      <c r="NZZ80" s="388"/>
      <c r="OAA80" s="388"/>
      <c r="OAB80" s="388"/>
      <c r="OAC80" s="388"/>
      <c r="OAD80" s="388"/>
      <c r="OAE80" s="388"/>
      <c r="OAF80" s="388"/>
      <c r="OAG80" s="388"/>
      <c r="OAH80" s="388"/>
      <c r="OAI80" s="388"/>
      <c r="OAJ80" s="388"/>
      <c r="OAK80" s="388"/>
      <c r="OAL80" s="388"/>
      <c r="OAM80" s="388"/>
      <c r="OAN80" s="388"/>
      <c r="OAO80" s="388"/>
      <c r="OAP80" s="388"/>
      <c r="OAQ80" s="388"/>
      <c r="OAR80" s="388"/>
      <c r="OAS80" s="388"/>
      <c r="OAT80" s="388"/>
      <c r="OAU80" s="388"/>
      <c r="OAV80" s="388"/>
      <c r="OAW80" s="388"/>
      <c r="OAX80" s="388"/>
      <c r="OAY80" s="388"/>
      <c r="OAZ80" s="388"/>
      <c r="OBA80" s="388"/>
      <c r="OBB80" s="388"/>
      <c r="OBC80" s="388"/>
      <c r="OBD80" s="388"/>
      <c r="OBE80" s="388"/>
      <c r="OBF80" s="388"/>
      <c r="OBG80" s="388"/>
      <c r="OBH80" s="388"/>
      <c r="OBI80" s="388"/>
      <c r="OBJ80" s="388"/>
      <c r="OBK80" s="388"/>
      <c r="OBL80" s="388"/>
      <c r="OBM80" s="388"/>
      <c r="OBN80" s="388"/>
      <c r="OBO80" s="388"/>
      <c r="OBP80" s="388"/>
      <c r="OBQ80" s="388"/>
      <c r="OBR80" s="388"/>
      <c r="OBS80" s="388"/>
      <c r="OBT80" s="388"/>
      <c r="OBU80" s="388"/>
      <c r="OBV80" s="388"/>
      <c r="OBW80" s="388"/>
      <c r="OBX80" s="388"/>
      <c r="OBY80" s="388"/>
      <c r="OBZ80" s="388"/>
      <c r="OCA80" s="388"/>
      <c r="OCB80" s="388"/>
      <c r="OCC80" s="388"/>
      <c r="OCD80" s="388"/>
      <c r="OCE80" s="388"/>
      <c r="OCF80" s="388"/>
      <c r="OCG80" s="388"/>
      <c r="OCH80" s="388"/>
      <c r="OCI80" s="388"/>
      <c r="OCJ80" s="388"/>
      <c r="OCK80" s="388"/>
      <c r="OCL80" s="388"/>
      <c r="OCM80" s="388"/>
      <c r="OCN80" s="388"/>
      <c r="OCO80" s="388"/>
      <c r="OCP80" s="388"/>
      <c r="OCQ80" s="388"/>
      <c r="OCR80" s="388"/>
      <c r="OCS80" s="388"/>
      <c r="OCT80" s="388"/>
      <c r="OCU80" s="388"/>
      <c r="OCV80" s="388"/>
      <c r="OCW80" s="388"/>
      <c r="OCX80" s="388"/>
      <c r="OCY80" s="388"/>
      <c r="OCZ80" s="388"/>
      <c r="ODA80" s="388"/>
      <c r="ODB80" s="388"/>
      <c r="ODC80" s="388"/>
      <c r="ODD80" s="388"/>
      <c r="ODE80" s="388"/>
      <c r="ODF80" s="388"/>
      <c r="ODG80" s="388"/>
      <c r="ODH80" s="388"/>
      <c r="ODI80" s="388"/>
      <c r="ODJ80" s="388"/>
      <c r="ODK80" s="388"/>
      <c r="ODL80" s="388"/>
      <c r="ODM80" s="388"/>
      <c r="ODN80" s="388"/>
      <c r="ODO80" s="388"/>
      <c r="ODP80" s="388"/>
      <c r="ODQ80" s="388"/>
      <c r="ODR80" s="388"/>
      <c r="ODS80" s="388"/>
      <c r="ODT80" s="388"/>
      <c r="ODU80" s="388"/>
      <c r="ODV80" s="388"/>
      <c r="ODW80" s="388"/>
      <c r="ODX80" s="388"/>
      <c r="ODY80" s="388"/>
      <c r="ODZ80" s="388"/>
      <c r="OEA80" s="388"/>
      <c r="OEB80" s="388"/>
      <c r="OEC80" s="388"/>
      <c r="OED80" s="388"/>
      <c r="OEE80" s="388"/>
      <c r="OEF80" s="388"/>
      <c r="OEG80" s="388"/>
      <c r="OEH80" s="388"/>
      <c r="OEI80" s="388"/>
      <c r="OEJ80" s="388"/>
      <c r="OEK80" s="388"/>
      <c r="OEL80" s="388"/>
      <c r="OEM80" s="388"/>
      <c r="OEN80" s="388"/>
      <c r="OEO80" s="388"/>
      <c r="OEP80" s="388"/>
      <c r="OEQ80" s="388"/>
      <c r="OER80" s="388"/>
      <c r="OES80" s="388"/>
      <c r="OET80" s="388"/>
      <c r="OEU80" s="388"/>
      <c r="OEV80" s="388"/>
      <c r="OEW80" s="388"/>
      <c r="OEX80" s="388"/>
      <c r="OEY80" s="388"/>
      <c r="OEZ80" s="388"/>
      <c r="OFA80" s="388"/>
      <c r="OFB80" s="388"/>
      <c r="OFC80" s="388"/>
      <c r="OFD80" s="388"/>
      <c r="OFE80" s="388"/>
      <c r="OFF80" s="388"/>
      <c r="OFG80" s="388"/>
      <c r="OFH80" s="388"/>
      <c r="OFI80" s="388"/>
      <c r="OFJ80" s="388"/>
      <c r="OFK80" s="388"/>
      <c r="OFL80" s="388"/>
      <c r="OFM80" s="388"/>
      <c r="OFN80" s="388"/>
      <c r="OFO80" s="388"/>
      <c r="OFP80" s="388"/>
      <c r="OFQ80" s="388"/>
      <c r="OFR80" s="388"/>
      <c r="OFS80" s="388"/>
      <c r="OFT80" s="388"/>
      <c r="OFU80" s="388"/>
      <c r="OFV80" s="388"/>
      <c r="OFW80" s="388"/>
      <c r="OFX80" s="388"/>
      <c r="OFY80" s="388"/>
      <c r="OFZ80" s="388"/>
      <c r="OGA80" s="388"/>
      <c r="OGB80" s="388"/>
      <c r="OGC80" s="388"/>
      <c r="OGD80" s="388"/>
      <c r="OGE80" s="388"/>
      <c r="OGF80" s="388"/>
      <c r="OGG80" s="388"/>
      <c r="OGH80" s="388"/>
      <c r="OGI80" s="388"/>
      <c r="OGJ80" s="388"/>
      <c r="OGK80" s="388"/>
      <c r="OGL80" s="388"/>
      <c r="OGM80" s="388"/>
      <c r="OGN80" s="388"/>
      <c r="OGO80" s="388"/>
      <c r="OGP80" s="388"/>
      <c r="OGQ80" s="388"/>
      <c r="OGR80" s="388"/>
      <c r="OGS80" s="388"/>
      <c r="OGT80" s="388"/>
      <c r="OGU80" s="388"/>
      <c r="OGV80" s="388"/>
      <c r="OGW80" s="388"/>
      <c r="OGX80" s="388"/>
      <c r="OGY80" s="388"/>
      <c r="OGZ80" s="388"/>
      <c r="OHA80" s="388"/>
      <c r="OHB80" s="388"/>
      <c r="OHC80" s="388"/>
      <c r="OHD80" s="388"/>
      <c r="OHE80" s="388"/>
      <c r="OHF80" s="388"/>
      <c r="OHG80" s="388"/>
      <c r="OHH80" s="388"/>
      <c r="OHI80" s="388"/>
      <c r="OHJ80" s="388"/>
      <c r="OHK80" s="388"/>
      <c r="OHL80" s="388"/>
      <c r="OHM80" s="388"/>
      <c r="OHN80" s="388"/>
      <c r="OHO80" s="388"/>
      <c r="OHP80" s="388"/>
      <c r="OHQ80" s="388"/>
      <c r="OHR80" s="388"/>
      <c r="OHS80" s="388"/>
      <c r="OHT80" s="388"/>
      <c r="OHU80" s="388"/>
      <c r="OHV80" s="388"/>
      <c r="OHW80" s="388"/>
      <c r="OHX80" s="388"/>
      <c r="OHY80" s="388"/>
      <c r="OHZ80" s="388"/>
      <c r="OIA80" s="388"/>
      <c r="OIB80" s="388"/>
      <c r="OIC80" s="388"/>
      <c r="OID80" s="388"/>
      <c r="OIE80" s="388"/>
      <c r="OIF80" s="388"/>
      <c r="OIG80" s="388"/>
      <c r="OIH80" s="388"/>
      <c r="OII80" s="388"/>
      <c r="OIJ80" s="388"/>
      <c r="OIK80" s="388"/>
      <c r="OIL80" s="388"/>
      <c r="OIM80" s="388"/>
      <c r="OIN80" s="388"/>
      <c r="OIO80" s="388"/>
      <c r="OIP80" s="388"/>
      <c r="OIQ80" s="388"/>
      <c r="OIR80" s="388"/>
      <c r="OIS80" s="388"/>
      <c r="OIT80" s="388"/>
      <c r="OIU80" s="388"/>
      <c r="OIV80" s="388"/>
      <c r="OIW80" s="388"/>
      <c r="OIX80" s="388"/>
      <c r="OIY80" s="388"/>
      <c r="OIZ80" s="388"/>
      <c r="OJA80" s="388"/>
      <c r="OJB80" s="388"/>
      <c r="OJC80" s="388"/>
      <c r="OJD80" s="388"/>
      <c r="OJE80" s="388"/>
      <c r="OJF80" s="388"/>
      <c r="OJG80" s="388"/>
      <c r="OJH80" s="388"/>
      <c r="OJI80" s="388"/>
      <c r="OJJ80" s="388"/>
      <c r="OJK80" s="388"/>
      <c r="OJL80" s="388"/>
      <c r="OJM80" s="388"/>
      <c r="OJN80" s="388"/>
      <c r="OJO80" s="388"/>
      <c r="OJP80" s="388"/>
      <c r="OJQ80" s="388"/>
      <c r="OJR80" s="388"/>
      <c r="OJS80" s="388"/>
      <c r="OJT80" s="388"/>
      <c r="OJU80" s="388"/>
      <c r="OJV80" s="388"/>
      <c r="OJW80" s="388"/>
      <c r="OJX80" s="388"/>
      <c r="OJY80" s="388"/>
      <c r="OJZ80" s="388"/>
      <c r="OKA80" s="388"/>
      <c r="OKB80" s="388"/>
      <c r="OKC80" s="388"/>
      <c r="OKD80" s="388"/>
      <c r="OKE80" s="388"/>
      <c r="OKF80" s="388"/>
      <c r="OKG80" s="388"/>
      <c r="OKH80" s="388"/>
      <c r="OKI80" s="388"/>
      <c r="OKJ80" s="388"/>
      <c r="OKK80" s="388"/>
      <c r="OKL80" s="388"/>
      <c r="OKM80" s="388"/>
      <c r="OKN80" s="388"/>
      <c r="OKO80" s="388"/>
      <c r="OKP80" s="388"/>
      <c r="OKQ80" s="388"/>
      <c r="OKR80" s="388"/>
      <c r="OKS80" s="388"/>
      <c r="OKT80" s="388"/>
      <c r="OKU80" s="388"/>
      <c r="OKV80" s="388"/>
      <c r="OKW80" s="388"/>
      <c r="OKX80" s="388"/>
      <c r="OKY80" s="388"/>
      <c r="OKZ80" s="388"/>
      <c r="OLA80" s="388"/>
      <c r="OLB80" s="388"/>
      <c r="OLC80" s="388"/>
      <c r="OLD80" s="388"/>
      <c r="OLE80" s="388"/>
      <c r="OLF80" s="388"/>
      <c r="OLG80" s="388"/>
      <c r="OLH80" s="388"/>
      <c r="OLI80" s="388"/>
      <c r="OLJ80" s="388"/>
      <c r="OLK80" s="388"/>
      <c r="OLL80" s="388"/>
      <c r="OLM80" s="388"/>
      <c r="OLN80" s="388"/>
      <c r="OLO80" s="388"/>
      <c r="OLP80" s="388"/>
      <c r="OLQ80" s="388"/>
      <c r="OLR80" s="388"/>
      <c r="OLS80" s="388"/>
      <c r="OLT80" s="388"/>
      <c r="OLU80" s="388"/>
      <c r="OLV80" s="388"/>
      <c r="OLW80" s="388"/>
      <c r="OLX80" s="388"/>
      <c r="OLY80" s="388"/>
      <c r="OLZ80" s="388"/>
      <c r="OMA80" s="388"/>
      <c r="OMB80" s="388"/>
      <c r="OMC80" s="388"/>
      <c r="OMD80" s="388"/>
      <c r="OME80" s="388"/>
      <c r="OMF80" s="388"/>
      <c r="OMG80" s="388"/>
      <c r="OMH80" s="388"/>
      <c r="OMI80" s="388"/>
      <c r="OMJ80" s="388"/>
      <c r="OMK80" s="388"/>
      <c r="OML80" s="388"/>
      <c r="OMM80" s="388"/>
      <c r="OMN80" s="388"/>
      <c r="OMO80" s="388"/>
      <c r="OMP80" s="388"/>
      <c r="OMQ80" s="388"/>
      <c r="OMR80" s="388"/>
      <c r="OMS80" s="388"/>
      <c r="OMT80" s="388"/>
      <c r="OMU80" s="388"/>
      <c r="OMV80" s="388"/>
      <c r="OMW80" s="388"/>
      <c r="OMX80" s="388"/>
      <c r="OMY80" s="388"/>
      <c r="OMZ80" s="388"/>
      <c r="ONA80" s="388"/>
      <c r="ONB80" s="388"/>
      <c r="ONC80" s="388"/>
      <c r="OND80" s="388"/>
      <c r="ONE80" s="388"/>
      <c r="ONF80" s="388"/>
      <c r="ONG80" s="388"/>
      <c r="ONH80" s="388"/>
      <c r="ONI80" s="388"/>
      <c r="ONJ80" s="388"/>
      <c r="ONK80" s="388"/>
      <c r="ONL80" s="388"/>
      <c r="ONM80" s="388"/>
      <c r="ONN80" s="388"/>
      <c r="ONO80" s="388"/>
      <c r="ONP80" s="388"/>
      <c r="ONQ80" s="388"/>
      <c r="ONR80" s="388"/>
      <c r="ONS80" s="388"/>
      <c r="ONT80" s="388"/>
      <c r="ONU80" s="388"/>
      <c r="ONV80" s="388"/>
      <c r="ONW80" s="388"/>
      <c r="ONX80" s="388"/>
      <c r="ONY80" s="388"/>
      <c r="ONZ80" s="388"/>
      <c r="OOA80" s="388"/>
      <c r="OOB80" s="388"/>
      <c r="OOC80" s="388"/>
      <c r="OOD80" s="388"/>
      <c r="OOE80" s="388"/>
      <c r="OOF80" s="388"/>
      <c r="OOG80" s="388"/>
      <c r="OOH80" s="388"/>
      <c r="OOI80" s="388"/>
      <c r="OOJ80" s="388"/>
      <c r="OOK80" s="388"/>
      <c r="OOL80" s="388"/>
      <c r="OOM80" s="388"/>
      <c r="OON80" s="388"/>
      <c r="OOO80" s="388"/>
      <c r="OOP80" s="388"/>
      <c r="OOQ80" s="388"/>
      <c r="OOR80" s="388"/>
      <c r="OOS80" s="388"/>
      <c r="OOT80" s="388"/>
      <c r="OOU80" s="388"/>
      <c r="OOV80" s="388"/>
      <c r="OOW80" s="388"/>
      <c r="OOX80" s="388"/>
      <c r="OOY80" s="388"/>
      <c r="OOZ80" s="388"/>
      <c r="OPA80" s="388"/>
      <c r="OPB80" s="388"/>
      <c r="OPC80" s="388"/>
      <c r="OPD80" s="388"/>
      <c r="OPE80" s="388"/>
      <c r="OPF80" s="388"/>
      <c r="OPG80" s="388"/>
      <c r="OPH80" s="388"/>
      <c r="OPI80" s="388"/>
      <c r="OPJ80" s="388"/>
      <c r="OPK80" s="388"/>
      <c r="OPL80" s="388"/>
      <c r="OPM80" s="388"/>
      <c r="OPN80" s="388"/>
      <c r="OPO80" s="388"/>
      <c r="OPP80" s="388"/>
      <c r="OPQ80" s="388"/>
      <c r="OPR80" s="388"/>
      <c r="OPS80" s="388"/>
      <c r="OPT80" s="388"/>
      <c r="OPU80" s="388"/>
      <c r="OPV80" s="388"/>
      <c r="OPW80" s="388"/>
      <c r="OPX80" s="388"/>
      <c r="OPY80" s="388"/>
      <c r="OPZ80" s="388"/>
      <c r="OQA80" s="388"/>
      <c r="OQB80" s="388"/>
      <c r="OQC80" s="388"/>
      <c r="OQD80" s="388"/>
      <c r="OQE80" s="388"/>
      <c r="OQF80" s="388"/>
      <c r="OQG80" s="388"/>
      <c r="OQH80" s="388"/>
      <c r="OQI80" s="388"/>
      <c r="OQJ80" s="388"/>
      <c r="OQK80" s="388"/>
      <c r="OQL80" s="388"/>
      <c r="OQM80" s="388"/>
      <c r="OQN80" s="388"/>
      <c r="OQO80" s="388"/>
      <c r="OQP80" s="388"/>
      <c r="OQQ80" s="388"/>
      <c r="OQR80" s="388"/>
      <c r="OQS80" s="388"/>
      <c r="OQT80" s="388"/>
      <c r="OQU80" s="388"/>
      <c r="OQV80" s="388"/>
      <c r="OQW80" s="388"/>
      <c r="OQX80" s="388"/>
      <c r="OQY80" s="388"/>
      <c r="OQZ80" s="388"/>
      <c r="ORA80" s="388"/>
      <c r="ORB80" s="388"/>
      <c r="ORC80" s="388"/>
      <c r="ORD80" s="388"/>
      <c r="ORE80" s="388"/>
      <c r="ORF80" s="388"/>
      <c r="ORG80" s="388"/>
      <c r="ORH80" s="388"/>
      <c r="ORI80" s="388"/>
      <c r="ORJ80" s="388"/>
      <c r="ORK80" s="388"/>
      <c r="ORL80" s="388"/>
      <c r="ORM80" s="388"/>
      <c r="ORN80" s="388"/>
      <c r="ORO80" s="388"/>
      <c r="ORP80" s="388"/>
      <c r="ORQ80" s="388"/>
      <c r="ORR80" s="388"/>
      <c r="ORS80" s="388"/>
      <c r="ORT80" s="388"/>
      <c r="ORU80" s="388"/>
      <c r="ORV80" s="388"/>
      <c r="ORW80" s="388"/>
      <c r="ORX80" s="388"/>
      <c r="ORY80" s="388"/>
      <c r="ORZ80" s="388"/>
      <c r="OSA80" s="388"/>
      <c r="OSB80" s="388"/>
      <c r="OSC80" s="388"/>
      <c r="OSD80" s="388"/>
      <c r="OSE80" s="388"/>
      <c r="OSF80" s="388"/>
      <c r="OSG80" s="388"/>
      <c r="OSH80" s="388"/>
      <c r="OSI80" s="388"/>
      <c r="OSJ80" s="388"/>
      <c r="OSK80" s="388"/>
      <c r="OSL80" s="388"/>
      <c r="OSM80" s="388"/>
      <c r="OSN80" s="388"/>
      <c r="OSO80" s="388"/>
      <c r="OSP80" s="388"/>
      <c r="OSQ80" s="388"/>
      <c r="OSR80" s="388"/>
      <c r="OSS80" s="388"/>
      <c r="OST80" s="388"/>
      <c r="OSU80" s="388"/>
      <c r="OSV80" s="388"/>
      <c r="OSW80" s="388"/>
      <c r="OSX80" s="388"/>
      <c r="OSY80" s="388"/>
      <c r="OSZ80" s="388"/>
      <c r="OTA80" s="388"/>
      <c r="OTB80" s="388"/>
      <c r="OTC80" s="388"/>
      <c r="OTD80" s="388"/>
      <c r="OTE80" s="388"/>
      <c r="OTF80" s="388"/>
      <c r="OTG80" s="388"/>
      <c r="OTH80" s="388"/>
      <c r="OTI80" s="388"/>
      <c r="OTJ80" s="388"/>
      <c r="OTK80" s="388"/>
      <c r="OTL80" s="388"/>
      <c r="OTM80" s="388"/>
      <c r="OTN80" s="388"/>
      <c r="OTO80" s="388"/>
      <c r="OTP80" s="388"/>
      <c r="OTQ80" s="388"/>
      <c r="OTR80" s="388"/>
      <c r="OTS80" s="388"/>
      <c r="OTT80" s="388"/>
      <c r="OTU80" s="388"/>
      <c r="OTV80" s="388"/>
      <c r="OTW80" s="388"/>
      <c r="OTX80" s="388"/>
      <c r="OTY80" s="388"/>
      <c r="OTZ80" s="388"/>
      <c r="OUA80" s="388"/>
      <c r="OUB80" s="388"/>
      <c r="OUC80" s="388"/>
      <c r="OUD80" s="388"/>
      <c r="OUE80" s="388"/>
      <c r="OUF80" s="388"/>
      <c r="OUG80" s="388"/>
      <c r="OUH80" s="388"/>
      <c r="OUI80" s="388"/>
      <c r="OUJ80" s="388"/>
      <c r="OUK80" s="388"/>
      <c r="OUL80" s="388"/>
      <c r="OUM80" s="388"/>
      <c r="OUN80" s="388"/>
      <c r="OUO80" s="388"/>
      <c r="OUP80" s="388"/>
      <c r="OUQ80" s="388"/>
      <c r="OUR80" s="388"/>
      <c r="OUS80" s="388"/>
      <c r="OUT80" s="388"/>
      <c r="OUU80" s="388"/>
      <c r="OUV80" s="388"/>
      <c r="OUW80" s="388"/>
      <c r="OUX80" s="388"/>
      <c r="OUY80" s="388"/>
      <c r="OUZ80" s="388"/>
      <c r="OVA80" s="388"/>
      <c r="OVB80" s="388"/>
      <c r="OVC80" s="388"/>
      <c r="OVD80" s="388"/>
      <c r="OVE80" s="388"/>
      <c r="OVF80" s="388"/>
      <c r="OVG80" s="388"/>
      <c r="OVH80" s="388"/>
      <c r="OVI80" s="388"/>
      <c r="OVJ80" s="388"/>
      <c r="OVK80" s="388"/>
      <c r="OVL80" s="388"/>
      <c r="OVM80" s="388"/>
      <c r="OVN80" s="388"/>
      <c r="OVO80" s="388"/>
      <c r="OVP80" s="388"/>
      <c r="OVQ80" s="388"/>
      <c r="OVR80" s="388"/>
      <c r="OVS80" s="388"/>
      <c r="OVT80" s="388"/>
      <c r="OVU80" s="388"/>
      <c r="OVV80" s="388"/>
      <c r="OVW80" s="388"/>
      <c r="OVX80" s="388"/>
      <c r="OVY80" s="388"/>
      <c r="OVZ80" s="388"/>
      <c r="OWA80" s="388"/>
      <c r="OWB80" s="388"/>
      <c r="OWC80" s="388"/>
      <c r="OWD80" s="388"/>
      <c r="OWE80" s="388"/>
      <c r="OWF80" s="388"/>
      <c r="OWG80" s="388"/>
      <c r="OWH80" s="388"/>
      <c r="OWI80" s="388"/>
      <c r="OWJ80" s="388"/>
      <c r="OWK80" s="388"/>
      <c r="OWL80" s="388"/>
      <c r="OWM80" s="388"/>
      <c r="OWN80" s="388"/>
      <c r="OWO80" s="388"/>
      <c r="OWP80" s="388"/>
      <c r="OWQ80" s="388"/>
      <c r="OWR80" s="388"/>
      <c r="OWS80" s="388"/>
      <c r="OWT80" s="388"/>
      <c r="OWU80" s="388"/>
      <c r="OWV80" s="388"/>
      <c r="OWW80" s="388"/>
      <c r="OWX80" s="388"/>
      <c r="OWY80" s="388"/>
      <c r="OWZ80" s="388"/>
      <c r="OXA80" s="388"/>
      <c r="OXB80" s="388"/>
      <c r="OXC80" s="388"/>
      <c r="OXD80" s="388"/>
      <c r="OXE80" s="388"/>
      <c r="OXF80" s="388"/>
      <c r="OXG80" s="388"/>
      <c r="OXH80" s="388"/>
      <c r="OXI80" s="388"/>
      <c r="OXJ80" s="388"/>
      <c r="OXK80" s="388"/>
      <c r="OXL80" s="388"/>
      <c r="OXM80" s="388"/>
      <c r="OXN80" s="388"/>
      <c r="OXO80" s="388"/>
      <c r="OXP80" s="388"/>
      <c r="OXQ80" s="388"/>
      <c r="OXR80" s="388"/>
      <c r="OXS80" s="388"/>
      <c r="OXT80" s="388"/>
      <c r="OXU80" s="388"/>
      <c r="OXV80" s="388"/>
      <c r="OXW80" s="388"/>
      <c r="OXX80" s="388"/>
      <c r="OXY80" s="388"/>
      <c r="OXZ80" s="388"/>
      <c r="OYA80" s="388"/>
      <c r="OYB80" s="388"/>
      <c r="OYC80" s="388"/>
      <c r="OYD80" s="388"/>
      <c r="OYE80" s="388"/>
      <c r="OYF80" s="388"/>
      <c r="OYG80" s="388"/>
      <c r="OYH80" s="388"/>
      <c r="OYI80" s="388"/>
      <c r="OYJ80" s="388"/>
      <c r="OYK80" s="388"/>
      <c r="OYL80" s="388"/>
      <c r="OYM80" s="388"/>
      <c r="OYN80" s="388"/>
      <c r="OYO80" s="388"/>
      <c r="OYP80" s="388"/>
      <c r="OYQ80" s="388"/>
      <c r="OYR80" s="388"/>
      <c r="OYS80" s="388"/>
      <c r="OYT80" s="388"/>
      <c r="OYU80" s="388"/>
      <c r="OYV80" s="388"/>
      <c r="OYW80" s="388"/>
      <c r="OYX80" s="388"/>
      <c r="OYY80" s="388"/>
      <c r="OYZ80" s="388"/>
      <c r="OZA80" s="388"/>
      <c r="OZB80" s="388"/>
      <c r="OZC80" s="388"/>
      <c r="OZD80" s="388"/>
      <c r="OZE80" s="388"/>
      <c r="OZF80" s="388"/>
      <c r="OZG80" s="388"/>
      <c r="OZH80" s="388"/>
      <c r="OZI80" s="388"/>
      <c r="OZJ80" s="388"/>
      <c r="OZK80" s="388"/>
      <c r="OZL80" s="388"/>
      <c r="OZM80" s="388"/>
      <c r="OZN80" s="388"/>
      <c r="OZO80" s="388"/>
      <c r="OZP80" s="388"/>
      <c r="OZQ80" s="388"/>
      <c r="OZR80" s="388"/>
      <c r="OZS80" s="388"/>
      <c r="OZT80" s="388"/>
      <c r="OZU80" s="388"/>
      <c r="OZV80" s="388"/>
      <c r="OZW80" s="388"/>
      <c r="OZX80" s="388"/>
      <c r="OZY80" s="388"/>
      <c r="OZZ80" s="388"/>
      <c r="PAA80" s="388"/>
      <c r="PAB80" s="388"/>
      <c r="PAC80" s="388"/>
      <c r="PAD80" s="388"/>
      <c r="PAE80" s="388"/>
      <c r="PAF80" s="388"/>
      <c r="PAG80" s="388"/>
      <c r="PAH80" s="388"/>
      <c r="PAI80" s="388"/>
      <c r="PAJ80" s="388"/>
      <c r="PAK80" s="388"/>
      <c r="PAL80" s="388"/>
      <c r="PAM80" s="388"/>
      <c r="PAN80" s="388"/>
      <c r="PAO80" s="388"/>
      <c r="PAP80" s="388"/>
      <c r="PAQ80" s="388"/>
      <c r="PAR80" s="388"/>
      <c r="PAS80" s="388"/>
      <c r="PAT80" s="388"/>
      <c r="PAU80" s="388"/>
      <c r="PAV80" s="388"/>
      <c r="PAW80" s="388"/>
      <c r="PAX80" s="388"/>
      <c r="PAY80" s="388"/>
      <c r="PAZ80" s="388"/>
      <c r="PBA80" s="388"/>
      <c r="PBB80" s="388"/>
      <c r="PBC80" s="388"/>
      <c r="PBD80" s="388"/>
      <c r="PBE80" s="388"/>
      <c r="PBF80" s="388"/>
      <c r="PBG80" s="388"/>
      <c r="PBH80" s="388"/>
      <c r="PBI80" s="388"/>
      <c r="PBJ80" s="388"/>
      <c r="PBK80" s="388"/>
      <c r="PBL80" s="388"/>
      <c r="PBM80" s="388"/>
      <c r="PBN80" s="388"/>
      <c r="PBO80" s="388"/>
      <c r="PBP80" s="388"/>
      <c r="PBQ80" s="388"/>
      <c r="PBR80" s="388"/>
      <c r="PBS80" s="388"/>
      <c r="PBT80" s="388"/>
      <c r="PBU80" s="388"/>
      <c r="PBV80" s="388"/>
      <c r="PBW80" s="388"/>
      <c r="PBX80" s="388"/>
      <c r="PBY80" s="388"/>
      <c r="PBZ80" s="388"/>
      <c r="PCA80" s="388"/>
      <c r="PCB80" s="388"/>
      <c r="PCC80" s="388"/>
      <c r="PCD80" s="388"/>
      <c r="PCE80" s="388"/>
      <c r="PCF80" s="388"/>
      <c r="PCG80" s="388"/>
      <c r="PCH80" s="388"/>
      <c r="PCI80" s="388"/>
      <c r="PCJ80" s="388"/>
      <c r="PCK80" s="388"/>
      <c r="PCL80" s="388"/>
      <c r="PCM80" s="388"/>
      <c r="PCN80" s="388"/>
      <c r="PCO80" s="388"/>
      <c r="PCP80" s="388"/>
      <c r="PCQ80" s="388"/>
      <c r="PCR80" s="388"/>
      <c r="PCS80" s="388"/>
      <c r="PCT80" s="388"/>
      <c r="PCU80" s="388"/>
      <c r="PCV80" s="388"/>
      <c r="PCW80" s="388"/>
      <c r="PCX80" s="388"/>
      <c r="PCY80" s="388"/>
      <c r="PCZ80" s="388"/>
      <c r="PDA80" s="388"/>
      <c r="PDB80" s="388"/>
      <c r="PDC80" s="388"/>
      <c r="PDD80" s="388"/>
      <c r="PDE80" s="388"/>
      <c r="PDF80" s="388"/>
      <c r="PDG80" s="388"/>
      <c r="PDH80" s="388"/>
      <c r="PDI80" s="388"/>
      <c r="PDJ80" s="388"/>
      <c r="PDK80" s="388"/>
      <c r="PDL80" s="388"/>
      <c r="PDM80" s="388"/>
      <c r="PDN80" s="388"/>
      <c r="PDO80" s="388"/>
      <c r="PDP80" s="388"/>
      <c r="PDQ80" s="388"/>
      <c r="PDR80" s="388"/>
      <c r="PDS80" s="388"/>
      <c r="PDT80" s="388"/>
      <c r="PDU80" s="388"/>
      <c r="PDV80" s="388"/>
      <c r="PDW80" s="388"/>
      <c r="PDX80" s="388"/>
      <c r="PDY80" s="388"/>
      <c r="PDZ80" s="388"/>
      <c r="PEA80" s="388"/>
      <c r="PEB80" s="388"/>
      <c r="PEC80" s="388"/>
      <c r="PED80" s="388"/>
      <c r="PEE80" s="388"/>
      <c r="PEF80" s="388"/>
      <c r="PEG80" s="388"/>
      <c r="PEH80" s="388"/>
      <c r="PEI80" s="388"/>
      <c r="PEJ80" s="388"/>
      <c r="PEK80" s="388"/>
      <c r="PEL80" s="388"/>
      <c r="PEM80" s="388"/>
      <c r="PEN80" s="388"/>
      <c r="PEO80" s="388"/>
      <c r="PEP80" s="388"/>
      <c r="PEQ80" s="388"/>
      <c r="PER80" s="388"/>
      <c r="PES80" s="388"/>
      <c r="PET80" s="388"/>
      <c r="PEU80" s="388"/>
      <c r="PEV80" s="388"/>
      <c r="PEW80" s="388"/>
      <c r="PEX80" s="388"/>
      <c r="PEY80" s="388"/>
      <c r="PEZ80" s="388"/>
      <c r="PFA80" s="388"/>
      <c r="PFB80" s="388"/>
      <c r="PFC80" s="388"/>
      <c r="PFD80" s="388"/>
      <c r="PFE80" s="388"/>
      <c r="PFF80" s="388"/>
      <c r="PFG80" s="388"/>
      <c r="PFH80" s="388"/>
      <c r="PFI80" s="388"/>
      <c r="PFJ80" s="388"/>
      <c r="PFK80" s="388"/>
      <c r="PFL80" s="388"/>
      <c r="PFM80" s="388"/>
      <c r="PFN80" s="388"/>
      <c r="PFO80" s="388"/>
      <c r="PFP80" s="388"/>
      <c r="PFQ80" s="388"/>
      <c r="PFR80" s="388"/>
      <c r="PFS80" s="388"/>
      <c r="PFT80" s="388"/>
      <c r="PFU80" s="388"/>
      <c r="PFV80" s="388"/>
      <c r="PFW80" s="388"/>
      <c r="PFX80" s="388"/>
      <c r="PFY80" s="388"/>
      <c r="PFZ80" s="388"/>
      <c r="PGA80" s="388"/>
      <c r="PGB80" s="388"/>
      <c r="PGC80" s="388"/>
      <c r="PGD80" s="388"/>
      <c r="PGE80" s="388"/>
      <c r="PGF80" s="388"/>
      <c r="PGG80" s="388"/>
      <c r="PGH80" s="388"/>
      <c r="PGI80" s="388"/>
      <c r="PGJ80" s="388"/>
      <c r="PGK80" s="388"/>
      <c r="PGL80" s="388"/>
      <c r="PGM80" s="388"/>
      <c r="PGN80" s="388"/>
      <c r="PGO80" s="388"/>
      <c r="PGP80" s="388"/>
      <c r="PGQ80" s="388"/>
      <c r="PGR80" s="388"/>
      <c r="PGS80" s="388"/>
      <c r="PGT80" s="388"/>
      <c r="PGU80" s="388"/>
      <c r="PGV80" s="388"/>
      <c r="PGW80" s="388"/>
      <c r="PGX80" s="388"/>
      <c r="PGY80" s="388"/>
      <c r="PGZ80" s="388"/>
      <c r="PHA80" s="388"/>
      <c r="PHB80" s="388"/>
      <c r="PHC80" s="388"/>
      <c r="PHD80" s="388"/>
      <c r="PHE80" s="388"/>
      <c r="PHF80" s="388"/>
      <c r="PHG80" s="388"/>
      <c r="PHH80" s="388"/>
      <c r="PHI80" s="388"/>
      <c r="PHJ80" s="388"/>
      <c r="PHK80" s="388"/>
      <c r="PHL80" s="388"/>
      <c r="PHM80" s="388"/>
      <c r="PHN80" s="388"/>
      <c r="PHO80" s="388"/>
      <c r="PHP80" s="388"/>
      <c r="PHQ80" s="388"/>
      <c r="PHR80" s="388"/>
      <c r="PHS80" s="388"/>
      <c r="PHT80" s="388"/>
      <c r="PHU80" s="388"/>
      <c r="PHV80" s="388"/>
      <c r="PHW80" s="388"/>
      <c r="PHX80" s="388"/>
      <c r="PHY80" s="388"/>
      <c r="PHZ80" s="388"/>
      <c r="PIA80" s="388"/>
      <c r="PIB80" s="388"/>
      <c r="PIC80" s="388"/>
      <c r="PID80" s="388"/>
      <c r="PIE80" s="388"/>
      <c r="PIF80" s="388"/>
      <c r="PIG80" s="388"/>
      <c r="PIH80" s="388"/>
      <c r="PII80" s="388"/>
      <c r="PIJ80" s="388"/>
      <c r="PIK80" s="388"/>
      <c r="PIL80" s="388"/>
      <c r="PIM80" s="388"/>
      <c r="PIN80" s="388"/>
      <c r="PIO80" s="388"/>
      <c r="PIP80" s="388"/>
      <c r="PIQ80" s="388"/>
      <c r="PIR80" s="388"/>
      <c r="PIS80" s="388"/>
      <c r="PIT80" s="388"/>
      <c r="PIU80" s="388"/>
      <c r="PIV80" s="388"/>
      <c r="PIW80" s="388"/>
      <c r="PIX80" s="388"/>
      <c r="PIY80" s="388"/>
      <c r="PIZ80" s="388"/>
      <c r="PJA80" s="388"/>
      <c r="PJB80" s="388"/>
      <c r="PJC80" s="388"/>
      <c r="PJD80" s="388"/>
      <c r="PJE80" s="388"/>
      <c r="PJF80" s="388"/>
      <c r="PJG80" s="388"/>
      <c r="PJH80" s="388"/>
      <c r="PJI80" s="388"/>
      <c r="PJJ80" s="388"/>
      <c r="PJK80" s="388"/>
      <c r="PJL80" s="388"/>
      <c r="PJM80" s="388"/>
      <c r="PJN80" s="388"/>
      <c r="PJO80" s="388"/>
      <c r="PJP80" s="388"/>
      <c r="PJQ80" s="388"/>
      <c r="PJR80" s="388"/>
      <c r="PJS80" s="388"/>
      <c r="PJT80" s="388"/>
      <c r="PJU80" s="388"/>
      <c r="PJV80" s="388"/>
      <c r="PJW80" s="388"/>
      <c r="PJX80" s="388"/>
      <c r="PJY80" s="388"/>
      <c r="PJZ80" s="388"/>
      <c r="PKA80" s="388"/>
      <c r="PKB80" s="388"/>
      <c r="PKC80" s="388"/>
      <c r="PKD80" s="388"/>
      <c r="PKE80" s="388"/>
      <c r="PKF80" s="388"/>
      <c r="PKG80" s="388"/>
      <c r="PKH80" s="388"/>
      <c r="PKI80" s="388"/>
      <c r="PKJ80" s="388"/>
      <c r="PKK80" s="388"/>
      <c r="PKL80" s="388"/>
      <c r="PKM80" s="388"/>
      <c r="PKN80" s="388"/>
      <c r="PKO80" s="388"/>
      <c r="PKP80" s="388"/>
      <c r="PKQ80" s="388"/>
      <c r="PKR80" s="388"/>
      <c r="PKS80" s="388"/>
      <c r="PKT80" s="388"/>
      <c r="PKU80" s="388"/>
      <c r="PKV80" s="388"/>
      <c r="PKW80" s="388"/>
      <c r="PKX80" s="388"/>
      <c r="PKY80" s="388"/>
      <c r="PKZ80" s="388"/>
      <c r="PLA80" s="388"/>
      <c r="PLB80" s="388"/>
      <c r="PLC80" s="388"/>
      <c r="PLD80" s="388"/>
      <c r="PLE80" s="388"/>
      <c r="PLF80" s="388"/>
      <c r="PLG80" s="388"/>
      <c r="PLH80" s="388"/>
      <c r="PLI80" s="388"/>
      <c r="PLJ80" s="388"/>
      <c r="PLK80" s="388"/>
      <c r="PLL80" s="388"/>
      <c r="PLM80" s="388"/>
      <c r="PLN80" s="388"/>
      <c r="PLO80" s="388"/>
      <c r="PLP80" s="388"/>
      <c r="PLQ80" s="388"/>
      <c r="PLR80" s="388"/>
      <c r="PLS80" s="388"/>
      <c r="PLT80" s="388"/>
      <c r="PLU80" s="388"/>
      <c r="PLV80" s="388"/>
      <c r="PLW80" s="388"/>
      <c r="PLX80" s="388"/>
      <c r="PLY80" s="388"/>
      <c r="PLZ80" s="388"/>
      <c r="PMA80" s="388"/>
      <c r="PMB80" s="388"/>
      <c r="PMC80" s="388"/>
      <c r="PMD80" s="388"/>
      <c r="PME80" s="388"/>
      <c r="PMF80" s="388"/>
      <c r="PMG80" s="388"/>
      <c r="PMH80" s="388"/>
      <c r="PMI80" s="388"/>
      <c r="PMJ80" s="388"/>
      <c r="PMK80" s="388"/>
      <c r="PML80" s="388"/>
      <c r="PMM80" s="388"/>
      <c r="PMN80" s="388"/>
      <c r="PMO80" s="388"/>
      <c r="PMP80" s="388"/>
      <c r="PMQ80" s="388"/>
      <c r="PMR80" s="388"/>
      <c r="PMS80" s="388"/>
      <c r="PMT80" s="388"/>
      <c r="PMU80" s="388"/>
      <c r="PMV80" s="388"/>
      <c r="PMW80" s="388"/>
      <c r="PMX80" s="388"/>
      <c r="PMY80" s="388"/>
      <c r="PMZ80" s="388"/>
      <c r="PNA80" s="388"/>
      <c r="PNB80" s="388"/>
      <c r="PNC80" s="388"/>
      <c r="PND80" s="388"/>
      <c r="PNE80" s="388"/>
      <c r="PNF80" s="388"/>
      <c r="PNG80" s="388"/>
      <c r="PNH80" s="388"/>
      <c r="PNI80" s="388"/>
      <c r="PNJ80" s="388"/>
      <c r="PNK80" s="388"/>
      <c r="PNL80" s="388"/>
      <c r="PNM80" s="388"/>
      <c r="PNN80" s="388"/>
      <c r="PNO80" s="388"/>
      <c r="PNP80" s="388"/>
      <c r="PNQ80" s="388"/>
      <c r="PNR80" s="388"/>
      <c r="PNS80" s="388"/>
      <c r="PNT80" s="388"/>
      <c r="PNU80" s="388"/>
      <c r="PNV80" s="388"/>
      <c r="PNW80" s="388"/>
      <c r="PNX80" s="388"/>
      <c r="PNY80" s="388"/>
      <c r="PNZ80" s="388"/>
      <c r="POA80" s="388"/>
      <c r="POB80" s="388"/>
      <c r="POC80" s="388"/>
      <c r="POD80" s="388"/>
      <c r="POE80" s="388"/>
      <c r="POF80" s="388"/>
      <c r="POG80" s="388"/>
      <c r="POH80" s="388"/>
      <c r="POI80" s="388"/>
      <c r="POJ80" s="388"/>
      <c r="POK80" s="388"/>
      <c r="POL80" s="388"/>
      <c r="POM80" s="388"/>
      <c r="PON80" s="388"/>
      <c r="POO80" s="388"/>
      <c r="POP80" s="388"/>
      <c r="POQ80" s="388"/>
      <c r="POR80" s="388"/>
      <c r="POS80" s="388"/>
      <c r="POT80" s="388"/>
      <c r="POU80" s="388"/>
      <c r="POV80" s="388"/>
      <c r="POW80" s="388"/>
      <c r="POX80" s="388"/>
      <c r="POY80" s="388"/>
      <c r="POZ80" s="388"/>
      <c r="PPA80" s="388"/>
      <c r="PPB80" s="388"/>
      <c r="PPC80" s="388"/>
      <c r="PPD80" s="388"/>
      <c r="PPE80" s="388"/>
      <c r="PPF80" s="388"/>
      <c r="PPG80" s="388"/>
      <c r="PPH80" s="388"/>
      <c r="PPI80" s="388"/>
      <c r="PPJ80" s="388"/>
      <c r="PPK80" s="388"/>
      <c r="PPL80" s="388"/>
      <c r="PPM80" s="388"/>
      <c r="PPN80" s="388"/>
      <c r="PPO80" s="388"/>
      <c r="PPP80" s="388"/>
      <c r="PPQ80" s="388"/>
      <c r="PPR80" s="388"/>
      <c r="PPS80" s="388"/>
      <c r="PPT80" s="388"/>
      <c r="PPU80" s="388"/>
      <c r="PPV80" s="388"/>
      <c r="PPW80" s="388"/>
      <c r="PPX80" s="388"/>
      <c r="PPY80" s="388"/>
      <c r="PPZ80" s="388"/>
      <c r="PQA80" s="388"/>
      <c r="PQB80" s="388"/>
      <c r="PQC80" s="388"/>
      <c r="PQD80" s="388"/>
      <c r="PQE80" s="388"/>
      <c r="PQF80" s="388"/>
      <c r="PQG80" s="388"/>
      <c r="PQH80" s="388"/>
      <c r="PQI80" s="388"/>
      <c r="PQJ80" s="388"/>
      <c r="PQK80" s="388"/>
      <c r="PQL80" s="388"/>
      <c r="PQM80" s="388"/>
      <c r="PQN80" s="388"/>
      <c r="PQO80" s="388"/>
      <c r="PQP80" s="388"/>
      <c r="PQQ80" s="388"/>
      <c r="PQR80" s="388"/>
      <c r="PQS80" s="388"/>
      <c r="PQT80" s="388"/>
      <c r="PQU80" s="388"/>
      <c r="PQV80" s="388"/>
      <c r="PQW80" s="388"/>
      <c r="PQX80" s="388"/>
      <c r="PQY80" s="388"/>
      <c r="PQZ80" s="388"/>
      <c r="PRA80" s="388"/>
      <c r="PRB80" s="388"/>
      <c r="PRC80" s="388"/>
      <c r="PRD80" s="388"/>
      <c r="PRE80" s="388"/>
      <c r="PRF80" s="388"/>
      <c r="PRG80" s="388"/>
      <c r="PRH80" s="388"/>
      <c r="PRI80" s="388"/>
      <c r="PRJ80" s="388"/>
      <c r="PRK80" s="388"/>
      <c r="PRL80" s="388"/>
      <c r="PRM80" s="388"/>
      <c r="PRN80" s="388"/>
      <c r="PRO80" s="388"/>
      <c r="PRP80" s="388"/>
      <c r="PRQ80" s="388"/>
      <c r="PRR80" s="388"/>
      <c r="PRS80" s="388"/>
      <c r="PRT80" s="388"/>
      <c r="PRU80" s="388"/>
      <c r="PRV80" s="388"/>
      <c r="PRW80" s="388"/>
      <c r="PRX80" s="388"/>
      <c r="PRY80" s="388"/>
      <c r="PRZ80" s="388"/>
      <c r="PSA80" s="388"/>
      <c r="PSB80" s="388"/>
      <c r="PSC80" s="388"/>
      <c r="PSD80" s="388"/>
      <c r="PSE80" s="388"/>
      <c r="PSF80" s="388"/>
      <c r="PSG80" s="388"/>
      <c r="PSH80" s="388"/>
      <c r="PSI80" s="388"/>
      <c r="PSJ80" s="388"/>
      <c r="PSK80" s="388"/>
      <c r="PSL80" s="388"/>
      <c r="PSM80" s="388"/>
      <c r="PSN80" s="388"/>
      <c r="PSO80" s="388"/>
      <c r="PSP80" s="388"/>
      <c r="PSQ80" s="388"/>
      <c r="PSR80" s="388"/>
      <c r="PSS80" s="388"/>
      <c r="PST80" s="388"/>
      <c r="PSU80" s="388"/>
      <c r="PSV80" s="388"/>
      <c r="PSW80" s="388"/>
      <c r="PSX80" s="388"/>
      <c r="PSY80" s="388"/>
      <c r="PSZ80" s="388"/>
      <c r="PTA80" s="388"/>
      <c r="PTB80" s="388"/>
      <c r="PTC80" s="388"/>
      <c r="PTD80" s="388"/>
      <c r="PTE80" s="388"/>
      <c r="PTF80" s="388"/>
      <c r="PTG80" s="388"/>
      <c r="PTH80" s="388"/>
      <c r="PTI80" s="388"/>
      <c r="PTJ80" s="388"/>
      <c r="PTK80" s="388"/>
      <c r="PTL80" s="388"/>
      <c r="PTM80" s="388"/>
      <c r="PTN80" s="388"/>
      <c r="PTO80" s="388"/>
      <c r="PTP80" s="388"/>
      <c r="PTQ80" s="388"/>
      <c r="PTR80" s="388"/>
      <c r="PTS80" s="388"/>
      <c r="PTT80" s="388"/>
      <c r="PTU80" s="388"/>
      <c r="PTV80" s="388"/>
      <c r="PTW80" s="388"/>
      <c r="PTX80" s="388"/>
      <c r="PTY80" s="388"/>
      <c r="PTZ80" s="388"/>
      <c r="PUA80" s="388"/>
      <c r="PUB80" s="388"/>
      <c r="PUC80" s="388"/>
      <c r="PUD80" s="388"/>
      <c r="PUE80" s="388"/>
      <c r="PUF80" s="388"/>
      <c r="PUG80" s="388"/>
      <c r="PUH80" s="388"/>
      <c r="PUI80" s="388"/>
      <c r="PUJ80" s="388"/>
      <c r="PUK80" s="388"/>
      <c r="PUL80" s="388"/>
      <c r="PUM80" s="388"/>
      <c r="PUN80" s="388"/>
      <c r="PUO80" s="388"/>
      <c r="PUP80" s="388"/>
      <c r="PUQ80" s="388"/>
      <c r="PUR80" s="388"/>
      <c r="PUS80" s="388"/>
      <c r="PUT80" s="388"/>
      <c r="PUU80" s="388"/>
      <c r="PUV80" s="388"/>
      <c r="PUW80" s="388"/>
      <c r="PUX80" s="388"/>
      <c r="PUY80" s="388"/>
      <c r="PUZ80" s="388"/>
      <c r="PVA80" s="388"/>
      <c r="PVB80" s="388"/>
      <c r="PVC80" s="388"/>
      <c r="PVD80" s="388"/>
      <c r="PVE80" s="388"/>
      <c r="PVF80" s="388"/>
      <c r="PVG80" s="388"/>
      <c r="PVH80" s="388"/>
      <c r="PVI80" s="388"/>
      <c r="PVJ80" s="388"/>
      <c r="PVK80" s="388"/>
      <c r="PVL80" s="388"/>
      <c r="PVM80" s="388"/>
      <c r="PVN80" s="388"/>
      <c r="PVO80" s="388"/>
      <c r="PVP80" s="388"/>
      <c r="PVQ80" s="388"/>
      <c r="PVR80" s="388"/>
      <c r="PVS80" s="388"/>
      <c r="PVT80" s="388"/>
      <c r="PVU80" s="388"/>
      <c r="PVV80" s="388"/>
      <c r="PVW80" s="388"/>
      <c r="PVX80" s="388"/>
      <c r="PVY80" s="388"/>
      <c r="PVZ80" s="388"/>
      <c r="PWA80" s="388"/>
      <c r="PWB80" s="388"/>
      <c r="PWC80" s="388"/>
      <c r="PWD80" s="388"/>
      <c r="PWE80" s="388"/>
      <c r="PWF80" s="388"/>
      <c r="PWG80" s="388"/>
      <c r="PWH80" s="388"/>
      <c r="PWI80" s="388"/>
      <c r="PWJ80" s="388"/>
      <c r="PWK80" s="388"/>
      <c r="PWL80" s="388"/>
      <c r="PWM80" s="388"/>
      <c r="PWN80" s="388"/>
      <c r="PWO80" s="388"/>
      <c r="PWP80" s="388"/>
      <c r="PWQ80" s="388"/>
      <c r="PWR80" s="388"/>
      <c r="PWS80" s="388"/>
      <c r="PWT80" s="388"/>
      <c r="PWU80" s="388"/>
      <c r="PWV80" s="388"/>
      <c r="PWW80" s="388"/>
      <c r="PWX80" s="388"/>
      <c r="PWY80" s="388"/>
      <c r="PWZ80" s="388"/>
      <c r="PXA80" s="388"/>
      <c r="PXB80" s="388"/>
      <c r="PXC80" s="388"/>
      <c r="PXD80" s="388"/>
      <c r="PXE80" s="388"/>
      <c r="PXF80" s="388"/>
      <c r="PXG80" s="388"/>
      <c r="PXH80" s="388"/>
      <c r="PXI80" s="388"/>
      <c r="PXJ80" s="388"/>
      <c r="PXK80" s="388"/>
      <c r="PXL80" s="388"/>
      <c r="PXM80" s="388"/>
      <c r="PXN80" s="388"/>
      <c r="PXO80" s="388"/>
      <c r="PXP80" s="388"/>
      <c r="PXQ80" s="388"/>
      <c r="PXR80" s="388"/>
      <c r="PXS80" s="388"/>
      <c r="PXT80" s="388"/>
      <c r="PXU80" s="388"/>
      <c r="PXV80" s="388"/>
      <c r="PXW80" s="388"/>
      <c r="PXX80" s="388"/>
      <c r="PXY80" s="388"/>
      <c r="PXZ80" s="388"/>
      <c r="PYA80" s="388"/>
      <c r="PYB80" s="388"/>
      <c r="PYC80" s="388"/>
      <c r="PYD80" s="388"/>
      <c r="PYE80" s="388"/>
      <c r="PYF80" s="388"/>
      <c r="PYG80" s="388"/>
      <c r="PYH80" s="388"/>
      <c r="PYI80" s="388"/>
      <c r="PYJ80" s="388"/>
      <c r="PYK80" s="388"/>
      <c r="PYL80" s="388"/>
      <c r="PYM80" s="388"/>
      <c r="PYN80" s="388"/>
      <c r="PYO80" s="388"/>
      <c r="PYP80" s="388"/>
      <c r="PYQ80" s="388"/>
      <c r="PYR80" s="388"/>
      <c r="PYS80" s="388"/>
      <c r="PYT80" s="388"/>
      <c r="PYU80" s="388"/>
      <c r="PYV80" s="388"/>
      <c r="PYW80" s="388"/>
      <c r="PYX80" s="388"/>
      <c r="PYY80" s="388"/>
      <c r="PYZ80" s="388"/>
      <c r="PZA80" s="388"/>
      <c r="PZB80" s="388"/>
      <c r="PZC80" s="388"/>
      <c r="PZD80" s="388"/>
      <c r="PZE80" s="388"/>
      <c r="PZF80" s="388"/>
      <c r="PZG80" s="388"/>
      <c r="PZH80" s="388"/>
      <c r="PZI80" s="388"/>
      <c r="PZJ80" s="388"/>
      <c r="PZK80" s="388"/>
      <c r="PZL80" s="388"/>
      <c r="PZM80" s="388"/>
      <c r="PZN80" s="388"/>
      <c r="PZO80" s="388"/>
      <c r="PZP80" s="388"/>
      <c r="PZQ80" s="388"/>
      <c r="PZR80" s="388"/>
      <c r="PZS80" s="388"/>
      <c r="PZT80" s="388"/>
      <c r="PZU80" s="388"/>
      <c r="PZV80" s="388"/>
      <c r="PZW80" s="388"/>
      <c r="PZX80" s="388"/>
      <c r="PZY80" s="388"/>
      <c r="PZZ80" s="388"/>
      <c r="QAA80" s="388"/>
      <c r="QAB80" s="388"/>
      <c r="QAC80" s="388"/>
      <c r="QAD80" s="388"/>
      <c r="QAE80" s="388"/>
      <c r="QAF80" s="388"/>
      <c r="QAG80" s="388"/>
      <c r="QAH80" s="388"/>
      <c r="QAI80" s="388"/>
      <c r="QAJ80" s="388"/>
      <c r="QAK80" s="388"/>
      <c r="QAL80" s="388"/>
      <c r="QAM80" s="388"/>
      <c r="QAN80" s="388"/>
      <c r="QAO80" s="388"/>
      <c r="QAP80" s="388"/>
      <c r="QAQ80" s="388"/>
      <c r="QAR80" s="388"/>
      <c r="QAS80" s="388"/>
      <c r="QAT80" s="388"/>
      <c r="QAU80" s="388"/>
      <c r="QAV80" s="388"/>
      <c r="QAW80" s="388"/>
      <c r="QAX80" s="388"/>
      <c r="QAY80" s="388"/>
      <c r="QAZ80" s="388"/>
      <c r="QBA80" s="388"/>
      <c r="QBB80" s="388"/>
      <c r="QBC80" s="388"/>
      <c r="QBD80" s="388"/>
      <c r="QBE80" s="388"/>
      <c r="QBF80" s="388"/>
      <c r="QBG80" s="388"/>
      <c r="QBH80" s="388"/>
      <c r="QBI80" s="388"/>
      <c r="QBJ80" s="388"/>
      <c r="QBK80" s="388"/>
      <c r="QBL80" s="388"/>
      <c r="QBM80" s="388"/>
      <c r="QBN80" s="388"/>
      <c r="QBO80" s="388"/>
      <c r="QBP80" s="388"/>
      <c r="QBQ80" s="388"/>
      <c r="QBR80" s="388"/>
      <c r="QBS80" s="388"/>
      <c r="QBT80" s="388"/>
      <c r="QBU80" s="388"/>
      <c r="QBV80" s="388"/>
      <c r="QBW80" s="388"/>
      <c r="QBX80" s="388"/>
      <c r="QBY80" s="388"/>
      <c r="QBZ80" s="388"/>
      <c r="QCA80" s="388"/>
      <c r="QCB80" s="388"/>
      <c r="QCC80" s="388"/>
      <c r="QCD80" s="388"/>
      <c r="QCE80" s="388"/>
      <c r="QCF80" s="388"/>
      <c r="QCG80" s="388"/>
      <c r="QCH80" s="388"/>
      <c r="QCI80" s="388"/>
      <c r="QCJ80" s="388"/>
      <c r="QCK80" s="388"/>
      <c r="QCL80" s="388"/>
      <c r="QCM80" s="388"/>
      <c r="QCN80" s="388"/>
      <c r="QCO80" s="388"/>
      <c r="QCP80" s="388"/>
      <c r="QCQ80" s="388"/>
      <c r="QCR80" s="388"/>
      <c r="QCS80" s="388"/>
      <c r="QCT80" s="388"/>
      <c r="QCU80" s="388"/>
      <c r="QCV80" s="388"/>
      <c r="QCW80" s="388"/>
      <c r="QCX80" s="388"/>
      <c r="QCY80" s="388"/>
      <c r="QCZ80" s="388"/>
      <c r="QDA80" s="388"/>
      <c r="QDB80" s="388"/>
      <c r="QDC80" s="388"/>
      <c r="QDD80" s="388"/>
      <c r="QDE80" s="388"/>
      <c r="QDF80" s="388"/>
      <c r="QDG80" s="388"/>
      <c r="QDH80" s="388"/>
      <c r="QDI80" s="388"/>
      <c r="QDJ80" s="388"/>
      <c r="QDK80" s="388"/>
      <c r="QDL80" s="388"/>
      <c r="QDM80" s="388"/>
      <c r="QDN80" s="388"/>
      <c r="QDO80" s="388"/>
      <c r="QDP80" s="388"/>
      <c r="QDQ80" s="388"/>
      <c r="QDR80" s="388"/>
      <c r="QDS80" s="388"/>
      <c r="QDT80" s="388"/>
      <c r="QDU80" s="388"/>
      <c r="QDV80" s="388"/>
      <c r="QDW80" s="388"/>
      <c r="QDX80" s="388"/>
      <c r="QDY80" s="388"/>
      <c r="QDZ80" s="388"/>
      <c r="QEA80" s="388"/>
      <c r="QEB80" s="388"/>
      <c r="QEC80" s="388"/>
      <c r="QED80" s="388"/>
      <c r="QEE80" s="388"/>
      <c r="QEF80" s="388"/>
      <c r="QEG80" s="388"/>
      <c r="QEH80" s="388"/>
      <c r="QEI80" s="388"/>
      <c r="QEJ80" s="388"/>
      <c r="QEK80" s="388"/>
      <c r="QEL80" s="388"/>
      <c r="QEM80" s="388"/>
      <c r="QEN80" s="388"/>
      <c r="QEO80" s="388"/>
      <c r="QEP80" s="388"/>
      <c r="QEQ80" s="388"/>
      <c r="QER80" s="388"/>
      <c r="QES80" s="388"/>
      <c r="QET80" s="388"/>
      <c r="QEU80" s="388"/>
      <c r="QEV80" s="388"/>
      <c r="QEW80" s="388"/>
      <c r="QEX80" s="388"/>
      <c r="QEY80" s="388"/>
      <c r="QEZ80" s="388"/>
      <c r="QFA80" s="388"/>
      <c r="QFB80" s="388"/>
      <c r="QFC80" s="388"/>
      <c r="QFD80" s="388"/>
      <c r="QFE80" s="388"/>
      <c r="QFF80" s="388"/>
      <c r="QFG80" s="388"/>
      <c r="QFH80" s="388"/>
      <c r="QFI80" s="388"/>
      <c r="QFJ80" s="388"/>
      <c r="QFK80" s="388"/>
      <c r="QFL80" s="388"/>
      <c r="QFM80" s="388"/>
      <c r="QFN80" s="388"/>
      <c r="QFO80" s="388"/>
      <c r="QFP80" s="388"/>
      <c r="QFQ80" s="388"/>
      <c r="QFR80" s="388"/>
      <c r="QFS80" s="388"/>
      <c r="QFT80" s="388"/>
      <c r="QFU80" s="388"/>
      <c r="QFV80" s="388"/>
      <c r="QFW80" s="388"/>
      <c r="QFX80" s="388"/>
      <c r="QFY80" s="388"/>
      <c r="QFZ80" s="388"/>
      <c r="QGA80" s="388"/>
      <c r="QGB80" s="388"/>
      <c r="QGC80" s="388"/>
      <c r="QGD80" s="388"/>
      <c r="QGE80" s="388"/>
      <c r="QGF80" s="388"/>
      <c r="QGG80" s="388"/>
      <c r="QGH80" s="388"/>
      <c r="QGI80" s="388"/>
      <c r="QGJ80" s="388"/>
      <c r="QGK80" s="388"/>
      <c r="QGL80" s="388"/>
      <c r="QGM80" s="388"/>
      <c r="QGN80" s="388"/>
      <c r="QGO80" s="388"/>
      <c r="QGP80" s="388"/>
      <c r="QGQ80" s="388"/>
      <c r="QGR80" s="388"/>
      <c r="QGS80" s="388"/>
      <c r="QGT80" s="388"/>
      <c r="QGU80" s="388"/>
      <c r="QGV80" s="388"/>
      <c r="QGW80" s="388"/>
      <c r="QGX80" s="388"/>
      <c r="QGY80" s="388"/>
      <c r="QGZ80" s="388"/>
      <c r="QHA80" s="388"/>
      <c r="QHB80" s="388"/>
      <c r="QHC80" s="388"/>
      <c r="QHD80" s="388"/>
      <c r="QHE80" s="388"/>
      <c r="QHF80" s="388"/>
      <c r="QHG80" s="388"/>
      <c r="QHH80" s="388"/>
      <c r="QHI80" s="388"/>
      <c r="QHJ80" s="388"/>
      <c r="QHK80" s="388"/>
      <c r="QHL80" s="388"/>
      <c r="QHM80" s="388"/>
      <c r="QHN80" s="388"/>
      <c r="QHO80" s="388"/>
      <c r="QHP80" s="388"/>
      <c r="QHQ80" s="388"/>
      <c r="QHR80" s="388"/>
      <c r="QHS80" s="388"/>
      <c r="QHT80" s="388"/>
      <c r="QHU80" s="388"/>
      <c r="QHV80" s="388"/>
      <c r="QHW80" s="388"/>
      <c r="QHX80" s="388"/>
      <c r="QHY80" s="388"/>
      <c r="QHZ80" s="388"/>
      <c r="QIA80" s="388"/>
      <c r="QIB80" s="388"/>
      <c r="QIC80" s="388"/>
      <c r="QID80" s="388"/>
      <c r="QIE80" s="388"/>
      <c r="QIF80" s="388"/>
      <c r="QIG80" s="388"/>
      <c r="QIH80" s="388"/>
      <c r="QII80" s="388"/>
      <c r="QIJ80" s="388"/>
      <c r="QIK80" s="388"/>
      <c r="QIL80" s="388"/>
      <c r="QIM80" s="388"/>
      <c r="QIN80" s="388"/>
      <c r="QIO80" s="388"/>
      <c r="QIP80" s="388"/>
      <c r="QIQ80" s="388"/>
      <c r="QIR80" s="388"/>
      <c r="QIS80" s="388"/>
      <c r="QIT80" s="388"/>
      <c r="QIU80" s="388"/>
      <c r="QIV80" s="388"/>
      <c r="QIW80" s="388"/>
      <c r="QIX80" s="388"/>
      <c r="QIY80" s="388"/>
      <c r="QIZ80" s="388"/>
      <c r="QJA80" s="388"/>
      <c r="QJB80" s="388"/>
      <c r="QJC80" s="388"/>
      <c r="QJD80" s="388"/>
      <c r="QJE80" s="388"/>
      <c r="QJF80" s="388"/>
      <c r="QJG80" s="388"/>
      <c r="QJH80" s="388"/>
      <c r="QJI80" s="388"/>
      <c r="QJJ80" s="388"/>
      <c r="QJK80" s="388"/>
      <c r="QJL80" s="388"/>
      <c r="QJM80" s="388"/>
      <c r="QJN80" s="388"/>
      <c r="QJO80" s="388"/>
      <c r="QJP80" s="388"/>
      <c r="QJQ80" s="388"/>
      <c r="QJR80" s="388"/>
      <c r="QJS80" s="388"/>
      <c r="QJT80" s="388"/>
      <c r="QJU80" s="388"/>
      <c r="QJV80" s="388"/>
      <c r="QJW80" s="388"/>
      <c r="QJX80" s="388"/>
      <c r="QJY80" s="388"/>
      <c r="QJZ80" s="388"/>
      <c r="QKA80" s="388"/>
      <c r="QKB80" s="388"/>
      <c r="QKC80" s="388"/>
      <c r="QKD80" s="388"/>
      <c r="QKE80" s="388"/>
      <c r="QKF80" s="388"/>
      <c r="QKG80" s="388"/>
      <c r="QKH80" s="388"/>
      <c r="QKI80" s="388"/>
      <c r="QKJ80" s="388"/>
      <c r="QKK80" s="388"/>
      <c r="QKL80" s="388"/>
      <c r="QKM80" s="388"/>
      <c r="QKN80" s="388"/>
      <c r="QKO80" s="388"/>
      <c r="QKP80" s="388"/>
      <c r="QKQ80" s="388"/>
      <c r="QKR80" s="388"/>
      <c r="QKS80" s="388"/>
      <c r="QKT80" s="388"/>
      <c r="QKU80" s="388"/>
      <c r="QKV80" s="388"/>
      <c r="QKW80" s="388"/>
      <c r="QKX80" s="388"/>
      <c r="QKY80" s="388"/>
      <c r="QKZ80" s="388"/>
      <c r="QLA80" s="388"/>
      <c r="QLB80" s="388"/>
      <c r="QLC80" s="388"/>
      <c r="QLD80" s="388"/>
      <c r="QLE80" s="388"/>
      <c r="QLF80" s="388"/>
      <c r="QLG80" s="388"/>
      <c r="QLH80" s="388"/>
      <c r="QLI80" s="388"/>
      <c r="QLJ80" s="388"/>
      <c r="QLK80" s="388"/>
      <c r="QLL80" s="388"/>
      <c r="QLM80" s="388"/>
      <c r="QLN80" s="388"/>
      <c r="QLO80" s="388"/>
      <c r="QLP80" s="388"/>
      <c r="QLQ80" s="388"/>
      <c r="QLR80" s="388"/>
      <c r="QLS80" s="388"/>
      <c r="QLT80" s="388"/>
      <c r="QLU80" s="388"/>
      <c r="QLV80" s="388"/>
      <c r="QLW80" s="388"/>
      <c r="QLX80" s="388"/>
      <c r="QLY80" s="388"/>
      <c r="QLZ80" s="388"/>
      <c r="QMA80" s="388"/>
      <c r="QMB80" s="388"/>
      <c r="QMC80" s="388"/>
      <c r="QMD80" s="388"/>
      <c r="QME80" s="388"/>
      <c r="QMF80" s="388"/>
      <c r="QMG80" s="388"/>
      <c r="QMH80" s="388"/>
      <c r="QMI80" s="388"/>
      <c r="QMJ80" s="388"/>
      <c r="QMK80" s="388"/>
      <c r="QML80" s="388"/>
      <c r="QMM80" s="388"/>
      <c r="QMN80" s="388"/>
      <c r="QMO80" s="388"/>
      <c r="QMP80" s="388"/>
      <c r="QMQ80" s="388"/>
      <c r="QMR80" s="388"/>
      <c r="QMS80" s="388"/>
      <c r="QMT80" s="388"/>
      <c r="QMU80" s="388"/>
      <c r="QMV80" s="388"/>
      <c r="QMW80" s="388"/>
      <c r="QMX80" s="388"/>
      <c r="QMY80" s="388"/>
      <c r="QMZ80" s="388"/>
      <c r="QNA80" s="388"/>
      <c r="QNB80" s="388"/>
      <c r="QNC80" s="388"/>
      <c r="QND80" s="388"/>
      <c r="QNE80" s="388"/>
      <c r="QNF80" s="388"/>
      <c r="QNG80" s="388"/>
      <c r="QNH80" s="388"/>
      <c r="QNI80" s="388"/>
      <c r="QNJ80" s="388"/>
      <c r="QNK80" s="388"/>
      <c r="QNL80" s="388"/>
      <c r="QNM80" s="388"/>
      <c r="QNN80" s="388"/>
      <c r="QNO80" s="388"/>
      <c r="QNP80" s="388"/>
      <c r="QNQ80" s="388"/>
      <c r="QNR80" s="388"/>
      <c r="QNS80" s="388"/>
      <c r="QNT80" s="388"/>
      <c r="QNU80" s="388"/>
      <c r="QNV80" s="388"/>
      <c r="QNW80" s="388"/>
      <c r="QNX80" s="388"/>
      <c r="QNY80" s="388"/>
      <c r="QNZ80" s="388"/>
      <c r="QOA80" s="388"/>
      <c r="QOB80" s="388"/>
      <c r="QOC80" s="388"/>
      <c r="QOD80" s="388"/>
      <c r="QOE80" s="388"/>
      <c r="QOF80" s="388"/>
      <c r="QOG80" s="388"/>
      <c r="QOH80" s="388"/>
      <c r="QOI80" s="388"/>
      <c r="QOJ80" s="388"/>
      <c r="QOK80" s="388"/>
      <c r="QOL80" s="388"/>
      <c r="QOM80" s="388"/>
      <c r="QON80" s="388"/>
      <c r="QOO80" s="388"/>
      <c r="QOP80" s="388"/>
      <c r="QOQ80" s="388"/>
      <c r="QOR80" s="388"/>
      <c r="QOS80" s="388"/>
      <c r="QOT80" s="388"/>
      <c r="QOU80" s="388"/>
      <c r="QOV80" s="388"/>
      <c r="QOW80" s="388"/>
      <c r="QOX80" s="388"/>
      <c r="QOY80" s="388"/>
      <c r="QOZ80" s="388"/>
      <c r="QPA80" s="388"/>
      <c r="QPB80" s="388"/>
      <c r="QPC80" s="388"/>
      <c r="QPD80" s="388"/>
      <c r="QPE80" s="388"/>
      <c r="QPF80" s="388"/>
      <c r="QPG80" s="388"/>
      <c r="QPH80" s="388"/>
      <c r="QPI80" s="388"/>
      <c r="QPJ80" s="388"/>
      <c r="QPK80" s="388"/>
      <c r="QPL80" s="388"/>
      <c r="QPM80" s="388"/>
      <c r="QPN80" s="388"/>
      <c r="QPO80" s="388"/>
      <c r="QPP80" s="388"/>
      <c r="QPQ80" s="388"/>
      <c r="QPR80" s="388"/>
      <c r="QPS80" s="388"/>
      <c r="QPT80" s="388"/>
      <c r="QPU80" s="388"/>
      <c r="QPV80" s="388"/>
      <c r="QPW80" s="388"/>
      <c r="QPX80" s="388"/>
      <c r="QPY80" s="388"/>
      <c r="QPZ80" s="388"/>
      <c r="QQA80" s="388"/>
      <c r="QQB80" s="388"/>
      <c r="QQC80" s="388"/>
      <c r="QQD80" s="388"/>
      <c r="QQE80" s="388"/>
      <c r="QQF80" s="388"/>
      <c r="QQG80" s="388"/>
      <c r="QQH80" s="388"/>
      <c r="QQI80" s="388"/>
      <c r="QQJ80" s="388"/>
      <c r="QQK80" s="388"/>
      <c r="QQL80" s="388"/>
      <c r="QQM80" s="388"/>
      <c r="QQN80" s="388"/>
      <c r="QQO80" s="388"/>
      <c r="QQP80" s="388"/>
      <c r="QQQ80" s="388"/>
      <c r="QQR80" s="388"/>
      <c r="QQS80" s="388"/>
      <c r="QQT80" s="388"/>
      <c r="QQU80" s="388"/>
      <c r="QQV80" s="388"/>
      <c r="QQW80" s="388"/>
      <c r="QQX80" s="388"/>
      <c r="QQY80" s="388"/>
      <c r="QQZ80" s="388"/>
      <c r="QRA80" s="388"/>
      <c r="QRB80" s="388"/>
      <c r="QRC80" s="388"/>
      <c r="QRD80" s="388"/>
      <c r="QRE80" s="388"/>
      <c r="QRF80" s="388"/>
      <c r="QRG80" s="388"/>
      <c r="QRH80" s="388"/>
      <c r="QRI80" s="388"/>
      <c r="QRJ80" s="388"/>
      <c r="QRK80" s="388"/>
      <c r="QRL80" s="388"/>
      <c r="QRM80" s="388"/>
      <c r="QRN80" s="388"/>
      <c r="QRO80" s="388"/>
      <c r="QRP80" s="388"/>
      <c r="QRQ80" s="388"/>
      <c r="QRR80" s="388"/>
      <c r="QRS80" s="388"/>
      <c r="QRT80" s="388"/>
      <c r="QRU80" s="388"/>
      <c r="QRV80" s="388"/>
      <c r="QRW80" s="388"/>
      <c r="QRX80" s="388"/>
      <c r="QRY80" s="388"/>
      <c r="QRZ80" s="388"/>
      <c r="QSA80" s="388"/>
      <c r="QSB80" s="388"/>
      <c r="QSC80" s="388"/>
      <c r="QSD80" s="388"/>
      <c r="QSE80" s="388"/>
      <c r="QSF80" s="388"/>
      <c r="QSG80" s="388"/>
      <c r="QSH80" s="388"/>
      <c r="QSI80" s="388"/>
      <c r="QSJ80" s="388"/>
      <c r="QSK80" s="388"/>
      <c r="QSL80" s="388"/>
      <c r="QSM80" s="388"/>
      <c r="QSN80" s="388"/>
      <c r="QSO80" s="388"/>
      <c r="QSP80" s="388"/>
      <c r="QSQ80" s="388"/>
      <c r="QSR80" s="388"/>
      <c r="QSS80" s="388"/>
      <c r="QST80" s="388"/>
      <c r="QSU80" s="388"/>
      <c r="QSV80" s="388"/>
      <c r="QSW80" s="388"/>
      <c r="QSX80" s="388"/>
      <c r="QSY80" s="388"/>
      <c r="QSZ80" s="388"/>
      <c r="QTA80" s="388"/>
      <c r="QTB80" s="388"/>
      <c r="QTC80" s="388"/>
      <c r="QTD80" s="388"/>
      <c r="QTE80" s="388"/>
      <c r="QTF80" s="388"/>
      <c r="QTG80" s="388"/>
      <c r="QTH80" s="388"/>
      <c r="QTI80" s="388"/>
      <c r="QTJ80" s="388"/>
      <c r="QTK80" s="388"/>
      <c r="QTL80" s="388"/>
      <c r="QTM80" s="388"/>
      <c r="QTN80" s="388"/>
      <c r="QTO80" s="388"/>
      <c r="QTP80" s="388"/>
      <c r="QTQ80" s="388"/>
      <c r="QTR80" s="388"/>
      <c r="QTS80" s="388"/>
      <c r="QTT80" s="388"/>
      <c r="QTU80" s="388"/>
      <c r="QTV80" s="388"/>
      <c r="QTW80" s="388"/>
      <c r="QTX80" s="388"/>
      <c r="QTY80" s="388"/>
      <c r="QTZ80" s="388"/>
      <c r="QUA80" s="388"/>
      <c r="QUB80" s="388"/>
      <c r="QUC80" s="388"/>
      <c r="QUD80" s="388"/>
      <c r="QUE80" s="388"/>
      <c r="QUF80" s="388"/>
      <c r="QUG80" s="388"/>
      <c r="QUH80" s="388"/>
      <c r="QUI80" s="388"/>
      <c r="QUJ80" s="388"/>
      <c r="QUK80" s="388"/>
      <c r="QUL80" s="388"/>
      <c r="QUM80" s="388"/>
      <c r="QUN80" s="388"/>
      <c r="QUO80" s="388"/>
      <c r="QUP80" s="388"/>
      <c r="QUQ80" s="388"/>
      <c r="QUR80" s="388"/>
      <c r="QUS80" s="388"/>
      <c r="QUT80" s="388"/>
      <c r="QUU80" s="388"/>
      <c r="QUV80" s="388"/>
      <c r="QUW80" s="388"/>
      <c r="QUX80" s="388"/>
      <c r="QUY80" s="388"/>
      <c r="QUZ80" s="388"/>
      <c r="QVA80" s="388"/>
      <c r="QVB80" s="388"/>
      <c r="QVC80" s="388"/>
      <c r="QVD80" s="388"/>
      <c r="QVE80" s="388"/>
      <c r="QVF80" s="388"/>
      <c r="QVG80" s="388"/>
      <c r="QVH80" s="388"/>
      <c r="QVI80" s="388"/>
      <c r="QVJ80" s="388"/>
      <c r="QVK80" s="388"/>
      <c r="QVL80" s="388"/>
      <c r="QVM80" s="388"/>
      <c r="QVN80" s="388"/>
      <c r="QVO80" s="388"/>
      <c r="QVP80" s="388"/>
      <c r="QVQ80" s="388"/>
      <c r="QVR80" s="388"/>
      <c r="QVS80" s="388"/>
      <c r="QVT80" s="388"/>
      <c r="QVU80" s="388"/>
      <c r="QVV80" s="388"/>
      <c r="QVW80" s="388"/>
      <c r="QVX80" s="388"/>
      <c r="QVY80" s="388"/>
      <c r="QVZ80" s="388"/>
      <c r="QWA80" s="388"/>
      <c r="QWB80" s="388"/>
      <c r="QWC80" s="388"/>
      <c r="QWD80" s="388"/>
      <c r="QWE80" s="388"/>
      <c r="QWF80" s="388"/>
      <c r="QWG80" s="388"/>
      <c r="QWH80" s="388"/>
      <c r="QWI80" s="388"/>
      <c r="QWJ80" s="388"/>
      <c r="QWK80" s="388"/>
      <c r="QWL80" s="388"/>
      <c r="QWM80" s="388"/>
      <c r="QWN80" s="388"/>
      <c r="QWO80" s="388"/>
      <c r="QWP80" s="388"/>
      <c r="QWQ80" s="388"/>
      <c r="QWR80" s="388"/>
      <c r="QWS80" s="388"/>
      <c r="QWT80" s="388"/>
      <c r="QWU80" s="388"/>
      <c r="QWV80" s="388"/>
      <c r="QWW80" s="388"/>
      <c r="QWX80" s="388"/>
      <c r="QWY80" s="388"/>
      <c r="QWZ80" s="388"/>
      <c r="QXA80" s="388"/>
      <c r="QXB80" s="388"/>
      <c r="QXC80" s="388"/>
      <c r="QXD80" s="388"/>
      <c r="QXE80" s="388"/>
      <c r="QXF80" s="388"/>
      <c r="QXG80" s="388"/>
      <c r="QXH80" s="388"/>
      <c r="QXI80" s="388"/>
      <c r="QXJ80" s="388"/>
      <c r="QXK80" s="388"/>
      <c r="QXL80" s="388"/>
      <c r="QXM80" s="388"/>
      <c r="QXN80" s="388"/>
      <c r="QXO80" s="388"/>
      <c r="QXP80" s="388"/>
      <c r="QXQ80" s="388"/>
      <c r="QXR80" s="388"/>
      <c r="QXS80" s="388"/>
      <c r="QXT80" s="388"/>
      <c r="QXU80" s="388"/>
      <c r="QXV80" s="388"/>
      <c r="QXW80" s="388"/>
      <c r="QXX80" s="388"/>
      <c r="QXY80" s="388"/>
      <c r="QXZ80" s="388"/>
      <c r="QYA80" s="388"/>
      <c r="QYB80" s="388"/>
      <c r="QYC80" s="388"/>
      <c r="QYD80" s="388"/>
      <c r="QYE80" s="388"/>
      <c r="QYF80" s="388"/>
      <c r="QYG80" s="388"/>
      <c r="QYH80" s="388"/>
      <c r="QYI80" s="388"/>
      <c r="QYJ80" s="388"/>
      <c r="QYK80" s="388"/>
      <c r="QYL80" s="388"/>
      <c r="QYM80" s="388"/>
      <c r="QYN80" s="388"/>
      <c r="QYO80" s="388"/>
      <c r="QYP80" s="388"/>
      <c r="QYQ80" s="388"/>
      <c r="QYR80" s="388"/>
      <c r="QYS80" s="388"/>
      <c r="QYT80" s="388"/>
      <c r="QYU80" s="388"/>
      <c r="QYV80" s="388"/>
      <c r="QYW80" s="388"/>
      <c r="QYX80" s="388"/>
      <c r="QYY80" s="388"/>
      <c r="QYZ80" s="388"/>
      <c r="QZA80" s="388"/>
      <c r="QZB80" s="388"/>
      <c r="QZC80" s="388"/>
      <c r="QZD80" s="388"/>
      <c r="QZE80" s="388"/>
      <c r="QZF80" s="388"/>
      <c r="QZG80" s="388"/>
      <c r="QZH80" s="388"/>
      <c r="QZI80" s="388"/>
      <c r="QZJ80" s="388"/>
      <c r="QZK80" s="388"/>
      <c r="QZL80" s="388"/>
      <c r="QZM80" s="388"/>
      <c r="QZN80" s="388"/>
      <c r="QZO80" s="388"/>
      <c r="QZP80" s="388"/>
      <c r="QZQ80" s="388"/>
      <c r="QZR80" s="388"/>
      <c r="QZS80" s="388"/>
      <c r="QZT80" s="388"/>
      <c r="QZU80" s="388"/>
      <c r="QZV80" s="388"/>
      <c r="QZW80" s="388"/>
      <c r="QZX80" s="388"/>
      <c r="QZY80" s="388"/>
      <c r="QZZ80" s="388"/>
      <c r="RAA80" s="388"/>
      <c r="RAB80" s="388"/>
      <c r="RAC80" s="388"/>
      <c r="RAD80" s="388"/>
      <c r="RAE80" s="388"/>
      <c r="RAF80" s="388"/>
      <c r="RAG80" s="388"/>
      <c r="RAH80" s="388"/>
      <c r="RAI80" s="388"/>
      <c r="RAJ80" s="388"/>
      <c r="RAK80" s="388"/>
      <c r="RAL80" s="388"/>
      <c r="RAM80" s="388"/>
      <c r="RAN80" s="388"/>
      <c r="RAO80" s="388"/>
      <c r="RAP80" s="388"/>
      <c r="RAQ80" s="388"/>
      <c r="RAR80" s="388"/>
      <c r="RAS80" s="388"/>
      <c r="RAT80" s="388"/>
      <c r="RAU80" s="388"/>
      <c r="RAV80" s="388"/>
      <c r="RAW80" s="388"/>
      <c r="RAX80" s="388"/>
      <c r="RAY80" s="388"/>
      <c r="RAZ80" s="388"/>
      <c r="RBA80" s="388"/>
      <c r="RBB80" s="388"/>
      <c r="RBC80" s="388"/>
      <c r="RBD80" s="388"/>
      <c r="RBE80" s="388"/>
      <c r="RBF80" s="388"/>
      <c r="RBG80" s="388"/>
      <c r="RBH80" s="388"/>
      <c r="RBI80" s="388"/>
      <c r="RBJ80" s="388"/>
      <c r="RBK80" s="388"/>
      <c r="RBL80" s="388"/>
      <c r="RBM80" s="388"/>
      <c r="RBN80" s="388"/>
      <c r="RBO80" s="388"/>
      <c r="RBP80" s="388"/>
      <c r="RBQ80" s="388"/>
      <c r="RBR80" s="388"/>
      <c r="RBS80" s="388"/>
      <c r="RBT80" s="388"/>
      <c r="RBU80" s="388"/>
      <c r="RBV80" s="388"/>
      <c r="RBW80" s="388"/>
      <c r="RBX80" s="388"/>
      <c r="RBY80" s="388"/>
      <c r="RBZ80" s="388"/>
      <c r="RCA80" s="388"/>
      <c r="RCB80" s="388"/>
      <c r="RCC80" s="388"/>
      <c r="RCD80" s="388"/>
      <c r="RCE80" s="388"/>
      <c r="RCF80" s="388"/>
      <c r="RCG80" s="388"/>
      <c r="RCH80" s="388"/>
      <c r="RCI80" s="388"/>
      <c r="RCJ80" s="388"/>
      <c r="RCK80" s="388"/>
      <c r="RCL80" s="388"/>
      <c r="RCM80" s="388"/>
      <c r="RCN80" s="388"/>
      <c r="RCO80" s="388"/>
      <c r="RCP80" s="388"/>
      <c r="RCQ80" s="388"/>
      <c r="RCR80" s="388"/>
      <c r="RCS80" s="388"/>
      <c r="RCT80" s="388"/>
      <c r="RCU80" s="388"/>
      <c r="RCV80" s="388"/>
      <c r="RCW80" s="388"/>
      <c r="RCX80" s="388"/>
      <c r="RCY80" s="388"/>
      <c r="RCZ80" s="388"/>
      <c r="RDA80" s="388"/>
      <c r="RDB80" s="388"/>
      <c r="RDC80" s="388"/>
      <c r="RDD80" s="388"/>
      <c r="RDE80" s="388"/>
      <c r="RDF80" s="388"/>
      <c r="RDG80" s="388"/>
      <c r="RDH80" s="388"/>
      <c r="RDI80" s="388"/>
      <c r="RDJ80" s="388"/>
      <c r="RDK80" s="388"/>
      <c r="RDL80" s="388"/>
      <c r="RDM80" s="388"/>
      <c r="RDN80" s="388"/>
      <c r="RDO80" s="388"/>
      <c r="RDP80" s="388"/>
      <c r="RDQ80" s="388"/>
      <c r="RDR80" s="388"/>
      <c r="RDS80" s="388"/>
      <c r="RDT80" s="388"/>
      <c r="RDU80" s="388"/>
      <c r="RDV80" s="388"/>
      <c r="RDW80" s="388"/>
      <c r="RDX80" s="388"/>
      <c r="RDY80" s="388"/>
      <c r="RDZ80" s="388"/>
      <c r="REA80" s="388"/>
      <c r="REB80" s="388"/>
      <c r="REC80" s="388"/>
      <c r="RED80" s="388"/>
      <c r="REE80" s="388"/>
      <c r="REF80" s="388"/>
      <c r="REG80" s="388"/>
      <c r="REH80" s="388"/>
      <c r="REI80" s="388"/>
      <c r="REJ80" s="388"/>
      <c r="REK80" s="388"/>
      <c r="REL80" s="388"/>
      <c r="REM80" s="388"/>
      <c r="REN80" s="388"/>
      <c r="REO80" s="388"/>
      <c r="REP80" s="388"/>
      <c r="REQ80" s="388"/>
      <c r="RER80" s="388"/>
      <c r="RES80" s="388"/>
      <c r="RET80" s="388"/>
      <c r="REU80" s="388"/>
      <c r="REV80" s="388"/>
      <c r="REW80" s="388"/>
      <c r="REX80" s="388"/>
      <c r="REY80" s="388"/>
      <c r="REZ80" s="388"/>
      <c r="RFA80" s="388"/>
      <c r="RFB80" s="388"/>
      <c r="RFC80" s="388"/>
      <c r="RFD80" s="388"/>
      <c r="RFE80" s="388"/>
      <c r="RFF80" s="388"/>
      <c r="RFG80" s="388"/>
      <c r="RFH80" s="388"/>
      <c r="RFI80" s="388"/>
      <c r="RFJ80" s="388"/>
      <c r="RFK80" s="388"/>
      <c r="RFL80" s="388"/>
      <c r="RFM80" s="388"/>
      <c r="RFN80" s="388"/>
      <c r="RFO80" s="388"/>
      <c r="RFP80" s="388"/>
      <c r="RFQ80" s="388"/>
      <c r="RFR80" s="388"/>
      <c r="RFS80" s="388"/>
      <c r="RFT80" s="388"/>
      <c r="RFU80" s="388"/>
      <c r="RFV80" s="388"/>
      <c r="RFW80" s="388"/>
      <c r="RFX80" s="388"/>
      <c r="RFY80" s="388"/>
      <c r="RFZ80" s="388"/>
      <c r="RGA80" s="388"/>
      <c r="RGB80" s="388"/>
      <c r="RGC80" s="388"/>
      <c r="RGD80" s="388"/>
      <c r="RGE80" s="388"/>
      <c r="RGF80" s="388"/>
      <c r="RGG80" s="388"/>
      <c r="RGH80" s="388"/>
      <c r="RGI80" s="388"/>
      <c r="RGJ80" s="388"/>
      <c r="RGK80" s="388"/>
      <c r="RGL80" s="388"/>
      <c r="RGM80" s="388"/>
      <c r="RGN80" s="388"/>
      <c r="RGO80" s="388"/>
      <c r="RGP80" s="388"/>
      <c r="RGQ80" s="388"/>
      <c r="RGR80" s="388"/>
      <c r="RGS80" s="388"/>
      <c r="RGT80" s="388"/>
      <c r="RGU80" s="388"/>
      <c r="RGV80" s="388"/>
      <c r="RGW80" s="388"/>
      <c r="RGX80" s="388"/>
      <c r="RGY80" s="388"/>
      <c r="RGZ80" s="388"/>
      <c r="RHA80" s="388"/>
      <c r="RHB80" s="388"/>
      <c r="RHC80" s="388"/>
      <c r="RHD80" s="388"/>
      <c r="RHE80" s="388"/>
      <c r="RHF80" s="388"/>
      <c r="RHG80" s="388"/>
      <c r="RHH80" s="388"/>
      <c r="RHI80" s="388"/>
      <c r="RHJ80" s="388"/>
      <c r="RHK80" s="388"/>
      <c r="RHL80" s="388"/>
      <c r="RHM80" s="388"/>
      <c r="RHN80" s="388"/>
      <c r="RHO80" s="388"/>
      <c r="RHP80" s="388"/>
      <c r="RHQ80" s="388"/>
      <c r="RHR80" s="388"/>
      <c r="RHS80" s="388"/>
      <c r="RHT80" s="388"/>
      <c r="RHU80" s="388"/>
      <c r="RHV80" s="388"/>
      <c r="RHW80" s="388"/>
      <c r="RHX80" s="388"/>
      <c r="RHY80" s="388"/>
      <c r="RHZ80" s="388"/>
      <c r="RIA80" s="388"/>
      <c r="RIB80" s="388"/>
      <c r="RIC80" s="388"/>
      <c r="RID80" s="388"/>
      <c r="RIE80" s="388"/>
      <c r="RIF80" s="388"/>
      <c r="RIG80" s="388"/>
      <c r="RIH80" s="388"/>
      <c r="RII80" s="388"/>
      <c r="RIJ80" s="388"/>
      <c r="RIK80" s="388"/>
      <c r="RIL80" s="388"/>
      <c r="RIM80" s="388"/>
      <c r="RIN80" s="388"/>
      <c r="RIO80" s="388"/>
      <c r="RIP80" s="388"/>
      <c r="RIQ80" s="388"/>
      <c r="RIR80" s="388"/>
      <c r="RIS80" s="388"/>
      <c r="RIT80" s="388"/>
      <c r="RIU80" s="388"/>
      <c r="RIV80" s="388"/>
      <c r="RIW80" s="388"/>
      <c r="RIX80" s="388"/>
      <c r="RIY80" s="388"/>
      <c r="RIZ80" s="388"/>
      <c r="RJA80" s="388"/>
      <c r="RJB80" s="388"/>
      <c r="RJC80" s="388"/>
      <c r="RJD80" s="388"/>
      <c r="RJE80" s="388"/>
      <c r="RJF80" s="388"/>
      <c r="RJG80" s="388"/>
      <c r="RJH80" s="388"/>
      <c r="RJI80" s="388"/>
      <c r="RJJ80" s="388"/>
      <c r="RJK80" s="388"/>
      <c r="RJL80" s="388"/>
      <c r="RJM80" s="388"/>
      <c r="RJN80" s="388"/>
      <c r="RJO80" s="388"/>
      <c r="RJP80" s="388"/>
      <c r="RJQ80" s="388"/>
      <c r="RJR80" s="388"/>
      <c r="RJS80" s="388"/>
      <c r="RJT80" s="388"/>
      <c r="RJU80" s="388"/>
      <c r="RJV80" s="388"/>
      <c r="RJW80" s="388"/>
      <c r="RJX80" s="388"/>
      <c r="RJY80" s="388"/>
      <c r="RJZ80" s="388"/>
      <c r="RKA80" s="388"/>
      <c r="RKB80" s="388"/>
      <c r="RKC80" s="388"/>
      <c r="RKD80" s="388"/>
      <c r="RKE80" s="388"/>
      <c r="RKF80" s="388"/>
      <c r="RKG80" s="388"/>
      <c r="RKH80" s="388"/>
      <c r="RKI80" s="388"/>
      <c r="RKJ80" s="388"/>
      <c r="RKK80" s="388"/>
      <c r="RKL80" s="388"/>
      <c r="RKM80" s="388"/>
      <c r="RKN80" s="388"/>
      <c r="RKO80" s="388"/>
      <c r="RKP80" s="388"/>
      <c r="RKQ80" s="388"/>
      <c r="RKR80" s="388"/>
      <c r="RKS80" s="388"/>
      <c r="RKT80" s="388"/>
      <c r="RKU80" s="388"/>
      <c r="RKV80" s="388"/>
      <c r="RKW80" s="388"/>
      <c r="RKX80" s="388"/>
      <c r="RKY80" s="388"/>
      <c r="RKZ80" s="388"/>
      <c r="RLA80" s="388"/>
      <c r="RLB80" s="388"/>
      <c r="RLC80" s="388"/>
      <c r="RLD80" s="388"/>
      <c r="RLE80" s="388"/>
      <c r="RLF80" s="388"/>
      <c r="RLG80" s="388"/>
      <c r="RLH80" s="388"/>
      <c r="RLI80" s="388"/>
      <c r="RLJ80" s="388"/>
      <c r="RLK80" s="388"/>
      <c r="RLL80" s="388"/>
      <c r="RLM80" s="388"/>
      <c r="RLN80" s="388"/>
      <c r="RLO80" s="388"/>
      <c r="RLP80" s="388"/>
      <c r="RLQ80" s="388"/>
      <c r="RLR80" s="388"/>
      <c r="RLS80" s="388"/>
      <c r="RLT80" s="388"/>
      <c r="RLU80" s="388"/>
      <c r="RLV80" s="388"/>
      <c r="RLW80" s="388"/>
      <c r="RLX80" s="388"/>
      <c r="RLY80" s="388"/>
      <c r="RLZ80" s="388"/>
      <c r="RMA80" s="388"/>
      <c r="RMB80" s="388"/>
      <c r="RMC80" s="388"/>
      <c r="RMD80" s="388"/>
      <c r="RME80" s="388"/>
      <c r="RMF80" s="388"/>
      <c r="RMG80" s="388"/>
      <c r="RMH80" s="388"/>
      <c r="RMI80" s="388"/>
      <c r="RMJ80" s="388"/>
      <c r="RMK80" s="388"/>
      <c r="RML80" s="388"/>
      <c r="RMM80" s="388"/>
      <c r="RMN80" s="388"/>
      <c r="RMO80" s="388"/>
      <c r="RMP80" s="388"/>
      <c r="RMQ80" s="388"/>
      <c r="RMR80" s="388"/>
      <c r="RMS80" s="388"/>
      <c r="RMT80" s="388"/>
      <c r="RMU80" s="388"/>
      <c r="RMV80" s="388"/>
      <c r="RMW80" s="388"/>
      <c r="RMX80" s="388"/>
      <c r="RMY80" s="388"/>
      <c r="RMZ80" s="388"/>
      <c r="RNA80" s="388"/>
      <c r="RNB80" s="388"/>
      <c r="RNC80" s="388"/>
      <c r="RND80" s="388"/>
      <c r="RNE80" s="388"/>
      <c r="RNF80" s="388"/>
      <c r="RNG80" s="388"/>
      <c r="RNH80" s="388"/>
      <c r="RNI80" s="388"/>
      <c r="RNJ80" s="388"/>
      <c r="RNK80" s="388"/>
      <c r="RNL80" s="388"/>
      <c r="RNM80" s="388"/>
      <c r="RNN80" s="388"/>
      <c r="RNO80" s="388"/>
      <c r="RNP80" s="388"/>
      <c r="RNQ80" s="388"/>
      <c r="RNR80" s="388"/>
      <c r="RNS80" s="388"/>
      <c r="RNT80" s="388"/>
      <c r="RNU80" s="388"/>
      <c r="RNV80" s="388"/>
      <c r="RNW80" s="388"/>
      <c r="RNX80" s="388"/>
      <c r="RNY80" s="388"/>
      <c r="RNZ80" s="388"/>
      <c r="ROA80" s="388"/>
      <c r="ROB80" s="388"/>
      <c r="ROC80" s="388"/>
      <c r="ROD80" s="388"/>
      <c r="ROE80" s="388"/>
      <c r="ROF80" s="388"/>
      <c r="ROG80" s="388"/>
      <c r="ROH80" s="388"/>
      <c r="ROI80" s="388"/>
      <c r="ROJ80" s="388"/>
      <c r="ROK80" s="388"/>
      <c r="ROL80" s="388"/>
      <c r="ROM80" s="388"/>
      <c r="RON80" s="388"/>
      <c r="ROO80" s="388"/>
      <c r="ROP80" s="388"/>
      <c r="ROQ80" s="388"/>
      <c r="ROR80" s="388"/>
      <c r="ROS80" s="388"/>
      <c r="ROT80" s="388"/>
      <c r="ROU80" s="388"/>
      <c r="ROV80" s="388"/>
      <c r="ROW80" s="388"/>
      <c r="ROX80" s="388"/>
      <c r="ROY80" s="388"/>
      <c r="ROZ80" s="388"/>
      <c r="RPA80" s="388"/>
      <c r="RPB80" s="388"/>
      <c r="RPC80" s="388"/>
      <c r="RPD80" s="388"/>
      <c r="RPE80" s="388"/>
      <c r="RPF80" s="388"/>
      <c r="RPG80" s="388"/>
      <c r="RPH80" s="388"/>
      <c r="RPI80" s="388"/>
      <c r="RPJ80" s="388"/>
      <c r="RPK80" s="388"/>
      <c r="RPL80" s="388"/>
      <c r="RPM80" s="388"/>
      <c r="RPN80" s="388"/>
      <c r="RPO80" s="388"/>
      <c r="RPP80" s="388"/>
      <c r="RPQ80" s="388"/>
      <c r="RPR80" s="388"/>
      <c r="RPS80" s="388"/>
      <c r="RPT80" s="388"/>
      <c r="RPU80" s="388"/>
      <c r="RPV80" s="388"/>
      <c r="RPW80" s="388"/>
      <c r="RPX80" s="388"/>
      <c r="RPY80" s="388"/>
      <c r="RPZ80" s="388"/>
      <c r="RQA80" s="388"/>
      <c r="RQB80" s="388"/>
      <c r="RQC80" s="388"/>
      <c r="RQD80" s="388"/>
      <c r="RQE80" s="388"/>
      <c r="RQF80" s="388"/>
      <c r="RQG80" s="388"/>
      <c r="RQH80" s="388"/>
      <c r="RQI80" s="388"/>
      <c r="RQJ80" s="388"/>
      <c r="RQK80" s="388"/>
      <c r="RQL80" s="388"/>
      <c r="RQM80" s="388"/>
      <c r="RQN80" s="388"/>
      <c r="RQO80" s="388"/>
      <c r="RQP80" s="388"/>
      <c r="RQQ80" s="388"/>
      <c r="RQR80" s="388"/>
      <c r="RQS80" s="388"/>
      <c r="RQT80" s="388"/>
      <c r="RQU80" s="388"/>
      <c r="RQV80" s="388"/>
      <c r="RQW80" s="388"/>
      <c r="RQX80" s="388"/>
      <c r="RQY80" s="388"/>
      <c r="RQZ80" s="388"/>
      <c r="RRA80" s="388"/>
      <c r="RRB80" s="388"/>
      <c r="RRC80" s="388"/>
      <c r="RRD80" s="388"/>
      <c r="RRE80" s="388"/>
      <c r="RRF80" s="388"/>
      <c r="RRG80" s="388"/>
      <c r="RRH80" s="388"/>
      <c r="RRI80" s="388"/>
      <c r="RRJ80" s="388"/>
      <c r="RRK80" s="388"/>
      <c r="RRL80" s="388"/>
      <c r="RRM80" s="388"/>
      <c r="RRN80" s="388"/>
      <c r="RRO80" s="388"/>
      <c r="RRP80" s="388"/>
      <c r="RRQ80" s="388"/>
      <c r="RRR80" s="388"/>
      <c r="RRS80" s="388"/>
      <c r="RRT80" s="388"/>
      <c r="RRU80" s="388"/>
      <c r="RRV80" s="388"/>
      <c r="RRW80" s="388"/>
      <c r="RRX80" s="388"/>
      <c r="RRY80" s="388"/>
      <c r="RRZ80" s="388"/>
      <c r="RSA80" s="388"/>
      <c r="RSB80" s="388"/>
      <c r="RSC80" s="388"/>
      <c r="RSD80" s="388"/>
      <c r="RSE80" s="388"/>
      <c r="RSF80" s="388"/>
      <c r="RSG80" s="388"/>
      <c r="RSH80" s="388"/>
      <c r="RSI80" s="388"/>
      <c r="RSJ80" s="388"/>
      <c r="RSK80" s="388"/>
      <c r="RSL80" s="388"/>
      <c r="RSM80" s="388"/>
      <c r="RSN80" s="388"/>
      <c r="RSO80" s="388"/>
      <c r="RSP80" s="388"/>
      <c r="RSQ80" s="388"/>
      <c r="RSR80" s="388"/>
      <c r="RSS80" s="388"/>
      <c r="RST80" s="388"/>
      <c r="RSU80" s="388"/>
      <c r="RSV80" s="388"/>
      <c r="RSW80" s="388"/>
      <c r="RSX80" s="388"/>
      <c r="RSY80" s="388"/>
      <c r="RSZ80" s="388"/>
      <c r="RTA80" s="388"/>
      <c r="RTB80" s="388"/>
      <c r="RTC80" s="388"/>
      <c r="RTD80" s="388"/>
      <c r="RTE80" s="388"/>
      <c r="RTF80" s="388"/>
      <c r="RTG80" s="388"/>
      <c r="RTH80" s="388"/>
      <c r="RTI80" s="388"/>
      <c r="RTJ80" s="388"/>
      <c r="RTK80" s="388"/>
      <c r="RTL80" s="388"/>
      <c r="RTM80" s="388"/>
      <c r="RTN80" s="388"/>
      <c r="RTO80" s="388"/>
      <c r="RTP80" s="388"/>
      <c r="RTQ80" s="388"/>
      <c r="RTR80" s="388"/>
      <c r="RTS80" s="388"/>
      <c r="RTT80" s="388"/>
      <c r="RTU80" s="388"/>
      <c r="RTV80" s="388"/>
      <c r="RTW80" s="388"/>
      <c r="RTX80" s="388"/>
      <c r="RTY80" s="388"/>
      <c r="RTZ80" s="388"/>
      <c r="RUA80" s="388"/>
      <c r="RUB80" s="388"/>
      <c r="RUC80" s="388"/>
      <c r="RUD80" s="388"/>
      <c r="RUE80" s="388"/>
      <c r="RUF80" s="388"/>
      <c r="RUG80" s="388"/>
      <c r="RUH80" s="388"/>
      <c r="RUI80" s="388"/>
      <c r="RUJ80" s="388"/>
      <c r="RUK80" s="388"/>
      <c r="RUL80" s="388"/>
      <c r="RUM80" s="388"/>
      <c r="RUN80" s="388"/>
      <c r="RUO80" s="388"/>
      <c r="RUP80" s="388"/>
      <c r="RUQ80" s="388"/>
      <c r="RUR80" s="388"/>
      <c r="RUS80" s="388"/>
      <c r="RUT80" s="388"/>
      <c r="RUU80" s="388"/>
      <c r="RUV80" s="388"/>
      <c r="RUW80" s="388"/>
      <c r="RUX80" s="388"/>
      <c r="RUY80" s="388"/>
      <c r="RUZ80" s="388"/>
      <c r="RVA80" s="388"/>
      <c r="RVB80" s="388"/>
      <c r="RVC80" s="388"/>
      <c r="RVD80" s="388"/>
      <c r="RVE80" s="388"/>
      <c r="RVF80" s="388"/>
      <c r="RVG80" s="388"/>
      <c r="RVH80" s="388"/>
      <c r="RVI80" s="388"/>
      <c r="RVJ80" s="388"/>
      <c r="RVK80" s="388"/>
      <c r="RVL80" s="388"/>
      <c r="RVM80" s="388"/>
      <c r="RVN80" s="388"/>
      <c r="RVO80" s="388"/>
      <c r="RVP80" s="388"/>
      <c r="RVQ80" s="388"/>
      <c r="RVR80" s="388"/>
      <c r="RVS80" s="388"/>
      <c r="RVT80" s="388"/>
      <c r="RVU80" s="388"/>
      <c r="RVV80" s="388"/>
      <c r="RVW80" s="388"/>
      <c r="RVX80" s="388"/>
      <c r="RVY80" s="388"/>
      <c r="RVZ80" s="388"/>
      <c r="RWA80" s="388"/>
      <c r="RWB80" s="388"/>
      <c r="RWC80" s="388"/>
      <c r="RWD80" s="388"/>
      <c r="RWE80" s="388"/>
      <c r="RWF80" s="388"/>
      <c r="RWG80" s="388"/>
      <c r="RWH80" s="388"/>
      <c r="RWI80" s="388"/>
      <c r="RWJ80" s="388"/>
      <c r="RWK80" s="388"/>
      <c r="RWL80" s="388"/>
      <c r="RWM80" s="388"/>
      <c r="RWN80" s="388"/>
      <c r="RWO80" s="388"/>
      <c r="RWP80" s="388"/>
      <c r="RWQ80" s="388"/>
      <c r="RWR80" s="388"/>
      <c r="RWS80" s="388"/>
      <c r="RWT80" s="388"/>
      <c r="RWU80" s="388"/>
      <c r="RWV80" s="388"/>
      <c r="RWW80" s="388"/>
      <c r="RWX80" s="388"/>
      <c r="RWY80" s="388"/>
      <c r="RWZ80" s="388"/>
      <c r="RXA80" s="388"/>
      <c r="RXB80" s="388"/>
      <c r="RXC80" s="388"/>
      <c r="RXD80" s="388"/>
      <c r="RXE80" s="388"/>
      <c r="RXF80" s="388"/>
      <c r="RXG80" s="388"/>
      <c r="RXH80" s="388"/>
      <c r="RXI80" s="388"/>
      <c r="RXJ80" s="388"/>
      <c r="RXK80" s="388"/>
      <c r="RXL80" s="388"/>
      <c r="RXM80" s="388"/>
      <c r="RXN80" s="388"/>
      <c r="RXO80" s="388"/>
      <c r="RXP80" s="388"/>
      <c r="RXQ80" s="388"/>
      <c r="RXR80" s="388"/>
      <c r="RXS80" s="388"/>
      <c r="RXT80" s="388"/>
      <c r="RXU80" s="388"/>
      <c r="RXV80" s="388"/>
      <c r="RXW80" s="388"/>
      <c r="RXX80" s="388"/>
      <c r="RXY80" s="388"/>
      <c r="RXZ80" s="388"/>
      <c r="RYA80" s="388"/>
      <c r="RYB80" s="388"/>
      <c r="RYC80" s="388"/>
      <c r="RYD80" s="388"/>
      <c r="RYE80" s="388"/>
      <c r="RYF80" s="388"/>
      <c r="RYG80" s="388"/>
      <c r="RYH80" s="388"/>
      <c r="RYI80" s="388"/>
      <c r="RYJ80" s="388"/>
      <c r="RYK80" s="388"/>
      <c r="RYL80" s="388"/>
      <c r="RYM80" s="388"/>
      <c r="RYN80" s="388"/>
      <c r="RYO80" s="388"/>
      <c r="RYP80" s="388"/>
      <c r="RYQ80" s="388"/>
      <c r="RYR80" s="388"/>
      <c r="RYS80" s="388"/>
      <c r="RYT80" s="388"/>
      <c r="RYU80" s="388"/>
      <c r="RYV80" s="388"/>
      <c r="RYW80" s="388"/>
      <c r="RYX80" s="388"/>
      <c r="RYY80" s="388"/>
      <c r="RYZ80" s="388"/>
      <c r="RZA80" s="388"/>
      <c r="RZB80" s="388"/>
      <c r="RZC80" s="388"/>
      <c r="RZD80" s="388"/>
      <c r="RZE80" s="388"/>
      <c r="RZF80" s="388"/>
      <c r="RZG80" s="388"/>
      <c r="RZH80" s="388"/>
      <c r="RZI80" s="388"/>
      <c r="RZJ80" s="388"/>
      <c r="RZK80" s="388"/>
      <c r="RZL80" s="388"/>
      <c r="RZM80" s="388"/>
      <c r="RZN80" s="388"/>
      <c r="RZO80" s="388"/>
      <c r="RZP80" s="388"/>
      <c r="RZQ80" s="388"/>
      <c r="RZR80" s="388"/>
      <c r="RZS80" s="388"/>
      <c r="RZT80" s="388"/>
      <c r="RZU80" s="388"/>
      <c r="RZV80" s="388"/>
      <c r="RZW80" s="388"/>
      <c r="RZX80" s="388"/>
      <c r="RZY80" s="388"/>
      <c r="RZZ80" s="388"/>
      <c r="SAA80" s="388"/>
      <c r="SAB80" s="388"/>
      <c r="SAC80" s="388"/>
      <c r="SAD80" s="388"/>
      <c r="SAE80" s="388"/>
      <c r="SAF80" s="388"/>
      <c r="SAG80" s="388"/>
      <c r="SAH80" s="388"/>
      <c r="SAI80" s="388"/>
      <c r="SAJ80" s="388"/>
      <c r="SAK80" s="388"/>
      <c r="SAL80" s="388"/>
      <c r="SAM80" s="388"/>
      <c r="SAN80" s="388"/>
      <c r="SAO80" s="388"/>
      <c r="SAP80" s="388"/>
      <c r="SAQ80" s="388"/>
      <c r="SAR80" s="388"/>
      <c r="SAS80" s="388"/>
      <c r="SAT80" s="388"/>
      <c r="SAU80" s="388"/>
      <c r="SAV80" s="388"/>
      <c r="SAW80" s="388"/>
      <c r="SAX80" s="388"/>
      <c r="SAY80" s="388"/>
      <c r="SAZ80" s="388"/>
      <c r="SBA80" s="388"/>
      <c r="SBB80" s="388"/>
      <c r="SBC80" s="388"/>
      <c r="SBD80" s="388"/>
      <c r="SBE80" s="388"/>
      <c r="SBF80" s="388"/>
      <c r="SBG80" s="388"/>
      <c r="SBH80" s="388"/>
      <c r="SBI80" s="388"/>
      <c r="SBJ80" s="388"/>
      <c r="SBK80" s="388"/>
      <c r="SBL80" s="388"/>
      <c r="SBM80" s="388"/>
      <c r="SBN80" s="388"/>
      <c r="SBO80" s="388"/>
      <c r="SBP80" s="388"/>
      <c r="SBQ80" s="388"/>
      <c r="SBR80" s="388"/>
      <c r="SBS80" s="388"/>
      <c r="SBT80" s="388"/>
      <c r="SBU80" s="388"/>
      <c r="SBV80" s="388"/>
      <c r="SBW80" s="388"/>
      <c r="SBX80" s="388"/>
      <c r="SBY80" s="388"/>
      <c r="SBZ80" s="388"/>
      <c r="SCA80" s="388"/>
      <c r="SCB80" s="388"/>
      <c r="SCC80" s="388"/>
      <c r="SCD80" s="388"/>
      <c r="SCE80" s="388"/>
      <c r="SCF80" s="388"/>
      <c r="SCG80" s="388"/>
      <c r="SCH80" s="388"/>
      <c r="SCI80" s="388"/>
      <c r="SCJ80" s="388"/>
      <c r="SCK80" s="388"/>
      <c r="SCL80" s="388"/>
      <c r="SCM80" s="388"/>
      <c r="SCN80" s="388"/>
      <c r="SCO80" s="388"/>
      <c r="SCP80" s="388"/>
      <c r="SCQ80" s="388"/>
      <c r="SCR80" s="388"/>
      <c r="SCS80" s="388"/>
      <c r="SCT80" s="388"/>
      <c r="SCU80" s="388"/>
      <c r="SCV80" s="388"/>
      <c r="SCW80" s="388"/>
      <c r="SCX80" s="388"/>
      <c r="SCY80" s="388"/>
      <c r="SCZ80" s="388"/>
      <c r="SDA80" s="388"/>
      <c r="SDB80" s="388"/>
      <c r="SDC80" s="388"/>
      <c r="SDD80" s="388"/>
      <c r="SDE80" s="388"/>
      <c r="SDF80" s="388"/>
      <c r="SDG80" s="388"/>
      <c r="SDH80" s="388"/>
      <c r="SDI80" s="388"/>
      <c r="SDJ80" s="388"/>
      <c r="SDK80" s="388"/>
      <c r="SDL80" s="388"/>
      <c r="SDM80" s="388"/>
      <c r="SDN80" s="388"/>
      <c r="SDO80" s="388"/>
      <c r="SDP80" s="388"/>
      <c r="SDQ80" s="388"/>
      <c r="SDR80" s="388"/>
      <c r="SDS80" s="388"/>
      <c r="SDT80" s="388"/>
      <c r="SDU80" s="388"/>
      <c r="SDV80" s="388"/>
      <c r="SDW80" s="388"/>
      <c r="SDX80" s="388"/>
      <c r="SDY80" s="388"/>
      <c r="SDZ80" s="388"/>
      <c r="SEA80" s="388"/>
      <c r="SEB80" s="388"/>
      <c r="SEC80" s="388"/>
      <c r="SED80" s="388"/>
      <c r="SEE80" s="388"/>
      <c r="SEF80" s="388"/>
      <c r="SEG80" s="388"/>
      <c r="SEH80" s="388"/>
      <c r="SEI80" s="388"/>
      <c r="SEJ80" s="388"/>
      <c r="SEK80" s="388"/>
      <c r="SEL80" s="388"/>
      <c r="SEM80" s="388"/>
      <c r="SEN80" s="388"/>
      <c r="SEO80" s="388"/>
      <c r="SEP80" s="388"/>
      <c r="SEQ80" s="388"/>
      <c r="SER80" s="388"/>
      <c r="SES80" s="388"/>
      <c r="SET80" s="388"/>
      <c r="SEU80" s="388"/>
      <c r="SEV80" s="388"/>
      <c r="SEW80" s="388"/>
      <c r="SEX80" s="388"/>
      <c r="SEY80" s="388"/>
      <c r="SEZ80" s="388"/>
      <c r="SFA80" s="388"/>
      <c r="SFB80" s="388"/>
      <c r="SFC80" s="388"/>
      <c r="SFD80" s="388"/>
      <c r="SFE80" s="388"/>
      <c r="SFF80" s="388"/>
      <c r="SFG80" s="388"/>
      <c r="SFH80" s="388"/>
      <c r="SFI80" s="388"/>
      <c r="SFJ80" s="388"/>
      <c r="SFK80" s="388"/>
      <c r="SFL80" s="388"/>
      <c r="SFM80" s="388"/>
      <c r="SFN80" s="388"/>
      <c r="SFO80" s="388"/>
      <c r="SFP80" s="388"/>
      <c r="SFQ80" s="388"/>
      <c r="SFR80" s="388"/>
      <c r="SFS80" s="388"/>
      <c r="SFT80" s="388"/>
      <c r="SFU80" s="388"/>
      <c r="SFV80" s="388"/>
      <c r="SFW80" s="388"/>
      <c r="SFX80" s="388"/>
      <c r="SFY80" s="388"/>
      <c r="SFZ80" s="388"/>
      <c r="SGA80" s="388"/>
      <c r="SGB80" s="388"/>
      <c r="SGC80" s="388"/>
      <c r="SGD80" s="388"/>
      <c r="SGE80" s="388"/>
      <c r="SGF80" s="388"/>
      <c r="SGG80" s="388"/>
      <c r="SGH80" s="388"/>
      <c r="SGI80" s="388"/>
      <c r="SGJ80" s="388"/>
      <c r="SGK80" s="388"/>
      <c r="SGL80" s="388"/>
      <c r="SGM80" s="388"/>
      <c r="SGN80" s="388"/>
      <c r="SGO80" s="388"/>
      <c r="SGP80" s="388"/>
      <c r="SGQ80" s="388"/>
      <c r="SGR80" s="388"/>
      <c r="SGS80" s="388"/>
      <c r="SGT80" s="388"/>
      <c r="SGU80" s="388"/>
      <c r="SGV80" s="388"/>
      <c r="SGW80" s="388"/>
      <c r="SGX80" s="388"/>
      <c r="SGY80" s="388"/>
      <c r="SGZ80" s="388"/>
      <c r="SHA80" s="388"/>
      <c r="SHB80" s="388"/>
      <c r="SHC80" s="388"/>
      <c r="SHD80" s="388"/>
      <c r="SHE80" s="388"/>
      <c r="SHF80" s="388"/>
      <c r="SHG80" s="388"/>
      <c r="SHH80" s="388"/>
      <c r="SHI80" s="388"/>
      <c r="SHJ80" s="388"/>
      <c r="SHK80" s="388"/>
      <c r="SHL80" s="388"/>
      <c r="SHM80" s="388"/>
      <c r="SHN80" s="388"/>
      <c r="SHO80" s="388"/>
      <c r="SHP80" s="388"/>
      <c r="SHQ80" s="388"/>
      <c r="SHR80" s="388"/>
      <c r="SHS80" s="388"/>
      <c r="SHT80" s="388"/>
      <c r="SHU80" s="388"/>
      <c r="SHV80" s="388"/>
      <c r="SHW80" s="388"/>
      <c r="SHX80" s="388"/>
      <c r="SHY80" s="388"/>
      <c r="SHZ80" s="388"/>
      <c r="SIA80" s="388"/>
      <c r="SIB80" s="388"/>
      <c r="SIC80" s="388"/>
      <c r="SID80" s="388"/>
      <c r="SIE80" s="388"/>
      <c r="SIF80" s="388"/>
      <c r="SIG80" s="388"/>
      <c r="SIH80" s="388"/>
      <c r="SII80" s="388"/>
      <c r="SIJ80" s="388"/>
      <c r="SIK80" s="388"/>
      <c r="SIL80" s="388"/>
      <c r="SIM80" s="388"/>
      <c r="SIN80" s="388"/>
      <c r="SIO80" s="388"/>
      <c r="SIP80" s="388"/>
      <c r="SIQ80" s="388"/>
      <c r="SIR80" s="388"/>
      <c r="SIS80" s="388"/>
      <c r="SIT80" s="388"/>
      <c r="SIU80" s="388"/>
      <c r="SIV80" s="388"/>
      <c r="SIW80" s="388"/>
      <c r="SIX80" s="388"/>
      <c r="SIY80" s="388"/>
      <c r="SIZ80" s="388"/>
      <c r="SJA80" s="388"/>
      <c r="SJB80" s="388"/>
      <c r="SJC80" s="388"/>
      <c r="SJD80" s="388"/>
      <c r="SJE80" s="388"/>
      <c r="SJF80" s="388"/>
      <c r="SJG80" s="388"/>
      <c r="SJH80" s="388"/>
      <c r="SJI80" s="388"/>
      <c r="SJJ80" s="388"/>
      <c r="SJK80" s="388"/>
      <c r="SJL80" s="388"/>
      <c r="SJM80" s="388"/>
      <c r="SJN80" s="388"/>
      <c r="SJO80" s="388"/>
      <c r="SJP80" s="388"/>
      <c r="SJQ80" s="388"/>
      <c r="SJR80" s="388"/>
      <c r="SJS80" s="388"/>
      <c r="SJT80" s="388"/>
      <c r="SJU80" s="388"/>
      <c r="SJV80" s="388"/>
      <c r="SJW80" s="388"/>
      <c r="SJX80" s="388"/>
      <c r="SJY80" s="388"/>
      <c r="SJZ80" s="388"/>
      <c r="SKA80" s="388"/>
      <c r="SKB80" s="388"/>
      <c r="SKC80" s="388"/>
      <c r="SKD80" s="388"/>
      <c r="SKE80" s="388"/>
      <c r="SKF80" s="388"/>
      <c r="SKG80" s="388"/>
      <c r="SKH80" s="388"/>
      <c r="SKI80" s="388"/>
      <c r="SKJ80" s="388"/>
      <c r="SKK80" s="388"/>
      <c r="SKL80" s="388"/>
      <c r="SKM80" s="388"/>
      <c r="SKN80" s="388"/>
      <c r="SKO80" s="388"/>
      <c r="SKP80" s="388"/>
      <c r="SKQ80" s="388"/>
      <c r="SKR80" s="388"/>
      <c r="SKS80" s="388"/>
      <c r="SKT80" s="388"/>
      <c r="SKU80" s="388"/>
      <c r="SKV80" s="388"/>
      <c r="SKW80" s="388"/>
      <c r="SKX80" s="388"/>
      <c r="SKY80" s="388"/>
      <c r="SKZ80" s="388"/>
      <c r="SLA80" s="388"/>
      <c r="SLB80" s="388"/>
      <c r="SLC80" s="388"/>
      <c r="SLD80" s="388"/>
      <c r="SLE80" s="388"/>
      <c r="SLF80" s="388"/>
      <c r="SLG80" s="388"/>
      <c r="SLH80" s="388"/>
      <c r="SLI80" s="388"/>
      <c r="SLJ80" s="388"/>
      <c r="SLK80" s="388"/>
      <c r="SLL80" s="388"/>
      <c r="SLM80" s="388"/>
      <c r="SLN80" s="388"/>
      <c r="SLO80" s="388"/>
      <c r="SLP80" s="388"/>
      <c r="SLQ80" s="388"/>
      <c r="SLR80" s="388"/>
      <c r="SLS80" s="388"/>
      <c r="SLT80" s="388"/>
      <c r="SLU80" s="388"/>
      <c r="SLV80" s="388"/>
      <c r="SLW80" s="388"/>
      <c r="SLX80" s="388"/>
      <c r="SLY80" s="388"/>
      <c r="SLZ80" s="388"/>
      <c r="SMA80" s="388"/>
      <c r="SMB80" s="388"/>
      <c r="SMC80" s="388"/>
      <c r="SMD80" s="388"/>
      <c r="SME80" s="388"/>
      <c r="SMF80" s="388"/>
      <c r="SMG80" s="388"/>
      <c r="SMH80" s="388"/>
      <c r="SMI80" s="388"/>
      <c r="SMJ80" s="388"/>
      <c r="SMK80" s="388"/>
      <c r="SML80" s="388"/>
      <c r="SMM80" s="388"/>
      <c r="SMN80" s="388"/>
      <c r="SMO80" s="388"/>
      <c r="SMP80" s="388"/>
      <c r="SMQ80" s="388"/>
      <c r="SMR80" s="388"/>
      <c r="SMS80" s="388"/>
      <c r="SMT80" s="388"/>
      <c r="SMU80" s="388"/>
      <c r="SMV80" s="388"/>
      <c r="SMW80" s="388"/>
      <c r="SMX80" s="388"/>
      <c r="SMY80" s="388"/>
      <c r="SMZ80" s="388"/>
      <c r="SNA80" s="388"/>
      <c r="SNB80" s="388"/>
      <c r="SNC80" s="388"/>
      <c r="SND80" s="388"/>
      <c r="SNE80" s="388"/>
      <c r="SNF80" s="388"/>
      <c r="SNG80" s="388"/>
      <c r="SNH80" s="388"/>
      <c r="SNI80" s="388"/>
      <c r="SNJ80" s="388"/>
      <c r="SNK80" s="388"/>
      <c r="SNL80" s="388"/>
      <c r="SNM80" s="388"/>
      <c r="SNN80" s="388"/>
      <c r="SNO80" s="388"/>
      <c r="SNP80" s="388"/>
      <c r="SNQ80" s="388"/>
      <c r="SNR80" s="388"/>
      <c r="SNS80" s="388"/>
      <c r="SNT80" s="388"/>
      <c r="SNU80" s="388"/>
      <c r="SNV80" s="388"/>
      <c r="SNW80" s="388"/>
      <c r="SNX80" s="388"/>
      <c r="SNY80" s="388"/>
      <c r="SNZ80" s="388"/>
      <c r="SOA80" s="388"/>
      <c r="SOB80" s="388"/>
      <c r="SOC80" s="388"/>
      <c r="SOD80" s="388"/>
      <c r="SOE80" s="388"/>
      <c r="SOF80" s="388"/>
      <c r="SOG80" s="388"/>
      <c r="SOH80" s="388"/>
      <c r="SOI80" s="388"/>
      <c r="SOJ80" s="388"/>
      <c r="SOK80" s="388"/>
      <c r="SOL80" s="388"/>
      <c r="SOM80" s="388"/>
      <c r="SON80" s="388"/>
      <c r="SOO80" s="388"/>
      <c r="SOP80" s="388"/>
      <c r="SOQ80" s="388"/>
      <c r="SOR80" s="388"/>
      <c r="SOS80" s="388"/>
      <c r="SOT80" s="388"/>
      <c r="SOU80" s="388"/>
      <c r="SOV80" s="388"/>
      <c r="SOW80" s="388"/>
      <c r="SOX80" s="388"/>
      <c r="SOY80" s="388"/>
      <c r="SOZ80" s="388"/>
      <c r="SPA80" s="388"/>
      <c r="SPB80" s="388"/>
      <c r="SPC80" s="388"/>
      <c r="SPD80" s="388"/>
      <c r="SPE80" s="388"/>
      <c r="SPF80" s="388"/>
      <c r="SPG80" s="388"/>
      <c r="SPH80" s="388"/>
      <c r="SPI80" s="388"/>
      <c r="SPJ80" s="388"/>
      <c r="SPK80" s="388"/>
      <c r="SPL80" s="388"/>
      <c r="SPM80" s="388"/>
      <c r="SPN80" s="388"/>
      <c r="SPO80" s="388"/>
      <c r="SPP80" s="388"/>
      <c r="SPQ80" s="388"/>
      <c r="SPR80" s="388"/>
      <c r="SPS80" s="388"/>
      <c r="SPT80" s="388"/>
      <c r="SPU80" s="388"/>
      <c r="SPV80" s="388"/>
      <c r="SPW80" s="388"/>
      <c r="SPX80" s="388"/>
      <c r="SPY80" s="388"/>
      <c r="SPZ80" s="388"/>
      <c r="SQA80" s="388"/>
      <c r="SQB80" s="388"/>
      <c r="SQC80" s="388"/>
      <c r="SQD80" s="388"/>
      <c r="SQE80" s="388"/>
      <c r="SQF80" s="388"/>
      <c r="SQG80" s="388"/>
      <c r="SQH80" s="388"/>
      <c r="SQI80" s="388"/>
      <c r="SQJ80" s="388"/>
      <c r="SQK80" s="388"/>
      <c r="SQL80" s="388"/>
      <c r="SQM80" s="388"/>
      <c r="SQN80" s="388"/>
      <c r="SQO80" s="388"/>
      <c r="SQP80" s="388"/>
      <c r="SQQ80" s="388"/>
      <c r="SQR80" s="388"/>
      <c r="SQS80" s="388"/>
      <c r="SQT80" s="388"/>
      <c r="SQU80" s="388"/>
      <c r="SQV80" s="388"/>
      <c r="SQW80" s="388"/>
      <c r="SQX80" s="388"/>
      <c r="SQY80" s="388"/>
      <c r="SQZ80" s="388"/>
      <c r="SRA80" s="388"/>
      <c r="SRB80" s="388"/>
      <c r="SRC80" s="388"/>
      <c r="SRD80" s="388"/>
      <c r="SRE80" s="388"/>
      <c r="SRF80" s="388"/>
      <c r="SRG80" s="388"/>
      <c r="SRH80" s="388"/>
      <c r="SRI80" s="388"/>
      <c r="SRJ80" s="388"/>
      <c r="SRK80" s="388"/>
      <c r="SRL80" s="388"/>
      <c r="SRM80" s="388"/>
      <c r="SRN80" s="388"/>
      <c r="SRO80" s="388"/>
      <c r="SRP80" s="388"/>
      <c r="SRQ80" s="388"/>
      <c r="SRR80" s="388"/>
      <c r="SRS80" s="388"/>
      <c r="SRT80" s="388"/>
      <c r="SRU80" s="388"/>
      <c r="SRV80" s="388"/>
      <c r="SRW80" s="388"/>
      <c r="SRX80" s="388"/>
      <c r="SRY80" s="388"/>
      <c r="SRZ80" s="388"/>
      <c r="SSA80" s="388"/>
      <c r="SSB80" s="388"/>
      <c r="SSC80" s="388"/>
      <c r="SSD80" s="388"/>
      <c r="SSE80" s="388"/>
      <c r="SSF80" s="388"/>
      <c r="SSG80" s="388"/>
      <c r="SSH80" s="388"/>
      <c r="SSI80" s="388"/>
      <c r="SSJ80" s="388"/>
      <c r="SSK80" s="388"/>
      <c r="SSL80" s="388"/>
      <c r="SSM80" s="388"/>
      <c r="SSN80" s="388"/>
      <c r="SSO80" s="388"/>
      <c r="SSP80" s="388"/>
      <c r="SSQ80" s="388"/>
      <c r="SSR80" s="388"/>
      <c r="SSS80" s="388"/>
      <c r="SST80" s="388"/>
      <c r="SSU80" s="388"/>
      <c r="SSV80" s="388"/>
      <c r="SSW80" s="388"/>
      <c r="SSX80" s="388"/>
      <c r="SSY80" s="388"/>
      <c r="SSZ80" s="388"/>
      <c r="STA80" s="388"/>
      <c r="STB80" s="388"/>
      <c r="STC80" s="388"/>
      <c r="STD80" s="388"/>
      <c r="STE80" s="388"/>
      <c r="STF80" s="388"/>
      <c r="STG80" s="388"/>
      <c r="STH80" s="388"/>
      <c r="STI80" s="388"/>
      <c r="STJ80" s="388"/>
      <c r="STK80" s="388"/>
      <c r="STL80" s="388"/>
      <c r="STM80" s="388"/>
      <c r="STN80" s="388"/>
      <c r="STO80" s="388"/>
      <c r="STP80" s="388"/>
      <c r="STQ80" s="388"/>
      <c r="STR80" s="388"/>
      <c r="STS80" s="388"/>
      <c r="STT80" s="388"/>
      <c r="STU80" s="388"/>
      <c r="STV80" s="388"/>
      <c r="STW80" s="388"/>
      <c r="STX80" s="388"/>
      <c r="STY80" s="388"/>
      <c r="STZ80" s="388"/>
      <c r="SUA80" s="388"/>
      <c r="SUB80" s="388"/>
      <c r="SUC80" s="388"/>
      <c r="SUD80" s="388"/>
      <c r="SUE80" s="388"/>
      <c r="SUF80" s="388"/>
      <c r="SUG80" s="388"/>
      <c r="SUH80" s="388"/>
      <c r="SUI80" s="388"/>
      <c r="SUJ80" s="388"/>
      <c r="SUK80" s="388"/>
      <c r="SUL80" s="388"/>
      <c r="SUM80" s="388"/>
      <c r="SUN80" s="388"/>
      <c r="SUO80" s="388"/>
      <c r="SUP80" s="388"/>
      <c r="SUQ80" s="388"/>
      <c r="SUR80" s="388"/>
      <c r="SUS80" s="388"/>
      <c r="SUT80" s="388"/>
      <c r="SUU80" s="388"/>
      <c r="SUV80" s="388"/>
      <c r="SUW80" s="388"/>
      <c r="SUX80" s="388"/>
      <c r="SUY80" s="388"/>
      <c r="SUZ80" s="388"/>
      <c r="SVA80" s="388"/>
      <c r="SVB80" s="388"/>
      <c r="SVC80" s="388"/>
      <c r="SVD80" s="388"/>
      <c r="SVE80" s="388"/>
      <c r="SVF80" s="388"/>
      <c r="SVG80" s="388"/>
      <c r="SVH80" s="388"/>
      <c r="SVI80" s="388"/>
      <c r="SVJ80" s="388"/>
      <c r="SVK80" s="388"/>
      <c r="SVL80" s="388"/>
      <c r="SVM80" s="388"/>
      <c r="SVN80" s="388"/>
      <c r="SVO80" s="388"/>
      <c r="SVP80" s="388"/>
      <c r="SVQ80" s="388"/>
      <c r="SVR80" s="388"/>
      <c r="SVS80" s="388"/>
      <c r="SVT80" s="388"/>
      <c r="SVU80" s="388"/>
      <c r="SVV80" s="388"/>
      <c r="SVW80" s="388"/>
      <c r="SVX80" s="388"/>
      <c r="SVY80" s="388"/>
      <c r="SVZ80" s="388"/>
      <c r="SWA80" s="388"/>
      <c r="SWB80" s="388"/>
      <c r="SWC80" s="388"/>
      <c r="SWD80" s="388"/>
      <c r="SWE80" s="388"/>
      <c r="SWF80" s="388"/>
      <c r="SWG80" s="388"/>
      <c r="SWH80" s="388"/>
      <c r="SWI80" s="388"/>
      <c r="SWJ80" s="388"/>
      <c r="SWK80" s="388"/>
      <c r="SWL80" s="388"/>
      <c r="SWM80" s="388"/>
      <c r="SWN80" s="388"/>
      <c r="SWO80" s="388"/>
      <c r="SWP80" s="388"/>
      <c r="SWQ80" s="388"/>
      <c r="SWR80" s="388"/>
      <c r="SWS80" s="388"/>
      <c r="SWT80" s="388"/>
      <c r="SWU80" s="388"/>
      <c r="SWV80" s="388"/>
      <c r="SWW80" s="388"/>
      <c r="SWX80" s="388"/>
      <c r="SWY80" s="388"/>
      <c r="SWZ80" s="388"/>
      <c r="SXA80" s="388"/>
      <c r="SXB80" s="388"/>
      <c r="SXC80" s="388"/>
      <c r="SXD80" s="388"/>
      <c r="SXE80" s="388"/>
      <c r="SXF80" s="388"/>
      <c r="SXG80" s="388"/>
      <c r="SXH80" s="388"/>
      <c r="SXI80" s="388"/>
      <c r="SXJ80" s="388"/>
      <c r="SXK80" s="388"/>
      <c r="SXL80" s="388"/>
      <c r="SXM80" s="388"/>
      <c r="SXN80" s="388"/>
      <c r="SXO80" s="388"/>
      <c r="SXP80" s="388"/>
      <c r="SXQ80" s="388"/>
      <c r="SXR80" s="388"/>
      <c r="SXS80" s="388"/>
      <c r="SXT80" s="388"/>
      <c r="SXU80" s="388"/>
      <c r="SXV80" s="388"/>
      <c r="SXW80" s="388"/>
      <c r="SXX80" s="388"/>
      <c r="SXY80" s="388"/>
      <c r="SXZ80" s="388"/>
      <c r="SYA80" s="388"/>
      <c r="SYB80" s="388"/>
      <c r="SYC80" s="388"/>
      <c r="SYD80" s="388"/>
      <c r="SYE80" s="388"/>
      <c r="SYF80" s="388"/>
      <c r="SYG80" s="388"/>
      <c r="SYH80" s="388"/>
      <c r="SYI80" s="388"/>
      <c r="SYJ80" s="388"/>
      <c r="SYK80" s="388"/>
      <c r="SYL80" s="388"/>
      <c r="SYM80" s="388"/>
      <c r="SYN80" s="388"/>
      <c r="SYO80" s="388"/>
      <c r="SYP80" s="388"/>
      <c r="SYQ80" s="388"/>
      <c r="SYR80" s="388"/>
      <c r="SYS80" s="388"/>
      <c r="SYT80" s="388"/>
      <c r="SYU80" s="388"/>
      <c r="SYV80" s="388"/>
      <c r="SYW80" s="388"/>
      <c r="SYX80" s="388"/>
      <c r="SYY80" s="388"/>
      <c r="SYZ80" s="388"/>
      <c r="SZA80" s="388"/>
      <c r="SZB80" s="388"/>
      <c r="SZC80" s="388"/>
      <c r="SZD80" s="388"/>
      <c r="SZE80" s="388"/>
      <c r="SZF80" s="388"/>
      <c r="SZG80" s="388"/>
      <c r="SZH80" s="388"/>
      <c r="SZI80" s="388"/>
      <c r="SZJ80" s="388"/>
      <c r="SZK80" s="388"/>
      <c r="SZL80" s="388"/>
      <c r="SZM80" s="388"/>
      <c r="SZN80" s="388"/>
      <c r="SZO80" s="388"/>
      <c r="SZP80" s="388"/>
      <c r="SZQ80" s="388"/>
      <c r="SZR80" s="388"/>
      <c r="SZS80" s="388"/>
      <c r="SZT80" s="388"/>
      <c r="SZU80" s="388"/>
      <c r="SZV80" s="388"/>
      <c r="SZW80" s="388"/>
      <c r="SZX80" s="388"/>
      <c r="SZY80" s="388"/>
      <c r="SZZ80" s="388"/>
      <c r="TAA80" s="388"/>
      <c r="TAB80" s="388"/>
      <c r="TAC80" s="388"/>
      <c r="TAD80" s="388"/>
      <c r="TAE80" s="388"/>
      <c r="TAF80" s="388"/>
      <c r="TAG80" s="388"/>
      <c r="TAH80" s="388"/>
      <c r="TAI80" s="388"/>
      <c r="TAJ80" s="388"/>
      <c r="TAK80" s="388"/>
      <c r="TAL80" s="388"/>
      <c r="TAM80" s="388"/>
      <c r="TAN80" s="388"/>
      <c r="TAO80" s="388"/>
      <c r="TAP80" s="388"/>
      <c r="TAQ80" s="388"/>
      <c r="TAR80" s="388"/>
      <c r="TAS80" s="388"/>
      <c r="TAT80" s="388"/>
      <c r="TAU80" s="388"/>
      <c r="TAV80" s="388"/>
      <c r="TAW80" s="388"/>
      <c r="TAX80" s="388"/>
      <c r="TAY80" s="388"/>
      <c r="TAZ80" s="388"/>
      <c r="TBA80" s="388"/>
      <c r="TBB80" s="388"/>
      <c r="TBC80" s="388"/>
      <c r="TBD80" s="388"/>
      <c r="TBE80" s="388"/>
      <c r="TBF80" s="388"/>
      <c r="TBG80" s="388"/>
      <c r="TBH80" s="388"/>
      <c r="TBI80" s="388"/>
      <c r="TBJ80" s="388"/>
      <c r="TBK80" s="388"/>
      <c r="TBL80" s="388"/>
      <c r="TBM80" s="388"/>
      <c r="TBN80" s="388"/>
      <c r="TBO80" s="388"/>
      <c r="TBP80" s="388"/>
      <c r="TBQ80" s="388"/>
      <c r="TBR80" s="388"/>
      <c r="TBS80" s="388"/>
      <c r="TBT80" s="388"/>
      <c r="TBU80" s="388"/>
      <c r="TBV80" s="388"/>
      <c r="TBW80" s="388"/>
      <c r="TBX80" s="388"/>
      <c r="TBY80" s="388"/>
      <c r="TBZ80" s="388"/>
      <c r="TCA80" s="388"/>
      <c r="TCB80" s="388"/>
      <c r="TCC80" s="388"/>
      <c r="TCD80" s="388"/>
      <c r="TCE80" s="388"/>
      <c r="TCF80" s="388"/>
      <c r="TCG80" s="388"/>
      <c r="TCH80" s="388"/>
      <c r="TCI80" s="388"/>
      <c r="TCJ80" s="388"/>
      <c r="TCK80" s="388"/>
      <c r="TCL80" s="388"/>
      <c r="TCM80" s="388"/>
      <c r="TCN80" s="388"/>
      <c r="TCO80" s="388"/>
      <c r="TCP80" s="388"/>
      <c r="TCQ80" s="388"/>
      <c r="TCR80" s="388"/>
      <c r="TCS80" s="388"/>
      <c r="TCT80" s="388"/>
      <c r="TCU80" s="388"/>
      <c r="TCV80" s="388"/>
      <c r="TCW80" s="388"/>
      <c r="TCX80" s="388"/>
      <c r="TCY80" s="388"/>
      <c r="TCZ80" s="388"/>
      <c r="TDA80" s="388"/>
      <c r="TDB80" s="388"/>
      <c r="TDC80" s="388"/>
      <c r="TDD80" s="388"/>
      <c r="TDE80" s="388"/>
      <c r="TDF80" s="388"/>
      <c r="TDG80" s="388"/>
      <c r="TDH80" s="388"/>
      <c r="TDI80" s="388"/>
      <c r="TDJ80" s="388"/>
      <c r="TDK80" s="388"/>
      <c r="TDL80" s="388"/>
      <c r="TDM80" s="388"/>
      <c r="TDN80" s="388"/>
      <c r="TDO80" s="388"/>
      <c r="TDP80" s="388"/>
      <c r="TDQ80" s="388"/>
      <c r="TDR80" s="388"/>
      <c r="TDS80" s="388"/>
      <c r="TDT80" s="388"/>
      <c r="TDU80" s="388"/>
      <c r="TDV80" s="388"/>
      <c r="TDW80" s="388"/>
      <c r="TDX80" s="388"/>
      <c r="TDY80" s="388"/>
      <c r="TDZ80" s="388"/>
      <c r="TEA80" s="388"/>
      <c r="TEB80" s="388"/>
      <c r="TEC80" s="388"/>
      <c r="TED80" s="388"/>
      <c r="TEE80" s="388"/>
      <c r="TEF80" s="388"/>
      <c r="TEG80" s="388"/>
      <c r="TEH80" s="388"/>
      <c r="TEI80" s="388"/>
      <c r="TEJ80" s="388"/>
      <c r="TEK80" s="388"/>
      <c r="TEL80" s="388"/>
      <c r="TEM80" s="388"/>
      <c r="TEN80" s="388"/>
      <c r="TEO80" s="388"/>
      <c r="TEP80" s="388"/>
      <c r="TEQ80" s="388"/>
      <c r="TER80" s="388"/>
      <c r="TES80" s="388"/>
      <c r="TET80" s="388"/>
      <c r="TEU80" s="388"/>
      <c r="TEV80" s="388"/>
      <c r="TEW80" s="388"/>
      <c r="TEX80" s="388"/>
      <c r="TEY80" s="388"/>
      <c r="TEZ80" s="388"/>
      <c r="TFA80" s="388"/>
      <c r="TFB80" s="388"/>
      <c r="TFC80" s="388"/>
      <c r="TFD80" s="388"/>
      <c r="TFE80" s="388"/>
      <c r="TFF80" s="388"/>
      <c r="TFG80" s="388"/>
      <c r="TFH80" s="388"/>
      <c r="TFI80" s="388"/>
      <c r="TFJ80" s="388"/>
      <c r="TFK80" s="388"/>
      <c r="TFL80" s="388"/>
      <c r="TFM80" s="388"/>
      <c r="TFN80" s="388"/>
      <c r="TFO80" s="388"/>
      <c r="TFP80" s="388"/>
      <c r="TFQ80" s="388"/>
      <c r="TFR80" s="388"/>
      <c r="TFS80" s="388"/>
      <c r="TFT80" s="388"/>
      <c r="TFU80" s="388"/>
      <c r="TFV80" s="388"/>
      <c r="TFW80" s="388"/>
      <c r="TFX80" s="388"/>
      <c r="TFY80" s="388"/>
      <c r="TFZ80" s="388"/>
      <c r="TGA80" s="388"/>
      <c r="TGB80" s="388"/>
      <c r="TGC80" s="388"/>
      <c r="TGD80" s="388"/>
      <c r="TGE80" s="388"/>
      <c r="TGF80" s="388"/>
      <c r="TGG80" s="388"/>
      <c r="TGH80" s="388"/>
      <c r="TGI80" s="388"/>
      <c r="TGJ80" s="388"/>
      <c r="TGK80" s="388"/>
      <c r="TGL80" s="388"/>
      <c r="TGM80" s="388"/>
      <c r="TGN80" s="388"/>
      <c r="TGO80" s="388"/>
      <c r="TGP80" s="388"/>
      <c r="TGQ80" s="388"/>
      <c r="TGR80" s="388"/>
      <c r="TGS80" s="388"/>
      <c r="TGT80" s="388"/>
      <c r="TGU80" s="388"/>
      <c r="TGV80" s="388"/>
      <c r="TGW80" s="388"/>
      <c r="TGX80" s="388"/>
      <c r="TGY80" s="388"/>
      <c r="TGZ80" s="388"/>
      <c r="THA80" s="388"/>
      <c r="THB80" s="388"/>
      <c r="THC80" s="388"/>
      <c r="THD80" s="388"/>
      <c r="THE80" s="388"/>
      <c r="THF80" s="388"/>
      <c r="THG80" s="388"/>
      <c r="THH80" s="388"/>
      <c r="THI80" s="388"/>
      <c r="THJ80" s="388"/>
      <c r="THK80" s="388"/>
      <c r="THL80" s="388"/>
      <c r="THM80" s="388"/>
      <c r="THN80" s="388"/>
      <c r="THO80" s="388"/>
      <c r="THP80" s="388"/>
      <c r="THQ80" s="388"/>
      <c r="THR80" s="388"/>
      <c r="THS80" s="388"/>
      <c r="THT80" s="388"/>
      <c r="THU80" s="388"/>
      <c r="THV80" s="388"/>
      <c r="THW80" s="388"/>
      <c r="THX80" s="388"/>
      <c r="THY80" s="388"/>
      <c r="THZ80" s="388"/>
      <c r="TIA80" s="388"/>
      <c r="TIB80" s="388"/>
      <c r="TIC80" s="388"/>
      <c r="TID80" s="388"/>
      <c r="TIE80" s="388"/>
      <c r="TIF80" s="388"/>
      <c r="TIG80" s="388"/>
      <c r="TIH80" s="388"/>
      <c r="TII80" s="388"/>
      <c r="TIJ80" s="388"/>
      <c r="TIK80" s="388"/>
      <c r="TIL80" s="388"/>
      <c r="TIM80" s="388"/>
      <c r="TIN80" s="388"/>
      <c r="TIO80" s="388"/>
      <c r="TIP80" s="388"/>
      <c r="TIQ80" s="388"/>
      <c r="TIR80" s="388"/>
      <c r="TIS80" s="388"/>
      <c r="TIT80" s="388"/>
      <c r="TIU80" s="388"/>
      <c r="TIV80" s="388"/>
      <c r="TIW80" s="388"/>
      <c r="TIX80" s="388"/>
      <c r="TIY80" s="388"/>
      <c r="TIZ80" s="388"/>
      <c r="TJA80" s="388"/>
      <c r="TJB80" s="388"/>
      <c r="TJC80" s="388"/>
      <c r="TJD80" s="388"/>
      <c r="TJE80" s="388"/>
      <c r="TJF80" s="388"/>
      <c r="TJG80" s="388"/>
      <c r="TJH80" s="388"/>
      <c r="TJI80" s="388"/>
      <c r="TJJ80" s="388"/>
      <c r="TJK80" s="388"/>
      <c r="TJL80" s="388"/>
      <c r="TJM80" s="388"/>
      <c r="TJN80" s="388"/>
      <c r="TJO80" s="388"/>
      <c r="TJP80" s="388"/>
      <c r="TJQ80" s="388"/>
      <c r="TJR80" s="388"/>
      <c r="TJS80" s="388"/>
      <c r="TJT80" s="388"/>
      <c r="TJU80" s="388"/>
      <c r="TJV80" s="388"/>
      <c r="TJW80" s="388"/>
      <c r="TJX80" s="388"/>
      <c r="TJY80" s="388"/>
      <c r="TJZ80" s="388"/>
      <c r="TKA80" s="388"/>
      <c r="TKB80" s="388"/>
      <c r="TKC80" s="388"/>
      <c r="TKD80" s="388"/>
      <c r="TKE80" s="388"/>
      <c r="TKF80" s="388"/>
      <c r="TKG80" s="388"/>
      <c r="TKH80" s="388"/>
      <c r="TKI80" s="388"/>
      <c r="TKJ80" s="388"/>
      <c r="TKK80" s="388"/>
      <c r="TKL80" s="388"/>
      <c r="TKM80" s="388"/>
      <c r="TKN80" s="388"/>
      <c r="TKO80" s="388"/>
      <c r="TKP80" s="388"/>
      <c r="TKQ80" s="388"/>
      <c r="TKR80" s="388"/>
      <c r="TKS80" s="388"/>
      <c r="TKT80" s="388"/>
      <c r="TKU80" s="388"/>
      <c r="TKV80" s="388"/>
      <c r="TKW80" s="388"/>
      <c r="TKX80" s="388"/>
      <c r="TKY80" s="388"/>
      <c r="TKZ80" s="388"/>
      <c r="TLA80" s="388"/>
      <c r="TLB80" s="388"/>
      <c r="TLC80" s="388"/>
      <c r="TLD80" s="388"/>
      <c r="TLE80" s="388"/>
      <c r="TLF80" s="388"/>
      <c r="TLG80" s="388"/>
      <c r="TLH80" s="388"/>
      <c r="TLI80" s="388"/>
      <c r="TLJ80" s="388"/>
      <c r="TLK80" s="388"/>
      <c r="TLL80" s="388"/>
      <c r="TLM80" s="388"/>
      <c r="TLN80" s="388"/>
      <c r="TLO80" s="388"/>
      <c r="TLP80" s="388"/>
      <c r="TLQ80" s="388"/>
      <c r="TLR80" s="388"/>
      <c r="TLS80" s="388"/>
      <c r="TLT80" s="388"/>
      <c r="TLU80" s="388"/>
      <c r="TLV80" s="388"/>
      <c r="TLW80" s="388"/>
      <c r="TLX80" s="388"/>
      <c r="TLY80" s="388"/>
      <c r="TLZ80" s="388"/>
      <c r="TMA80" s="388"/>
      <c r="TMB80" s="388"/>
      <c r="TMC80" s="388"/>
      <c r="TMD80" s="388"/>
      <c r="TME80" s="388"/>
      <c r="TMF80" s="388"/>
      <c r="TMG80" s="388"/>
      <c r="TMH80" s="388"/>
      <c r="TMI80" s="388"/>
      <c r="TMJ80" s="388"/>
      <c r="TMK80" s="388"/>
      <c r="TML80" s="388"/>
      <c r="TMM80" s="388"/>
      <c r="TMN80" s="388"/>
      <c r="TMO80" s="388"/>
      <c r="TMP80" s="388"/>
      <c r="TMQ80" s="388"/>
      <c r="TMR80" s="388"/>
      <c r="TMS80" s="388"/>
      <c r="TMT80" s="388"/>
      <c r="TMU80" s="388"/>
      <c r="TMV80" s="388"/>
      <c r="TMW80" s="388"/>
      <c r="TMX80" s="388"/>
      <c r="TMY80" s="388"/>
      <c r="TMZ80" s="388"/>
      <c r="TNA80" s="388"/>
      <c r="TNB80" s="388"/>
      <c r="TNC80" s="388"/>
      <c r="TND80" s="388"/>
      <c r="TNE80" s="388"/>
      <c r="TNF80" s="388"/>
      <c r="TNG80" s="388"/>
      <c r="TNH80" s="388"/>
      <c r="TNI80" s="388"/>
      <c r="TNJ80" s="388"/>
      <c r="TNK80" s="388"/>
      <c r="TNL80" s="388"/>
      <c r="TNM80" s="388"/>
      <c r="TNN80" s="388"/>
      <c r="TNO80" s="388"/>
      <c r="TNP80" s="388"/>
      <c r="TNQ80" s="388"/>
      <c r="TNR80" s="388"/>
      <c r="TNS80" s="388"/>
      <c r="TNT80" s="388"/>
      <c r="TNU80" s="388"/>
      <c r="TNV80" s="388"/>
      <c r="TNW80" s="388"/>
      <c r="TNX80" s="388"/>
      <c r="TNY80" s="388"/>
      <c r="TNZ80" s="388"/>
      <c r="TOA80" s="388"/>
      <c r="TOB80" s="388"/>
      <c r="TOC80" s="388"/>
      <c r="TOD80" s="388"/>
      <c r="TOE80" s="388"/>
      <c r="TOF80" s="388"/>
      <c r="TOG80" s="388"/>
      <c r="TOH80" s="388"/>
      <c r="TOI80" s="388"/>
      <c r="TOJ80" s="388"/>
      <c r="TOK80" s="388"/>
      <c r="TOL80" s="388"/>
      <c r="TOM80" s="388"/>
      <c r="TON80" s="388"/>
      <c r="TOO80" s="388"/>
      <c r="TOP80" s="388"/>
      <c r="TOQ80" s="388"/>
      <c r="TOR80" s="388"/>
      <c r="TOS80" s="388"/>
      <c r="TOT80" s="388"/>
      <c r="TOU80" s="388"/>
      <c r="TOV80" s="388"/>
      <c r="TOW80" s="388"/>
      <c r="TOX80" s="388"/>
      <c r="TOY80" s="388"/>
      <c r="TOZ80" s="388"/>
      <c r="TPA80" s="388"/>
      <c r="TPB80" s="388"/>
      <c r="TPC80" s="388"/>
      <c r="TPD80" s="388"/>
      <c r="TPE80" s="388"/>
      <c r="TPF80" s="388"/>
      <c r="TPG80" s="388"/>
      <c r="TPH80" s="388"/>
      <c r="TPI80" s="388"/>
      <c r="TPJ80" s="388"/>
      <c r="TPK80" s="388"/>
      <c r="TPL80" s="388"/>
      <c r="TPM80" s="388"/>
      <c r="TPN80" s="388"/>
      <c r="TPO80" s="388"/>
      <c r="TPP80" s="388"/>
      <c r="TPQ80" s="388"/>
      <c r="TPR80" s="388"/>
      <c r="TPS80" s="388"/>
      <c r="TPT80" s="388"/>
      <c r="TPU80" s="388"/>
      <c r="TPV80" s="388"/>
      <c r="TPW80" s="388"/>
      <c r="TPX80" s="388"/>
      <c r="TPY80" s="388"/>
      <c r="TPZ80" s="388"/>
      <c r="TQA80" s="388"/>
      <c r="TQB80" s="388"/>
      <c r="TQC80" s="388"/>
      <c r="TQD80" s="388"/>
      <c r="TQE80" s="388"/>
      <c r="TQF80" s="388"/>
      <c r="TQG80" s="388"/>
      <c r="TQH80" s="388"/>
      <c r="TQI80" s="388"/>
      <c r="TQJ80" s="388"/>
      <c r="TQK80" s="388"/>
      <c r="TQL80" s="388"/>
      <c r="TQM80" s="388"/>
      <c r="TQN80" s="388"/>
      <c r="TQO80" s="388"/>
      <c r="TQP80" s="388"/>
      <c r="TQQ80" s="388"/>
      <c r="TQR80" s="388"/>
      <c r="TQS80" s="388"/>
      <c r="TQT80" s="388"/>
      <c r="TQU80" s="388"/>
      <c r="TQV80" s="388"/>
      <c r="TQW80" s="388"/>
      <c r="TQX80" s="388"/>
      <c r="TQY80" s="388"/>
      <c r="TQZ80" s="388"/>
      <c r="TRA80" s="388"/>
      <c r="TRB80" s="388"/>
      <c r="TRC80" s="388"/>
      <c r="TRD80" s="388"/>
      <c r="TRE80" s="388"/>
      <c r="TRF80" s="388"/>
      <c r="TRG80" s="388"/>
      <c r="TRH80" s="388"/>
      <c r="TRI80" s="388"/>
      <c r="TRJ80" s="388"/>
      <c r="TRK80" s="388"/>
      <c r="TRL80" s="388"/>
      <c r="TRM80" s="388"/>
      <c r="TRN80" s="388"/>
      <c r="TRO80" s="388"/>
      <c r="TRP80" s="388"/>
      <c r="TRQ80" s="388"/>
      <c r="TRR80" s="388"/>
      <c r="TRS80" s="388"/>
      <c r="TRT80" s="388"/>
      <c r="TRU80" s="388"/>
      <c r="TRV80" s="388"/>
      <c r="TRW80" s="388"/>
      <c r="TRX80" s="388"/>
      <c r="TRY80" s="388"/>
      <c r="TRZ80" s="388"/>
      <c r="TSA80" s="388"/>
      <c r="TSB80" s="388"/>
      <c r="TSC80" s="388"/>
      <c r="TSD80" s="388"/>
      <c r="TSE80" s="388"/>
      <c r="TSF80" s="388"/>
      <c r="TSG80" s="388"/>
      <c r="TSH80" s="388"/>
      <c r="TSI80" s="388"/>
      <c r="TSJ80" s="388"/>
      <c r="TSK80" s="388"/>
      <c r="TSL80" s="388"/>
      <c r="TSM80" s="388"/>
      <c r="TSN80" s="388"/>
      <c r="TSO80" s="388"/>
      <c r="TSP80" s="388"/>
      <c r="TSQ80" s="388"/>
      <c r="TSR80" s="388"/>
      <c r="TSS80" s="388"/>
      <c r="TST80" s="388"/>
      <c r="TSU80" s="388"/>
      <c r="TSV80" s="388"/>
      <c r="TSW80" s="388"/>
      <c r="TSX80" s="388"/>
      <c r="TSY80" s="388"/>
      <c r="TSZ80" s="388"/>
      <c r="TTA80" s="388"/>
      <c r="TTB80" s="388"/>
      <c r="TTC80" s="388"/>
      <c r="TTD80" s="388"/>
      <c r="TTE80" s="388"/>
      <c r="TTF80" s="388"/>
      <c r="TTG80" s="388"/>
      <c r="TTH80" s="388"/>
      <c r="TTI80" s="388"/>
      <c r="TTJ80" s="388"/>
      <c r="TTK80" s="388"/>
      <c r="TTL80" s="388"/>
      <c r="TTM80" s="388"/>
      <c r="TTN80" s="388"/>
      <c r="TTO80" s="388"/>
      <c r="TTP80" s="388"/>
      <c r="TTQ80" s="388"/>
      <c r="TTR80" s="388"/>
      <c r="TTS80" s="388"/>
      <c r="TTT80" s="388"/>
      <c r="TTU80" s="388"/>
      <c r="TTV80" s="388"/>
      <c r="TTW80" s="388"/>
      <c r="TTX80" s="388"/>
      <c r="TTY80" s="388"/>
      <c r="TTZ80" s="388"/>
      <c r="TUA80" s="388"/>
      <c r="TUB80" s="388"/>
      <c r="TUC80" s="388"/>
      <c r="TUD80" s="388"/>
      <c r="TUE80" s="388"/>
      <c r="TUF80" s="388"/>
      <c r="TUG80" s="388"/>
      <c r="TUH80" s="388"/>
      <c r="TUI80" s="388"/>
      <c r="TUJ80" s="388"/>
      <c r="TUK80" s="388"/>
      <c r="TUL80" s="388"/>
      <c r="TUM80" s="388"/>
      <c r="TUN80" s="388"/>
      <c r="TUO80" s="388"/>
      <c r="TUP80" s="388"/>
      <c r="TUQ80" s="388"/>
      <c r="TUR80" s="388"/>
      <c r="TUS80" s="388"/>
      <c r="TUT80" s="388"/>
      <c r="TUU80" s="388"/>
      <c r="TUV80" s="388"/>
      <c r="TUW80" s="388"/>
      <c r="TUX80" s="388"/>
      <c r="TUY80" s="388"/>
      <c r="TUZ80" s="388"/>
      <c r="TVA80" s="388"/>
      <c r="TVB80" s="388"/>
      <c r="TVC80" s="388"/>
      <c r="TVD80" s="388"/>
      <c r="TVE80" s="388"/>
      <c r="TVF80" s="388"/>
      <c r="TVG80" s="388"/>
      <c r="TVH80" s="388"/>
      <c r="TVI80" s="388"/>
      <c r="TVJ80" s="388"/>
      <c r="TVK80" s="388"/>
      <c r="TVL80" s="388"/>
      <c r="TVM80" s="388"/>
      <c r="TVN80" s="388"/>
      <c r="TVO80" s="388"/>
      <c r="TVP80" s="388"/>
      <c r="TVQ80" s="388"/>
      <c r="TVR80" s="388"/>
      <c r="TVS80" s="388"/>
      <c r="TVT80" s="388"/>
      <c r="TVU80" s="388"/>
      <c r="TVV80" s="388"/>
      <c r="TVW80" s="388"/>
      <c r="TVX80" s="388"/>
      <c r="TVY80" s="388"/>
      <c r="TVZ80" s="388"/>
      <c r="TWA80" s="388"/>
      <c r="TWB80" s="388"/>
      <c r="TWC80" s="388"/>
      <c r="TWD80" s="388"/>
      <c r="TWE80" s="388"/>
      <c r="TWF80" s="388"/>
      <c r="TWG80" s="388"/>
      <c r="TWH80" s="388"/>
      <c r="TWI80" s="388"/>
      <c r="TWJ80" s="388"/>
      <c r="TWK80" s="388"/>
      <c r="TWL80" s="388"/>
      <c r="TWM80" s="388"/>
      <c r="TWN80" s="388"/>
      <c r="TWO80" s="388"/>
      <c r="TWP80" s="388"/>
      <c r="TWQ80" s="388"/>
      <c r="TWR80" s="388"/>
      <c r="TWS80" s="388"/>
      <c r="TWT80" s="388"/>
      <c r="TWU80" s="388"/>
      <c r="TWV80" s="388"/>
      <c r="TWW80" s="388"/>
      <c r="TWX80" s="388"/>
      <c r="TWY80" s="388"/>
      <c r="TWZ80" s="388"/>
      <c r="TXA80" s="388"/>
      <c r="TXB80" s="388"/>
      <c r="TXC80" s="388"/>
      <c r="TXD80" s="388"/>
      <c r="TXE80" s="388"/>
      <c r="TXF80" s="388"/>
      <c r="TXG80" s="388"/>
      <c r="TXH80" s="388"/>
      <c r="TXI80" s="388"/>
      <c r="TXJ80" s="388"/>
      <c r="TXK80" s="388"/>
      <c r="TXL80" s="388"/>
      <c r="TXM80" s="388"/>
      <c r="TXN80" s="388"/>
      <c r="TXO80" s="388"/>
      <c r="TXP80" s="388"/>
      <c r="TXQ80" s="388"/>
      <c r="TXR80" s="388"/>
      <c r="TXS80" s="388"/>
      <c r="TXT80" s="388"/>
      <c r="TXU80" s="388"/>
      <c r="TXV80" s="388"/>
      <c r="TXW80" s="388"/>
      <c r="TXX80" s="388"/>
      <c r="TXY80" s="388"/>
      <c r="TXZ80" s="388"/>
      <c r="TYA80" s="388"/>
      <c r="TYB80" s="388"/>
      <c r="TYC80" s="388"/>
      <c r="TYD80" s="388"/>
      <c r="TYE80" s="388"/>
      <c r="TYF80" s="388"/>
      <c r="TYG80" s="388"/>
      <c r="TYH80" s="388"/>
      <c r="TYI80" s="388"/>
      <c r="TYJ80" s="388"/>
      <c r="TYK80" s="388"/>
      <c r="TYL80" s="388"/>
      <c r="TYM80" s="388"/>
      <c r="TYN80" s="388"/>
      <c r="TYO80" s="388"/>
      <c r="TYP80" s="388"/>
      <c r="TYQ80" s="388"/>
      <c r="TYR80" s="388"/>
      <c r="TYS80" s="388"/>
      <c r="TYT80" s="388"/>
      <c r="TYU80" s="388"/>
      <c r="TYV80" s="388"/>
      <c r="TYW80" s="388"/>
      <c r="TYX80" s="388"/>
      <c r="TYY80" s="388"/>
      <c r="TYZ80" s="388"/>
      <c r="TZA80" s="388"/>
      <c r="TZB80" s="388"/>
      <c r="TZC80" s="388"/>
      <c r="TZD80" s="388"/>
      <c r="TZE80" s="388"/>
      <c r="TZF80" s="388"/>
      <c r="TZG80" s="388"/>
      <c r="TZH80" s="388"/>
      <c r="TZI80" s="388"/>
      <c r="TZJ80" s="388"/>
      <c r="TZK80" s="388"/>
      <c r="TZL80" s="388"/>
      <c r="TZM80" s="388"/>
      <c r="TZN80" s="388"/>
      <c r="TZO80" s="388"/>
      <c r="TZP80" s="388"/>
      <c r="TZQ80" s="388"/>
      <c r="TZR80" s="388"/>
      <c r="TZS80" s="388"/>
      <c r="TZT80" s="388"/>
      <c r="TZU80" s="388"/>
      <c r="TZV80" s="388"/>
      <c r="TZW80" s="388"/>
      <c r="TZX80" s="388"/>
      <c r="TZY80" s="388"/>
      <c r="TZZ80" s="388"/>
      <c r="UAA80" s="388"/>
      <c r="UAB80" s="388"/>
      <c r="UAC80" s="388"/>
      <c r="UAD80" s="388"/>
      <c r="UAE80" s="388"/>
      <c r="UAF80" s="388"/>
      <c r="UAG80" s="388"/>
      <c r="UAH80" s="388"/>
      <c r="UAI80" s="388"/>
      <c r="UAJ80" s="388"/>
      <c r="UAK80" s="388"/>
      <c r="UAL80" s="388"/>
      <c r="UAM80" s="388"/>
      <c r="UAN80" s="388"/>
      <c r="UAO80" s="388"/>
      <c r="UAP80" s="388"/>
      <c r="UAQ80" s="388"/>
      <c r="UAR80" s="388"/>
      <c r="UAS80" s="388"/>
      <c r="UAT80" s="388"/>
      <c r="UAU80" s="388"/>
      <c r="UAV80" s="388"/>
      <c r="UAW80" s="388"/>
      <c r="UAX80" s="388"/>
      <c r="UAY80" s="388"/>
      <c r="UAZ80" s="388"/>
      <c r="UBA80" s="388"/>
      <c r="UBB80" s="388"/>
      <c r="UBC80" s="388"/>
      <c r="UBD80" s="388"/>
      <c r="UBE80" s="388"/>
      <c r="UBF80" s="388"/>
      <c r="UBG80" s="388"/>
      <c r="UBH80" s="388"/>
      <c r="UBI80" s="388"/>
      <c r="UBJ80" s="388"/>
      <c r="UBK80" s="388"/>
      <c r="UBL80" s="388"/>
      <c r="UBM80" s="388"/>
      <c r="UBN80" s="388"/>
      <c r="UBO80" s="388"/>
      <c r="UBP80" s="388"/>
      <c r="UBQ80" s="388"/>
      <c r="UBR80" s="388"/>
      <c r="UBS80" s="388"/>
      <c r="UBT80" s="388"/>
      <c r="UBU80" s="388"/>
      <c r="UBV80" s="388"/>
      <c r="UBW80" s="388"/>
      <c r="UBX80" s="388"/>
      <c r="UBY80" s="388"/>
      <c r="UBZ80" s="388"/>
      <c r="UCA80" s="388"/>
      <c r="UCB80" s="388"/>
      <c r="UCC80" s="388"/>
      <c r="UCD80" s="388"/>
      <c r="UCE80" s="388"/>
      <c r="UCF80" s="388"/>
      <c r="UCG80" s="388"/>
      <c r="UCH80" s="388"/>
      <c r="UCI80" s="388"/>
      <c r="UCJ80" s="388"/>
      <c r="UCK80" s="388"/>
      <c r="UCL80" s="388"/>
      <c r="UCM80" s="388"/>
      <c r="UCN80" s="388"/>
      <c r="UCO80" s="388"/>
      <c r="UCP80" s="388"/>
      <c r="UCQ80" s="388"/>
      <c r="UCR80" s="388"/>
      <c r="UCS80" s="388"/>
      <c r="UCT80" s="388"/>
      <c r="UCU80" s="388"/>
      <c r="UCV80" s="388"/>
      <c r="UCW80" s="388"/>
      <c r="UCX80" s="388"/>
      <c r="UCY80" s="388"/>
      <c r="UCZ80" s="388"/>
      <c r="UDA80" s="388"/>
      <c r="UDB80" s="388"/>
      <c r="UDC80" s="388"/>
      <c r="UDD80" s="388"/>
      <c r="UDE80" s="388"/>
      <c r="UDF80" s="388"/>
      <c r="UDG80" s="388"/>
      <c r="UDH80" s="388"/>
      <c r="UDI80" s="388"/>
      <c r="UDJ80" s="388"/>
      <c r="UDK80" s="388"/>
      <c r="UDL80" s="388"/>
      <c r="UDM80" s="388"/>
      <c r="UDN80" s="388"/>
      <c r="UDO80" s="388"/>
      <c r="UDP80" s="388"/>
      <c r="UDQ80" s="388"/>
      <c r="UDR80" s="388"/>
      <c r="UDS80" s="388"/>
      <c r="UDT80" s="388"/>
      <c r="UDU80" s="388"/>
      <c r="UDV80" s="388"/>
      <c r="UDW80" s="388"/>
      <c r="UDX80" s="388"/>
      <c r="UDY80" s="388"/>
      <c r="UDZ80" s="388"/>
      <c r="UEA80" s="388"/>
      <c r="UEB80" s="388"/>
      <c r="UEC80" s="388"/>
      <c r="UED80" s="388"/>
      <c r="UEE80" s="388"/>
      <c r="UEF80" s="388"/>
      <c r="UEG80" s="388"/>
      <c r="UEH80" s="388"/>
      <c r="UEI80" s="388"/>
      <c r="UEJ80" s="388"/>
      <c r="UEK80" s="388"/>
      <c r="UEL80" s="388"/>
      <c r="UEM80" s="388"/>
      <c r="UEN80" s="388"/>
      <c r="UEO80" s="388"/>
      <c r="UEP80" s="388"/>
      <c r="UEQ80" s="388"/>
      <c r="UER80" s="388"/>
      <c r="UES80" s="388"/>
      <c r="UET80" s="388"/>
      <c r="UEU80" s="388"/>
      <c r="UEV80" s="388"/>
      <c r="UEW80" s="388"/>
      <c r="UEX80" s="388"/>
      <c r="UEY80" s="388"/>
      <c r="UEZ80" s="388"/>
      <c r="UFA80" s="388"/>
      <c r="UFB80" s="388"/>
      <c r="UFC80" s="388"/>
      <c r="UFD80" s="388"/>
      <c r="UFE80" s="388"/>
      <c r="UFF80" s="388"/>
      <c r="UFG80" s="388"/>
      <c r="UFH80" s="388"/>
      <c r="UFI80" s="388"/>
      <c r="UFJ80" s="388"/>
      <c r="UFK80" s="388"/>
      <c r="UFL80" s="388"/>
      <c r="UFM80" s="388"/>
      <c r="UFN80" s="388"/>
      <c r="UFO80" s="388"/>
      <c r="UFP80" s="388"/>
      <c r="UFQ80" s="388"/>
      <c r="UFR80" s="388"/>
      <c r="UFS80" s="388"/>
      <c r="UFT80" s="388"/>
      <c r="UFU80" s="388"/>
      <c r="UFV80" s="388"/>
      <c r="UFW80" s="388"/>
      <c r="UFX80" s="388"/>
      <c r="UFY80" s="388"/>
      <c r="UFZ80" s="388"/>
      <c r="UGA80" s="388"/>
      <c r="UGB80" s="388"/>
      <c r="UGC80" s="388"/>
      <c r="UGD80" s="388"/>
      <c r="UGE80" s="388"/>
      <c r="UGF80" s="388"/>
      <c r="UGG80" s="388"/>
      <c r="UGH80" s="388"/>
      <c r="UGI80" s="388"/>
      <c r="UGJ80" s="388"/>
      <c r="UGK80" s="388"/>
      <c r="UGL80" s="388"/>
      <c r="UGM80" s="388"/>
      <c r="UGN80" s="388"/>
      <c r="UGO80" s="388"/>
      <c r="UGP80" s="388"/>
      <c r="UGQ80" s="388"/>
      <c r="UGR80" s="388"/>
      <c r="UGS80" s="388"/>
      <c r="UGT80" s="388"/>
      <c r="UGU80" s="388"/>
      <c r="UGV80" s="388"/>
      <c r="UGW80" s="388"/>
      <c r="UGX80" s="388"/>
      <c r="UGY80" s="388"/>
      <c r="UGZ80" s="388"/>
      <c r="UHA80" s="388"/>
      <c r="UHB80" s="388"/>
      <c r="UHC80" s="388"/>
      <c r="UHD80" s="388"/>
      <c r="UHE80" s="388"/>
      <c r="UHF80" s="388"/>
      <c r="UHG80" s="388"/>
      <c r="UHH80" s="388"/>
      <c r="UHI80" s="388"/>
      <c r="UHJ80" s="388"/>
      <c r="UHK80" s="388"/>
      <c r="UHL80" s="388"/>
      <c r="UHM80" s="388"/>
      <c r="UHN80" s="388"/>
      <c r="UHO80" s="388"/>
      <c r="UHP80" s="388"/>
      <c r="UHQ80" s="388"/>
      <c r="UHR80" s="388"/>
      <c r="UHS80" s="388"/>
      <c r="UHT80" s="388"/>
      <c r="UHU80" s="388"/>
      <c r="UHV80" s="388"/>
      <c r="UHW80" s="388"/>
      <c r="UHX80" s="388"/>
      <c r="UHY80" s="388"/>
      <c r="UHZ80" s="388"/>
      <c r="UIA80" s="388"/>
      <c r="UIB80" s="388"/>
      <c r="UIC80" s="388"/>
      <c r="UID80" s="388"/>
      <c r="UIE80" s="388"/>
      <c r="UIF80" s="388"/>
      <c r="UIG80" s="388"/>
      <c r="UIH80" s="388"/>
      <c r="UII80" s="388"/>
      <c r="UIJ80" s="388"/>
      <c r="UIK80" s="388"/>
      <c r="UIL80" s="388"/>
      <c r="UIM80" s="388"/>
      <c r="UIN80" s="388"/>
      <c r="UIO80" s="388"/>
      <c r="UIP80" s="388"/>
      <c r="UIQ80" s="388"/>
      <c r="UIR80" s="388"/>
      <c r="UIS80" s="388"/>
      <c r="UIT80" s="388"/>
      <c r="UIU80" s="388"/>
      <c r="UIV80" s="388"/>
      <c r="UIW80" s="388"/>
      <c r="UIX80" s="388"/>
      <c r="UIY80" s="388"/>
      <c r="UIZ80" s="388"/>
      <c r="UJA80" s="388"/>
      <c r="UJB80" s="388"/>
      <c r="UJC80" s="388"/>
      <c r="UJD80" s="388"/>
      <c r="UJE80" s="388"/>
      <c r="UJF80" s="388"/>
      <c r="UJG80" s="388"/>
      <c r="UJH80" s="388"/>
      <c r="UJI80" s="388"/>
      <c r="UJJ80" s="388"/>
      <c r="UJK80" s="388"/>
      <c r="UJL80" s="388"/>
      <c r="UJM80" s="388"/>
      <c r="UJN80" s="388"/>
      <c r="UJO80" s="388"/>
      <c r="UJP80" s="388"/>
      <c r="UJQ80" s="388"/>
      <c r="UJR80" s="388"/>
      <c r="UJS80" s="388"/>
      <c r="UJT80" s="388"/>
      <c r="UJU80" s="388"/>
      <c r="UJV80" s="388"/>
      <c r="UJW80" s="388"/>
      <c r="UJX80" s="388"/>
      <c r="UJY80" s="388"/>
      <c r="UJZ80" s="388"/>
      <c r="UKA80" s="388"/>
      <c r="UKB80" s="388"/>
      <c r="UKC80" s="388"/>
      <c r="UKD80" s="388"/>
      <c r="UKE80" s="388"/>
      <c r="UKF80" s="388"/>
      <c r="UKG80" s="388"/>
      <c r="UKH80" s="388"/>
      <c r="UKI80" s="388"/>
      <c r="UKJ80" s="388"/>
      <c r="UKK80" s="388"/>
      <c r="UKL80" s="388"/>
      <c r="UKM80" s="388"/>
      <c r="UKN80" s="388"/>
      <c r="UKO80" s="388"/>
      <c r="UKP80" s="388"/>
      <c r="UKQ80" s="388"/>
      <c r="UKR80" s="388"/>
      <c r="UKS80" s="388"/>
      <c r="UKT80" s="388"/>
      <c r="UKU80" s="388"/>
      <c r="UKV80" s="388"/>
      <c r="UKW80" s="388"/>
      <c r="UKX80" s="388"/>
      <c r="UKY80" s="388"/>
      <c r="UKZ80" s="388"/>
      <c r="ULA80" s="388"/>
      <c r="ULB80" s="388"/>
      <c r="ULC80" s="388"/>
      <c r="ULD80" s="388"/>
      <c r="ULE80" s="388"/>
      <c r="ULF80" s="388"/>
      <c r="ULG80" s="388"/>
      <c r="ULH80" s="388"/>
      <c r="ULI80" s="388"/>
      <c r="ULJ80" s="388"/>
      <c r="ULK80" s="388"/>
      <c r="ULL80" s="388"/>
      <c r="ULM80" s="388"/>
      <c r="ULN80" s="388"/>
      <c r="ULO80" s="388"/>
      <c r="ULP80" s="388"/>
      <c r="ULQ80" s="388"/>
      <c r="ULR80" s="388"/>
      <c r="ULS80" s="388"/>
      <c r="ULT80" s="388"/>
      <c r="ULU80" s="388"/>
      <c r="ULV80" s="388"/>
      <c r="ULW80" s="388"/>
      <c r="ULX80" s="388"/>
      <c r="ULY80" s="388"/>
      <c r="ULZ80" s="388"/>
      <c r="UMA80" s="388"/>
      <c r="UMB80" s="388"/>
      <c r="UMC80" s="388"/>
      <c r="UMD80" s="388"/>
      <c r="UME80" s="388"/>
      <c r="UMF80" s="388"/>
      <c r="UMG80" s="388"/>
      <c r="UMH80" s="388"/>
      <c r="UMI80" s="388"/>
      <c r="UMJ80" s="388"/>
      <c r="UMK80" s="388"/>
      <c r="UML80" s="388"/>
      <c r="UMM80" s="388"/>
      <c r="UMN80" s="388"/>
      <c r="UMO80" s="388"/>
      <c r="UMP80" s="388"/>
      <c r="UMQ80" s="388"/>
      <c r="UMR80" s="388"/>
      <c r="UMS80" s="388"/>
      <c r="UMT80" s="388"/>
      <c r="UMU80" s="388"/>
      <c r="UMV80" s="388"/>
      <c r="UMW80" s="388"/>
      <c r="UMX80" s="388"/>
      <c r="UMY80" s="388"/>
      <c r="UMZ80" s="388"/>
      <c r="UNA80" s="388"/>
      <c r="UNB80" s="388"/>
      <c r="UNC80" s="388"/>
      <c r="UND80" s="388"/>
      <c r="UNE80" s="388"/>
      <c r="UNF80" s="388"/>
      <c r="UNG80" s="388"/>
      <c r="UNH80" s="388"/>
      <c r="UNI80" s="388"/>
      <c r="UNJ80" s="388"/>
      <c r="UNK80" s="388"/>
      <c r="UNL80" s="388"/>
      <c r="UNM80" s="388"/>
      <c r="UNN80" s="388"/>
      <c r="UNO80" s="388"/>
      <c r="UNP80" s="388"/>
      <c r="UNQ80" s="388"/>
      <c r="UNR80" s="388"/>
      <c r="UNS80" s="388"/>
      <c r="UNT80" s="388"/>
      <c r="UNU80" s="388"/>
      <c r="UNV80" s="388"/>
      <c r="UNW80" s="388"/>
      <c r="UNX80" s="388"/>
      <c r="UNY80" s="388"/>
      <c r="UNZ80" s="388"/>
      <c r="UOA80" s="388"/>
      <c r="UOB80" s="388"/>
      <c r="UOC80" s="388"/>
      <c r="UOD80" s="388"/>
      <c r="UOE80" s="388"/>
      <c r="UOF80" s="388"/>
      <c r="UOG80" s="388"/>
      <c r="UOH80" s="388"/>
      <c r="UOI80" s="388"/>
      <c r="UOJ80" s="388"/>
      <c r="UOK80" s="388"/>
      <c r="UOL80" s="388"/>
      <c r="UOM80" s="388"/>
      <c r="UON80" s="388"/>
      <c r="UOO80" s="388"/>
      <c r="UOP80" s="388"/>
      <c r="UOQ80" s="388"/>
      <c r="UOR80" s="388"/>
      <c r="UOS80" s="388"/>
      <c r="UOT80" s="388"/>
      <c r="UOU80" s="388"/>
      <c r="UOV80" s="388"/>
      <c r="UOW80" s="388"/>
      <c r="UOX80" s="388"/>
      <c r="UOY80" s="388"/>
      <c r="UOZ80" s="388"/>
      <c r="UPA80" s="388"/>
      <c r="UPB80" s="388"/>
      <c r="UPC80" s="388"/>
      <c r="UPD80" s="388"/>
      <c r="UPE80" s="388"/>
      <c r="UPF80" s="388"/>
      <c r="UPG80" s="388"/>
      <c r="UPH80" s="388"/>
      <c r="UPI80" s="388"/>
      <c r="UPJ80" s="388"/>
      <c r="UPK80" s="388"/>
      <c r="UPL80" s="388"/>
      <c r="UPM80" s="388"/>
      <c r="UPN80" s="388"/>
      <c r="UPO80" s="388"/>
      <c r="UPP80" s="388"/>
      <c r="UPQ80" s="388"/>
      <c r="UPR80" s="388"/>
      <c r="UPS80" s="388"/>
      <c r="UPT80" s="388"/>
      <c r="UPU80" s="388"/>
      <c r="UPV80" s="388"/>
      <c r="UPW80" s="388"/>
      <c r="UPX80" s="388"/>
      <c r="UPY80" s="388"/>
      <c r="UPZ80" s="388"/>
      <c r="UQA80" s="388"/>
      <c r="UQB80" s="388"/>
      <c r="UQC80" s="388"/>
      <c r="UQD80" s="388"/>
      <c r="UQE80" s="388"/>
      <c r="UQF80" s="388"/>
      <c r="UQG80" s="388"/>
      <c r="UQH80" s="388"/>
      <c r="UQI80" s="388"/>
      <c r="UQJ80" s="388"/>
      <c r="UQK80" s="388"/>
      <c r="UQL80" s="388"/>
      <c r="UQM80" s="388"/>
      <c r="UQN80" s="388"/>
      <c r="UQO80" s="388"/>
      <c r="UQP80" s="388"/>
      <c r="UQQ80" s="388"/>
      <c r="UQR80" s="388"/>
      <c r="UQS80" s="388"/>
      <c r="UQT80" s="388"/>
      <c r="UQU80" s="388"/>
      <c r="UQV80" s="388"/>
      <c r="UQW80" s="388"/>
      <c r="UQX80" s="388"/>
      <c r="UQY80" s="388"/>
      <c r="UQZ80" s="388"/>
      <c r="URA80" s="388"/>
      <c r="URB80" s="388"/>
      <c r="URC80" s="388"/>
      <c r="URD80" s="388"/>
      <c r="URE80" s="388"/>
      <c r="URF80" s="388"/>
      <c r="URG80" s="388"/>
      <c r="URH80" s="388"/>
      <c r="URI80" s="388"/>
      <c r="URJ80" s="388"/>
      <c r="URK80" s="388"/>
      <c r="URL80" s="388"/>
      <c r="URM80" s="388"/>
      <c r="URN80" s="388"/>
      <c r="URO80" s="388"/>
      <c r="URP80" s="388"/>
      <c r="URQ80" s="388"/>
      <c r="URR80" s="388"/>
      <c r="URS80" s="388"/>
      <c r="URT80" s="388"/>
      <c r="URU80" s="388"/>
      <c r="URV80" s="388"/>
      <c r="URW80" s="388"/>
      <c r="URX80" s="388"/>
      <c r="URY80" s="388"/>
      <c r="URZ80" s="388"/>
      <c r="USA80" s="388"/>
      <c r="USB80" s="388"/>
      <c r="USC80" s="388"/>
      <c r="USD80" s="388"/>
      <c r="USE80" s="388"/>
      <c r="USF80" s="388"/>
      <c r="USG80" s="388"/>
      <c r="USH80" s="388"/>
      <c r="USI80" s="388"/>
      <c r="USJ80" s="388"/>
      <c r="USK80" s="388"/>
      <c r="USL80" s="388"/>
      <c r="USM80" s="388"/>
      <c r="USN80" s="388"/>
      <c r="USO80" s="388"/>
      <c r="USP80" s="388"/>
      <c r="USQ80" s="388"/>
      <c r="USR80" s="388"/>
      <c r="USS80" s="388"/>
      <c r="UST80" s="388"/>
      <c r="USU80" s="388"/>
      <c r="USV80" s="388"/>
      <c r="USW80" s="388"/>
      <c r="USX80" s="388"/>
      <c r="USY80" s="388"/>
      <c r="USZ80" s="388"/>
      <c r="UTA80" s="388"/>
      <c r="UTB80" s="388"/>
      <c r="UTC80" s="388"/>
      <c r="UTD80" s="388"/>
      <c r="UTE80" s="388"/>
      <c r="UTF80" s="388"/>
      <c r="UTG80" s="388"/>
      <c r="UTH80" s="388"/>
      <c r="UTI80" s="388"/>
      <c r="UTJ80" s="388"/>
      <c r="UTK80" s="388"/>
      <c r="UTL80" s="388"/>
      <c r="UTM80" s="388"/>
      <c r="UTN80" s="388"/>
      <c r="UTO80" s="388"/>
      <c r="UTP80" s="388"/>
      <c r="UTQ80" s="388"/>
      <c r="UTR80" s="388"/>
      <c r="UTS80" s="388"/>
      <c r="UTT80" s="388"/>
      <c r="UTU80" s="388"/>
      <c r="UTV80" s="388"/>
      <c r="UTW80" s="388"/>
      <c r="UTX80" s="388"/>
      <c r="UTY80" s="388"/>
      <c r="UTZ80" s="388"/>
      <c r="UUA80" s="388"/>
      <c r="UUB80" s="388"/>
      <c r="UUC80" s="388"/>
      <c r="UUD80" s="388"/>
      <c r="UUE80" s="388"/>
      <c r="UUF80" s="388"/>
      <c r="UUG80" s="388"/>
      <c r="UUH80" s="388"/>
      <c r="UUI80" s="388"/>
      <c r="UUJ80" s="388"/>
      <c r="UUK80" s="388"/>
      <c r="UUL80" s="388"/>
      <c r="UUM80" s="388"/>
      <c r="UUN80" s="388"/>
      <c r="UUO80" s="388"/>
      <c r="UUP80" s="388"/>
      <c r="UUQ80" s="388"/>
      <c r="UUR80" s="388"/>
      <c r="UUS80" s="388"/>
      <c r="UUT80" s="388"/>
      <c r="UUU80" s="388"/>
      <c r="UUV80" s="388"/>
      <c r="UUW80" s="388"/>
      <c r="UUX80" s="388"/>
      <c r="UUY80" s="388"/>
      <c r="UUZ80" s="388"/>
      <c r="UVA80" s="388"/>
      <c r="UVB80" s="388"/>
      <c r="UVC80" s="388"/>
      <c r="UVD80" s="388"/>
      <c r="UVE80" s="388"/>
      <c r="UVF80" s="388"/>
      <c r="UVG80" s="388"/>
      <c r="UVH80" s="388"/>
      <c r="UVI80" s="388"/>
      <c r="UVJ80" s="388"/>
      <c r="UVK80" s="388"/>
      <c r="UVL80" s="388"/>
      <c r="UVM80" s="388"/>
      <c r="UVN80" s="388"/>
      <c r="UVO80" s="388"/>
      <c r="UVP80" s="388"/>
      <c r="UVQ80" s="388"/>
      <c r="UVR80" s="388"/>
      <c r="UVS80" s="388"/>
      <c r="UVT80" s="388"/>
      <c r="UVU80" s="388"/>
      <c r="UVV80" s="388"/>
      <c r="UVW80" s="388"/>
      <c r="UVX80" s="388"/>
      <c r="UVY80" s="388"/>
      <c r="UVZ80" s="388"/>
      <c r="UWA80" s="388"/>
      <c r="UWB80" s="388"/>
      <c r="UWC80" s="388"/>
      <c r="UWD80" s="388"/>
      <c r="UWE80" s="388"/>
      <c r="UWF80" s="388"/>
      <c r="UWG80" s="388"/>
      <c r="UWH80" s="388"/>
      <c r="UWI80" s="388"/>
      <c r="UWJ80" s="388"/>
      <c r="UWK80" s="388"/>
      <c r="UWL80" s="388"/>
      <c r="UWM80" s="388"/>
      <c r="UWN80" s="388"/>
      <c r="UWO80" s="388"/>
      <c r="UWP80" s="388"/>
      <c r="UWQ80" s="388"/>
      <c r="UWR80" s="388"/>
      <c r="UWS80" s="388"/>
      <c r="UWT80" s="388"/>
      <c r="UWU80" s="388"/>
      <c r="UWV80" s="388"/>
      <c r="UWW80" s="388"/>
      <c r="UWX80" s="388"/>
      <c r="UWY80" s="388"/>
      <c r="UWZ80" s="388"/>
      <c r="UXA80" s="388"/>
      <c r="UXB80" s="388"/>
      <c r="UXC80" s="388"/>
      <c r="UXD80" s="388"/>
      <c r="UXE80" s="388"/>
      <c r="UXF80" s="388"/>
      <c r="UXG80" s="388"/>
      <c r="UXH80" s="388"/>
      <c r="UXI80" s="388"/>
      <c r="UXJ80" s="388"/>
      <c r="UXK80" s="388"/>
      <c r="UXL80" s="388"/>
      <c r="UXM80" s="388"/>
      <c r="UXN80" s="388"/>
      <c r="UXO80" s="388"/>
      <c r="UXP80" s="388"/>
      <c r="UXQ80" s="388"/>
      <c r="UXR80" s="388"/>
      <c r="UXS80" s="388"/>
      <c r="UXT80" s="388"/>
      <c r="UXU80" s="388"/>
      <c r="UXV80" s="388"/>
      <c r="UXW80" s="388"/>
      <c r="UXX80" s="388"/>
      <c r="UXY80" s="388"/>
      <c r="UXZ80" s="388"/>
      <c r="UYA80" s="388"/>
      <c r="UYB80" s="388"/>
      <c r="UYC80" s="388"/>
      <c r="UYD80" s="388"/>
      <c r="UYE80" s="388"/>
      <c r="UYF80" s="388"/>
      <c r="UYG80" s="388"/>
      <c r="UYH80" s="388"/>
      <c r="UYI80" s="388"/>
      <c r="UYJ80" s="388"/>
      <c r="UYK80" s="388"/>
      <c r="UYL80" s="388"/>
      <c r="UYM80" s="388"/>
      <c r="UYN80" s="388"/>
      <c r="UYO80" s="388"/>
      <c r="UYP80" s="388"/>
      <c r="UYQ80" s="388"/>
      <c r="UYR80" s="388"/>
      <c r="UYS80" s="388"/>
      <c r="UYT80" s="388"/>
      <c r="UYU80" s="388"/>
      <c r="UYV80" s="388"/>
      <c r="UYW80" s="388"/>
      <c r="UYX80" s="388"/>
      <c r="UYY80" s="388"/>
      <c r="UYZ80" s="388"/>
      <c r="UZA80" s="388"/>
      <c r="UZB80" s="388"/>
      <c r="UZC80" s="388"/>
      <c r="UZD80" s="388"/>
      <c r="UZE80" s="388"/>
      <c r="UZF80" s="388"/>
      <c r="UZG80" s="388"/>
      <c r="UZH80" s="388"/>
      <c r="UZI80" s="388"/>
      <c r="UZJ80" s="388"/>
      <c r="UZK80" s="388"/>
      <c r="UZL80" s="388"/>
      <c r="UZM80" s="388"/>
      <c r="UZN80" s="388"/>
      <c r="UZO80" s="388"/>
      <c r="UZP80" s="388"/>
      <c r="UZQ80" s="388"/>
      <c r="UZR80" s="388"/>
      <c r="UZS80" s="388"/>
      <c r="UZT80" s="388"/>
      <c r="UZU80" s="388"/>
      <c r="UZV80" s="388"/>
      <c r="UZW80" s="388"/>
      <c r="UZX80" s="388"/>
      <c r="UZY80" s="388"/>
      <c r="UZZ80" s="388"/>
      <c r="VAA80" s="388"/>
      <c r="VAB80" s="388"/>
      <c r="VAC80" s="388"/>
      <c r="VAD80" s="388"/>
      <c r="VAE80" s="388"/>
      <c r="VAF80" s="388"/>
      <c r="VAG80" s="388"/>
      <c r="VAH80" s="388"/>
      <c r="VAI80" s="388"/>
      <c r="VAJ80" s="388"/>
      <c r="VAK80" s="388"/>
      <c r="VAL80" s="388"/>
      <c r="VAM80" s="388"/>
      <c r="VAN80" s="388"/>
      <c r="VAO80" s="388"/>
      <c r="VAP80" s="388"/>
      <c r="VAQ80" s="388"/>
      <c r="VAR80" s="388"/>
      <c r="VAS80" s="388"/>
      <c r="VAT80" s="388"/>
      <c r="VAU80" s="388"/>
      <c r="VAV80" s="388"/>
      <c r="VAW80" s="388"/>
      <c r="VAX80" s="388"/>
      <c r="VAY80" s="388"/>
      <c r="VAZ80" s="388"/>
      <c r="VBA80" s="388"/>
      <c r="VBB80" s="388"/>
      <c r="VBC80" s="388"/>
      <c r="VBD80" s="388"/>
      <c r="VBE80" s="388"/>
      <c r="VBF80" s="388"/>
      <c r="VBG80" s="388"/>
      <c r="VBH80" s="388"/>
      <c r="VBI80" s="388"/>
      <c r="VBJ80" s="388"/>
      <c r="VBK80" s="388"/>
      <c r="VBL80" s="388"/>
      <c r="VBM80" s="388"/>
      <c r="VBN80" s="388"/>
      <c r="VBO80" s="388"/>
      <c r="VBP80" s="388"/>
      <c r="VBQ80" s="388"/>
      <c r="VBR80" s="388"/>
      <c r="VBS80" s="388"/>
      <c r="VBT80" s="388"/>
      <c r="VBU80" s="388"/>
      <c r="VBV80" s="388"/>
      <c r="VBW80" s="388"/>
      <c r="VBX80" s="388"/>
      <c r="VBY80" s="388"/>
      <c r="VBZ80" s="388"/>
      <c r="VCA80" s="388"/>
      <c r="VCB80" s="388"/>
      <c r="VCC80" s="388"/>
      <c r="VCD80" s="388"/>
      <c r="VCE80" s="388"/>
      <c r="VCF80" s="388"/>
      <c r="VCG80" s="388"/>
      <c r="VCH80" s="388"/>
      <c r="VCI80" s="388"/>
      <c r="VCJ80" s="388"/>
      <c r="VCK80" s="388"/>
      <c r="VCL80" s="388"/>
      <c r="VCM80" s="388"/>
      <c r="VCN80" s="388"/>
      <c r="VCO80" s="388"/>
      <c r="VCP80" s="388"/>
      <c r="VCQ80" s="388"/>
      <c r="VCR80" s="388"/>
      <c r="VCS80" s="388"/>
      <c r="VCT80" s="388"/>
      <c r="VCU80" s="388"/>
      <c r="VCV80" s="388"/>
      <c r="VCW80" s="388"/>
      <c r="VCX80" s="388"/>
      <c r="VCY80" s="388"/>
      <c r="VCZ80" s="388"/>
      <c r="VDA80" s="388"/>
      <c r="VDB80" s="388"/>
      <c r="VDC80" s="388"/>
      <c r="VDD80" s="388"/>
      <c r="VDE80" s="388"/>
      <c r="VDF80" s="388"/>
      <c r="VDG80" s="388"/>
      <c r="VDH80" s="388"/>
      <c r="VDI80" s="388"/>
      <c r="VDJ80" s="388"/>
      <c r="VDK80" s="388"/>
      <c r="VDL80" s="388"/>
      <c r="VDM80" s="388"/>
      <c r="VDN80" s="388"/>
      <c r="VDO80" s="388"/>
      <c r="VDP80" s="388"/>
      <c r="VDQ80" s="388"/>
      <c r="VDR80" s="388"/>
      <c r="VDS80" s="388"/>
      <c r="VDT80" s="388"/>
      <c r="VDU80" s="388"/>
      <c r="VDV80" s="388"/>
      <c r="VDW80" s="388"/>
      <c r="VDX80" s="388"/>
      <c r="VDY80" s="388"/>
      <c r="VDZ80" s="388"/>
      <c r="VEA80" s="388"/>
      <c r="VEB80" s="388"/>
      <c r="VEC80" s="388"/>
      <c r="VED80" s="388"/>
      <c r="VEE80" s="388"/>
      <c r="VEF80" s="388"/>
      <c r="VEG80" s="388"/>
      <c r="VEH80" s="388"/>
      <c r="VEI80" s="388"/>
      <c r="VEJ80" s="388"/>
      <c r="VEK80" s="388"/>
      <c r="VEL80" s="388"/>
      <c r="VEM80" s="388"/>
      <c r="VEN80" s="388"/>
      <c r="VEO80" s="388"/>
      <c r="VEP80" s="388"/>
      <c r="VEQ80" s="388"/>
      <c r="VER80" s="388"/>
      <c r="VES80" s="388"/>
      <c r="VET80" s="388"/>
      <c r="VEU80" s="388"/>
      <c r="VEV80" s="388"/>
      <c r="VEW80" s="388"/>
      <c r="VEX80" s="388"/>
      <c r="VEY80" s="388"/>
      <c r="VEZ80" s="388"/>
      <c r="VFA80" s="388"/>
      <c r="VFB80" s="388"/>
      <c r="VFC80" s="388"/>
      <c r="VFD80" s="388"/>
      <c r="VFE80" s="388"/>
      <c r="VFF80" s="388"/>
      <c r="VFG80" s="388"/>
      <c r="VFH80" s="388"/>
      <c r="VFI80" s="388"/>
      <c r="VFJ80" s="388"/>
      <c r="VFK80" s="388"/>
      <c r="VFL80" s="388"/>
      <c r="VFM80" s="388"/>
      <c r="VFN80" s="388"/>
      <c r="VFO80" s="388"/>
      <c r="VFP80" s="388"/>
      <c r="VFQ80" s="388"/>
      <c r="VFR80" s="388"/>
      <c r="VFS80" s="388"/>
      <c r="VFT80" s="388"/>
      <c r="VFU80" s="388"/>
      <c r="VFV80" s="388"/>
      <c r="VFW80" s="388"/>
      <c r="VFX80" s="388"/>
      <c r="VFY80" s="388"/>
      <c r="VFZ80" s="388"/>
      <c r="VGA80" s="388"/>
      <c r="VGB80" s="388"/>
      <c r="VGC80" s="388"/>
      <c r="VGD80" s="388"/>
      <c r="VGE80" s="388"/>
      <c r="VGF80" s="388"/>
      <c r="VGG80" s="388"/>
      <c r="VGH80" s="388"/>
      <c r="VGI80" s="388"/>
      <c r="VGJ80" s="388"/>
      <c r="VGK80" s="388"/>
      <c r="VGL80" s="388"/>
      <c r="VGM80" s="388"/>
      <c r="VGN80" s="388"/>
      <c r="VGO80" s="388"/>
      <c r="VGP80" s="388"/>
      <c r="VGQ80" s="388"/>
      <c r="VGR80" s="388"/>
      <c r="VGS80" s="388"/>
      <c r="VGT80" s="388"/>
      <c r="VGU80" s="388"/>
      <c r="VGV80" s="388"/>
      <c r="VGW80" s="388"/>
      <c r="VGX80" s="388"/>
      <c r="VGY80" s="388"/>
      <c r="VGZ80" s="388"/>
      <c r="VHA80" s="388"/>
      <c r="VHB80" s="388"/>
      <c r="VHC80" s="388"/>
      <c r="VHD80" s="388"/>
      <c r="VHE80" s="388"/>
      <c r="VHF80" s="388"/>
      <c r="VHG80" s="388"/>
      <c r="VHH80" s="388"/>
      <c r="VHI80" s="388"/>
      <c r="VHJ80" s="388"/>
      <c r="VHK80" s="388"/>
      <c r="VHL80" s="388"/>
      <c r="VHM80" s="388"/>
      <c r="VHN80" s="388"/>
      <c r="VHO80" s="388"/>
      <c r="VHP80" s="388"/>
      <c r="VHQ80" s="388"/>
      <c r="VHR80" s="388"/>
      <c r="VHS80" s="388"/>
      <c r="VHT80" s="388"/>
      <c r="VHU80" s="388"/>
      <c r="VHV80" s="388"/>
      <c r="VHW80" s="388"/>
      <c r="VHX80" s="388"/>
      <c r="VHY80" s="388"/>
      <c r="VHZ80" s="388"/>
      <c r="VIA80" s="388"/>
      <c r="VIB80" s="388"/>
      <c r="VIC80" s="388"/>
      <c r="VID80" s="388"/>
      <c r="VIE80" s="388"/>
      <c r="VIF80" s="388"/>
      <c r="VIG80" s="388"/>
      <c r="VIH80" s="388"/>
      <c r="VII80" s="388"/>
      <c r="VIJ80" s="388"/>
      <c r="VIK80" s="388"/>
      <c r="VIL80" s="388"/>
      <c r="VIM80" s="388"/>
      <c r="VIN80" s="388"/>
      <c r="VIO80" s="388"/>
      <c r="VIP80" s="388"/>
      <c r="VIQ80" s="388"/>
      <c r="VIR80" s="388"/>
      <c r="VIS80" s="388"/>
      <c r="VIT80" s="388"/>
      <c r="VIU80" s="388"/>
      <c r="VIV80" s="388"/>
      <c r="VIW80" s="388"/>
      <c r="VIX80" s="388"/>
      <c r="VIY80" s="388"/>
      <c r="VIZ80" s="388"/>
      <c r="VJA80" s="388"/>
      <c r="VJB80" s="388"/>
      <c r="VJC80" s="388"/>
      <c r="VJD80" s="388"/>
      <c r="VJE80" s="388"/>
      <c r="VJF80" s="388"/>
      <c r="VJG80" s="388"/>
      <c r="VJH80" s="388"/>
      <c r="VJI80" s="388"/>
      <c r="VJJ80" s="388"/>
      <c r="VJK80" s="388"/>
      <c r="VJL80" s="388"/>
      <c r="VJM80" s="388"/>
      <c r="VJN80" s="388"/>
      <c r="VJO80" s="388"/>
      <c r="VJP80" s="388"/>
      <c r="VJQ80" s="388"/>
      <c r="VJR80" s="388"/>
      <c r="VJS80" s="388"/>
      <c r="VJT80" s="388"/>
      <c r="VJU80" s="388"/>
      <c r="VJV80" s="388"/>
      <c r="VJW80" s="388"/>
      <c r="VJX80" s="388"/>
      <c r="VJY80" s="388"/>
      <c r="VJZ80" s="388"/>
      <c r="VKA80" s="388"/>
      <c r="VKB80" s="388"/>
      <c r="VKC80" s="388"/>
      <c r="VKD80" s="388"/>
      <c r="VKE80" s="388"/>
      <c r="VKF80" s="388"/>
      <c r="VKG80" s="388"/>
      <c r="VKH80" s="388"/>
      <c r="VKI80" s="388"/>
      <c r="VKJ80" s="388"/>
      <c r="VKK80" s="388"/>
      <c r="VKL80" s="388"/>
      <c r="VKM80" s="388"/>
      <c r="VKN80" s="388"/>
      <c r="VKO80" s="388"/>
      <c r="VKP80" s="388"/>
      <c r="VKQ80" s="388"/>
      <c r="VKR80" s="388"/>
      <c r="VKS80" s="388"/>
      <c r="VKT80" s="388"/>
      <c r="VKU80" s="388"/>
      <c r="VKV80" s="388"/>
      <c r="VKW80" s="388"/>
      <c r="VKX80" s="388"/>
      <c r="VKY80" s="388"/>
      <c r="VKZ80" s="388"/>
      <c r="VLA80" s="388"/>
      <c r="VLB80" s="388"/>
      <c r="VLC80" s="388"/>
      <c r="VLD80" s="388"/>
      <c r="VLE80" s="388"/>
      <c r="VLF80" s="388"/>
      <c r="VLG80" s="388"/>
      <c r="VLH80" s="388"/>
      <c r="VLI80" s="388"/>
      <c r="VLJ80" s="388"/>
      <c r="VLK80" s="388"/>
      <c r="VLL80" s="388"/>
      <c r="VLM80" s="388"/>
      <c r="VLN80" s="388"/>
      <c r="VLO80" s="388"/>
      <c r="VLP80" s="388"/>
      <c r="VLQ80" s="388"/>
      <c r="VLR80" s="388"/>
      <c r="VLS80" s="388"/>
      <c r="VLT80" s="388"/>
      <c r="VLU80" s="388"/>
      <c r="VLV80" s="388"/>
      <c r="VLW80" s="388"/>
      <c r="VLX80" s="388"/>
      <c r="VLY80" s="388"/>
      <c r="VLZ80" s="388"/>
      <c r="VMA80" s="388"/>
      <c r="VMB80" s="388"/>
      <c r="VMC80" s="388"/>
      <c r="VMD80" s="388"/>
      <c r="VME80" s="388"/>
      <c r="VMF80" s="388"/>
      <c r="VMG80" s="388"/>
      <c r="VMH80" s="388"/>
      <c r="VMI80" s="388"/>
      <c r="VMJ80" s="388"/>
      <c r="VMK80" s="388"/>
      <c r="VML80" s="388"/>
      <c r="VMM80" s="388"/>
      <c r="VMN80" s="388"/>
      <c r="VMO80" s="388"/>
      <c r="VMP80" s="388"/>
      <c r="VMQ80" s="388"/>
      <c r="VMR80" s="388"/>
      <c r="VMS80" s="388"/>
      <c r="VMT80" s="388"/>
      <c r="VMU80" s="388"/>
      <c r="VMV80" s="388"/>
      <c r="VMW80" s="388"/>
      <c r="VMX80" s="388"/>
      <c r="VMY80" s="388"/>
      <c r="VMZ80" s="388"/>
      <c r="VNA80" s="388"/>
      <c r="VNB80" s="388"/>
      <c r="VNC80" s="388"/>
      <c r="VND80" s="388"/>
      <c r="VNE80" s="388"/>
      <c r="VNF80" s="388"/>
      <c r="VNG80" s="388"/>
      <c r="VNH80" s="388"/>
      <c r="VNI80" s="388"/>
      <c r="VNJ80" s="388"/>
      <c r="VNK80" s="388"/>
      <c r="VNL80" s="388"/>
      <c r="VNM80" s="388"/>
      <c r="VNN80" s="388"/>
      <c r="VNO80" s="388"/>
      <c r="VNP80" s="388"/>
      <c r="VNQ80" s="388"/>
      <c r="VNR80" s="388"/>
      <c r="VNS80" s="388"/>
      <c r="VNT80" s="388"/>
      <c r="VNU80" s="388"/>
      <c r="VNV80" s="388"/>
      <c r="VNW80" s="388"/>
      <c r="VNX80" s="388"/>
      <c r="VNY80" s="388"/>
      <c r="VNZ80" s="388"/>
      <c r="VOA80" s="388"/>
      <c r="VOB80" s="388"/>
      <c r="VOC80" s="388"/>
      <c r="VOD80" s="388"/>
      <c r="VOE80" s="388"/>
      <c r="VOF80" s="388"/>
      <c r="VOG80" s="388"/>
      <c r="VOH80" s="388"/>
      <c r="VOI80" s="388"/>
      <c r="VOJ80" s="388"/>
      <c r="VOK80" s="388"/>
      <c r="VOL80" s="388"/>
      <c r="VOM80" s="388"/>
      <c r="VON80" s="388"/>
      <c r="VOO80" s="388"/>
      <c r="VOP80" s="388"/>
      <c r="VOQ80" s="388"/>
      <c r="VOR80" s="388"/>
      <c r="VOS80" s="388"/>
      <c r="VOT80" s="388"/>
      <c r="VOU80" s="388"/>
      <c r="VOV80" s="388"/>
      <c r="VOW80" s="388"/>
      <c r="VOX80" s="388"/>
      <c r="VOY80" s="388"/>
      <c r="VOZ80" s="388"/>
      <c r="VPA80" s="388"/>
      <c r="VPB80" s="388"/>
      <c r="VPC80" s="388"/>
      <c r="VPD80" s="388"/>
      <c r="VPE80" s="388"/>
      <c r="VPF80" s="388"/>
      <c r="VPG80" s="388"/>
      <c r="VPH80" s="388"/>
      <c r="VPI80" s="388"/>
      <c r="VPJ80" s="388"/>
      <c r="VPK80" s="388"/>
      <c r="VPL80" s="388"/>
      <c r="VPM80" s="388"/>
      <c r="VPN80" s="388"/>
      <c r="VPO80" s="388"/>
      <c r="VPP80" s="388"/>
      <c r="VPQ80" s="388"/>
      <c r="VPR80" s="388"/>
      <c r="VPS80" s="388"/>
      <c r="VPT80" s="388"/>
      <c r="VPU80" s="388"/>
      <c r="VPV80" s="388"/>
      <c r="VPW80" s="388"/>
      <c r="VPX80" s="388"/>
      <c r="VPY80" s="388"/>
      <c r="VPZ80" s="388"/>
      <c r="VQA80" s="388"/>
      <c r="VQB80" s="388"/>
      <c r="VQC80" s="388"/>
      <c r="VQD80" s="388"/>
      <c r="VQE80" s="388"/>
      <c r="VQF80" s="388"/>
      <c r="VQG80" s="388"/>
      <c r="VQH80" s="388"/>
      <c r="VQI80" s="388"/>
      <c r="VQJ80" s="388"/>
      <c r="VQK80" s="388"/>
      <c r="VQL80" s="388"/>
      <c r="VQM80" s="388"/>
      <c r="VQN80" s="388"/>
      <c r="VQO80" s="388"/>
      <c r="VQP80" s="388"/>
      <c r="VQQ80" s="388"/>
      <c r="VQR80" s="388"/>
      <c r="VQS80" s="388"/>
      <c r="VQT80" s="388"/>
      <c r="VQU80" s="388"/>
      <c r="VQV80" s="388"/>
      <c r="VQW80" s="388"/>
      <c r="VQX80" s="388"/>
      <c r="VQY80" s="388"/>
      <c r="VQZ80" s="388"/>
      <c r="VRA80" s="388"/>
      <c r="VRB80" s="388"/>
      <c r="VRC80" s="388"/>
      <c r="VRD80" s="388"/>
      <c r="VRE80" s="388"/>
      <c r="VRF80" s="388"/>
      <c r="VRG80" s="388"/>
      <c r="VRH80" s="388"/>
      <c r="VRI80" s="388"/>
      <c r="VRJ80" s="388"/>
      <c r="VRK80" s="388"/>
      <c r="VRL80" s="388"/>
      <c r="VRM80" s="388"/>
      <c r="VRN80" s="388"/>
      <c r="VRO80" s="388"/>
      <c r="VRP80" s="388"/>
      <c r="VRQ80" s="388"/>
      <c r="VRR80" s="388"/>
      <c r="VRS80" s="388"/>
      <c r="VRT80" s="388"/>
      <c r="VRU80" s="388"/>
      <c r="VRV80" s="388"/>
      <c r="VRW80" s="388"/>
      <c r="VRX80" s="388"/>
      <c r="VRY80" s="388"/>
      <c r="VRZ80" s="388"/>
      <c r="VSA80" s="388"/>
      <c r="VSB80" s="388"/>
      <c r="VSC80" s="388"/>
      <c r="VSD80" s="388"/>
      <c r="VSE80" s="388"/>
      <c r="VSF80" s="388"/>
      <c r="VSG80" s="388"/>
      <c r="VSH80" s="388"/>
      <c r="VSI80" s="388"/>
      <c r="VSJ80" s="388"/>
      <c r="VSK80" s="388"/>
      <c r="VSL80" s="388"/>
      <c r="VSM80" s="388"/>
      <c r="VSN80" s="388"/>
      <c r="VSO80" s="388"/>
      <c r="VSP80" s="388"/>
      <c r="VSQ80" s="388"/>
      <c r="VSR80" s="388"/>
      <c r="VSS80" s="388"/>
      <c r="VST80" s="388"/>
      <c r="VSU80" s="388"/>
      <c r="VSV80" s="388"/>
      <c r="VSW80" s="388"/>
      <c r="VSX80" s="388"/>
      <c r="VSY80" s="388"/>
      <c r="VSZ80" s="388"/>
      <c r="VTA80" s="388"/>
      <c r="VTB80" s="388"/>
      <c r="VTC80" s="388"/>
      <c r="VTD80" s="388"/>
      <c r="VTE80" s="388"/>
      <c r="VTF80" s="388"/>
      <c r="VTG80" s="388"/>
      <c r="VTH80" s="388"/>
      <c r="VTI80" s="388"/>
      <c r="VTJ80" s="388"/>
      <c r="VTK80" s="388"/>
      <c r="VTL80" s="388"/>
      <c r="VTM80" s="388"/>
      <c r="VTN80" s="388"/>
      <c r="VTO80" s="388"/>
      <c r="VTP80" s="388"/>
      <c r="VTQ80" s="388"/>
      <c r="VTR80" s="388"/>
      <c r="VTS80" s="388"/>
      <c r="VTT80" s="388"/>
      <c r="VTU80" s="388"/>
      <c r="VTV80" s="388"/>
      <c r="VTW80" s="388"/>
      <c r="VTX80" s="388"/>
      <c r="VTY80" s="388"/>
      <c r="VTZ80" s="388"/>
      <c r="VUA80" s="388"/>
      <c r="VUB80" s="388"/>
      <c r="VUC80" s="388"/>
      <c r="VUD80" s="388"/>
      <c r="VUE80" s="388"/>
      <c r="VUF80" s="388"/>
      <c r="VUG80" s="388"/>
      <c r="VUH80" s="388"/>
      <c r="VUI80" s="388"/>
      <c r="VUJ80" s="388"/>
      <c r="VUK80" s="388"/>
      <c r="VUL80" s="388"/>
      <c r="VUM80" s="388"/>
      <c r="VUN80" s="388"/>
      <c r="VUO80" s="388"/>
      <c r="VUP80" s="388"/>
      <c r="VUQ80" s="388"/>
      <c r="VUR80" s="388"/>
      <c r="VUS80" s="388"/>
      <c r="VUT80" s="388"/>
      <c r="VUU80" s="388"/>
      <c r="VUV80" s="388"/>
      <c r="VUW80" s="388"/>
      <c r="VUX80" s="388"/>
      <c r="VUY80" s="388"/>
      <c r="VUZ80" s="388"/>
      <c r="VVA80" s="388"/>
      <c r="VVB80" s="388"/>
      <c r="VVC80" s="388"/>
      <c r="VVD80" s="388"/>
      <c r="VVE80" s="388"/>
      <c r="VVF80" s="388"/>
      <c r="VVG80" s="388"/>
      <c r="VVH80" s="388"/>
      <c r="VVI80" s="388"/>
      <c r="VVJ80" s="388"/>
      <c r="VVK80" s="388"/>
      <c r="VVL80" s="388"/>
      <c r="VVM80" s="388"/>
      <c r="VVN80" s="388"/>
      <c r="VVO80" s="388"/>
      <c r="VVP80" s="388"/>
      <c r="VVQ80" s="388"/>
      <c r="VVR80" s="388"/>
      <c r="VVS80" s="388"/>
      <c r="VVT80" s="388"/>
      <c r="VVU80" s="388"/>
      <c r="VVV80" s="388"/>
      <c r="VVW80" s="388"/>
      <c r="VVX80" s="388"/>
      <c r="VVY80" s="388"/>
      <c r="VVZ80" s="388"/>
      <c r="VWA80" s="388"/>
      <c r="VWB80" s="388"/>
      <c r="VWC80" s="388"/>
      <c r="VWD80" s="388"/>
      <c r="VWE80" s="388"/>
      <c r="VWF80" s="388"/>
      <c r="VWG80" s="388"/>
      <c r="VWH80" s="388"/>
      <c r="VWI80" s="388"/>
      <c r="VWJ80" s="388"/>
      <c r="VWK80" s="388"/>
      <c r="VWL80" s="388"/>
      <c r="VWM80" s="388"/>
      <c r="VWN80" s="388"/>
      <c r="VWO80" s="388"/>
      <c r="VWP80" s="388"/>
      <c r="VWQ80" s="388"/>
      <c r="VWR80" s="388"/>
      <c r="VWS80" s="388"/>
      <c r="VWT80" s="388"/>
      <c r="VWU80" s="388"/>
      <c r="VWV80" s="388"/>
      <c r="VWW80" s="388"/>
      <c r="VWX80" s="388"/>
      <c r="VWY80" s="388"/>
      <c r="VWZ80" s="388"/>
      <c r="VXA80" s="388"/>
      <c r="VXB80" s="388"/>
      <c r="VXC80" s="388"/>
      <c r="VXD80" s="388"/>
      <c r="VXE80" s="388"/>
      <c r="VXF80" s="388"/>
      <c r="VXG80" s="388"/>
      <c r="VXH80" s="388"/>
      <c r="VXI80" s="388"/>
      <c r="VXJ80" s="388"/>
      <c r="VXK80" s="388"/>
      <c r="VXL80" s="388"/>
      <c r="VXM80" s="388"/>
      <c r="VXN80" s="388"/>
      <c r="VXO80" s="388"/>
      <c r="VXP80" s="388"/>
      <c r="VXQ80" s="388"/>
      <c r="VXR80" s="388"/>
      <c r="VXS80" s="388"/>
      <c r="VXT80" s="388"/>
      <c r="VXU80" s="388"/>
      <c r="VXV80" s="388"/>
      <c r="VXW80" s="388"/>
      <c r="VXX80" s="388"/>
      <c r="VXY80" s="388"/>
      <c r="VXZ80" s="388"/>
      <c r="VYA80" s="388"/>
      <c r="VYB80" s="388"/>
      <c r="VYC80" s="388"/>
      <c r="VYD80" s="388"/>
      <c r="VYE80" s="388"/>
      <c r="VYF80" s="388"/>
      <c r="VYG80" s="388"/>
      <c r="VYH80" s="388"/>
      <c r="VYI80" s="388"/>
      <c r="VYJ80" s="388"/>
      <c r="VYK80" s="388"/>
      <c r="VYL80" s="388"/>
      <c r="VYM80" s="388"/>
      <c r="VYN80" s="388"/>
      <c r="VYO80" s="388"/>
      <c r="VYP80" s="388"/>
      <c r="VYQ80" s="388"/>
      <c r="VYR80" s="388"/>
      <c r="VYS80" s="388"/>
      <c r="VYT80" s="388"/>
      <c r="VYU80" s="388"/>
      <c r="VYV80" s="388"/>
      <c r="VYW80" s="388"/>
      <c r="VYX80" s="388"/>
      <c r="VYY80" s="388"/>
      <c r="VYZ80" s="388"/>
      <c r="VZA80" s="388"/>
      <c r="VZB80" s="388"/>
      <c r="VZC80" s="388"/>
      <c r="VZD80" s="388"/>
      <c r="VZE80" s="388"/>
      <c r="VZF80" s="388"/>
      <c r="VZG80" s="388"/>
      <c r="VZH80" s="388"/>
      <c r="VZI80" s="388"/>
      <c r="VZJ80" s="388"/>
      <c r="VZK80" s="388"/>
      <c r="VZL80" s="388"/>
      <c r="VZM80" s="388"/>
      <c r="VZN80" s="388"/>
      <c r="VZO80" s="388"/>
      <c r="VZP80" s="388"/>
      <c r="VZQ80" s="388"/>
      <c r="VZR80" s="388"/>
      <c r="VZS80" s="388"/>
      <c r="VZT80" s="388"/>
      <c r="VZU80" s="388"/>
      <c r="VZV80" s="388"/>
      <c r="VZW80" s="388"/>
      <c r="VZX80" s="388"/>
      <c r="VZY80" s="388"/>
      <c r="VZZ80" s="388"/>
      <c r="WAA80" s="388"/>
      <c r="WAB80" s="388"/>
      <c r="WAC80" s="388"/>
      <c r="WAD80" s="388"/>
      <c r="WAE80" s="388"/>
      <c r="WAF80" s="388"/>
      <c r="WAG80" s="388"/>
      <c r="WAH80" s="388"/>
      <c r="WAI80" s="388"/>
      <c r="WAJ80" s="388"/>
      <c r="WAK80" s="388"/>
      <c r="WAL80" s="388"/>
      <c r="WAM80" s="388"/>
      <c r="WAN80" s="388"/>
      <c r="WAO80" s="388"/>
      <c r="WAP80" s="388"/>
      <c r="WAQ80" s="388"/>
      <c r="WAR80" s="388"/>
      <c r="WAS80" s="388"/>
      <c r="WAT80" s="388"/>
      <c r="WAU80" s="388"/>
      <c r="WAV80" s="388"/>
      <c r="WAW80" s="388"/>
      <c r="WAX80" s="388"/>
      <c r="WAY80" s="388"/>
      <c r="WAZ80" s="388"/>
      <c r="WBA80" s="388"/>
      <c r="WBB80" s="388"/>
      <c r="WBC80" s="388"/>
      <c r="WBD80" s="388"/>
      <c r="WBE80" s="388"/>
      <c r="WBF80" s="388"/>
      <c r="WBG80" s="388"/>
      <c r="WBH80" s="388"/>
      <c r="WBI80" s="388"/>
      <c r="WBJ80" s="388"/>
      <c r="WBK80" s="388"/>
      <c r="WBL80" s="388"/>
      <c r="WBM80" s="388"/>
      <c r="WBN80" s="388"/>
      <c r="WBO80" s="388"/>
      <c r="WBP80" s="388"/>
      <c r="WBQ80" s="388"/>
      <c r="WBR80" s="388"/>
      <c r="WBS80" s="388"/>
      <c r="WBT80" s="388"/>
      <c r="WBU80" s="388"/>
      <c r="WBV80" s="388"/>
      <c r="WBW80" s="388"/>
      <c r="WBX80" s="388"/>
      <c r="WBY80" s="388"/>
      <c r="WBZ80" s="388"/>
      <c r="WCA80" s="388"/>
      <c r="WCB80" s="388"/>
      <c r="WCC80" s="388"/>
      <c r="WCD80" s="388"/>
      <c r="WCE80" s="388"/>
      <c r="WCF80" s="388"/>
      <c r="WCG80" s="388"/>
      <c r="WCH80" s="388"/>
      <c r="WCI80" s="388"/>
      <c r="WCJ80" s="388"/>
      <c r="WCK80" s="388"/>
      <c r="WCL80" s="388"/>
      <c r="WCM80" s="388"/>
      <c r="WCN80" s="388"/>
      <c r="WCO80" s="388"/>
      <c r="WCP80" s="388"/>
      <c r="WCQ80" s="388"/>
      <c r="WCR80" s="388"/>
      <c r="WCS80" s="388"/>
      <c r="WCT80" s="388"/>
      <c r="WCU80" s="388"/>
      <c r="WCV80" s="388"/>
      <c r="WCW80" s="388"/>
      <c r="WCX80" s="388"/>
      <c r="WCY80" s="388"/>
      <c r="WCZ80" s="388"/>
      <c r="WDA80" s="388"/>
      <c r="WDB80" s="388"/>
      <c r="WDC80" s="388"/>
      <c r="WDD80" s="388"/>
      <c r="WDE80" s="388"/>
      <c r="WDF80" s="388"/>
      <c r="WDG80" s="388"/>
      <c r="WDH80" s="388"/>
      <c r="WDI80" s="388"/>
      <c r="WDJ80" s="388"/>
      <c r="WDK80" s="388"/>
      <c r="WDL80" s="388"/>
      <c r="WDM80" s="388"/>
      <c r="WDN80" s="388"/>
      <c r="WDO80" s="388"/>
      <c r="WDP80" s="388"/>
      <c r="WDQ80" s="388"/>
      <c r="WDR80" s="388"/>
      <c r="WDS80" s="388"/>
      <c r="WDT80" s="388"/>
      <c r="WDU80" s="388"/>
      <c r="WDV80" s="388"/>
      <c r="WDW80" s="388"/>
      <c r="WDX80" s="388"/>
      <c r="WDY80" s="388"/>
      <c r="WDZ80" s="388"/>
      <c r="WEA80" s="388"/>
      <c r="WEB80" s="388"/>
      <c r="WEC80" s="388"/>
      <c r="WED80" s="388"/>
      <c r="WEE80" s="388"/>
      <c r="WEF80" s="388"/>
      <c r="WEG80" s="388"/>
      <c r="WEH80" s="388"/>
      <c r="WEI80" s="388"/>
      <c r="WEJ80" s="388"/>
      <c r="WEK80" s="388"/>
      <c r="WEL80" s="388"/>
      <c r="WEM80" s="388"/>
      <c r="WEN80" s="388"/>
      <c r="WEO80" s="388"/>
      <c r="WEP80" s="388"/>
      <c r="WEQ80" s="388"/>
      <c r="WER80" s="388"/>
      <c r="WES80" s="388"/>
      <c r="WET80" s="388"/>
      <c r="WEU80" s="388"/>
      <c r="WEV80" s="388"/>
      <c r="WEW80" s="388"/>
      <c r="WEX80" s="388"/>
      <c r="WEY80" s="388"/>
      <c r="WEZ80" s="388"/>
      <c r="WFA80" s="388"/>
      <c r="WFB80" s="388"/>
      <c r="WFC80" s="388"/>
      <c r="WFD80" s="388"/>
      <c r="WFE80" s="388"/>
      <c r="WFF80" s="388"/>
      <c r="WFG80" s="388"/>
      <c r="WFH80" s="388"/>
      <c r="WFI80" s="388"/>
      <c r="WFJ80" s="388"/>
      <c r="WFK80" s="388"/>
      <c r="WFL80" s="388"/>
      <c r="WFM80" s="388"/>
      <c r="WFN80" s="388"/>
      <c r="WFO80" s="388"/>
      <c r="WFP80" s="388"/>
      <c r="WFQ80" s="388"/>
      <c r="WFR80" s="388"/>
      <c r="WFS80" s="388"/>
      <c r="WFT80" s="388"/>
      <c r="WFU80" s="388"/>
      <c r="WFV80" s="388"/>
      <c r="WFW80" s="388"/>
      <c r="WFX80" s="388"/>
      <c r="WFY80" s="388"/>
      <c r="WFZ80" s="388"/>
      <c r="WGA80" s="388"/>
      <c r="WGB80" s="388"/>
      <c r="WGC80" s="388"/>
      <c r="WGD80" s="388"/>
      <c r="WGE80" s="388"/>
      <c r="WGF80" s="388"/>
      <c r="WGG80" s="388"/>
      <c r="WGH80" s="388"/>
      <c r="WGI80" s="388"/>
      <c r="WGJ80" s="388"/>
      <c r="WGK80" s="388"/>
      <c r="WGL80" s="388"/>
      <c r="WGM80" s="388"/>
      <c r="WGN80" s="388"/>
      <c r="WGO80" s="388"/>
      <c r="WGP80" s="388"/>
      <c r="WGQ80" s="388"/>
      <c r="WGR80" s="388"/>
      <c r="WGS80" s="388"/>
      <c r="WGT80" s="388"/>
      <c r="WGU80" s="388"/>
      <c r="WGV80" s="388"/>
      <c r="WGW80" s="388"/>
      <c r="WGX80" s="388"/>
      <c r="WGY80" s="388"/>
      <c r="WGZ80" s="388"/>
      <c r="WHA80" s="388"/>
      <c r="WHB80" s="388"/>
      <c r="WHC80" s="388"/>
      <c r="WHD80" s="388"/>
      <c r="WHE80" s="388"/>
      <c r="WHF80" s="388"/>
      <c r="WHG80" s="388"/>
      <c r="WHH80" s="388"/>
      <c r="WHI80" s="388"/>
      <c r="WHJ80" s="388"/>
      <c r="WHK80" s="388"/>
      <c r="WHL80" s="388"/>
      <c r="WHM80" s="388"/>
      <c r="WHN80" s="388"/>
      <c r="WHO80" s="388"/>
      <c r="WHP80" s="388"/>
      <c r="WHQ80" s="388"/>
      <c r="WHR80" s="388"/>
      <c r="WHS80" s="388"/>
      <c r="WHT80" s="388"/>
      <c r="WHU80" s="388"/>
      <c r="WHV80" s="388"/>
      <c r="WHW80" s="388"/>
      <c r="WHX80" s="388"/>
      <c r="WHY80" s="388"/>
      <c r="WHZ80" s="388"/>
      <c r="WIA80" s="388"/>
      <c r="WIB80" s="388"/>
      <c r="WIC80" s="388"/>
      <c r="WID80" s="388"/>
      <c r="WIE80" s="388"/>
      <c r="WIF80" s="388"/>
      <c r="WIG80" s="388"/>
      <c r="WIH80" s="388"/>
      <c r="WII80" s="388"/>
      <c r="WIJ80" s="388"/>
      <c r="WIK80" s="388"/>
      <c r="WIL80" s="388"/>
      <c r="WIM80" s="388"/>
      <c r="WIN80" s="388"/>
      <c r="WIO80" s="388"/>
      <c r="WIP80" s="388"/>
      <c r="WIQ80" s="388"/>
      <c r="WIR80" s="388"/>
      <c r="WIS80" s="388"/>
      <c r="WIT80" s="388"/>
      <c r="WIU80" s="388"/>
      <c r="WIV80" s="388"/>
      <c r="WIW80" s="388"/>
      <c r="WIX80" s="388"/>
      <c r="WIY80" s="388"/>
      <c r="WIZ80" s="388"/>
      <c r="WJA80" s="388"/>
      <c r="WJB80" s="388"/>
      <c r="WJC80" s="388"/>
      <c r="WJD80" s="388"/>
      <c r="WJE80" s="388"/>
      <c r="WJF80" s="388"/>
      <c r="WJG80" s="388"/>
      <c r="WJH80" s="388"/>
      <c r="WJI80" s="388"/>
      <c r="WJJ80" s="388"/>
      <c r="WJK80" s="388"/>
      <c r="WJL80" s="388"/>
      <c r="WJM80" s="388"/>
      <c r="WJN80" s="388"/>
      <c r="WJO80" s="388"/>
      <c r="WJP80" s="388"/>
      <c r="WJQ80" s="388"/>
      <c r="WJR80" s="388"/>
      <c r="WJS80" s="388"/>
      <c r="WJT80" s="388"/>
      <c r="WJU80" s="388"/>
      <c r="WJV80" s="388"/>
      <c r="WJW80" s="388"/>
      <c r="WJX80" s="388"/>
      <c r="WJY80" s="388"/>
      <c r="WJZ80" s="388"/>
      <c r="WKA80" s="388"/>
      <c r="WKB80" s="388"/>
      <c r="WKC80" s="388"/>
      <c r="WKD80" s="388"/>
      <c r="WKE80" s="388"/>
      <c r="WKF80" s="388"/>
      <c r="WKG80" s="388"/>
      <c r="WKH80" s="388"/>
      <c r="WKI80" s="388"/>
      <c r="WKJ80" s="388"/>
      <c r="WKK80" s="388"/>
      <c r="WKL80" s="388"/>
      <c r="WKM80" s="388"/>
      <c r="WKN80" s="388"/>
      <c r="WKO80" s="388"/>
      <c r="WKP80" s="388"/>
      <c r="WKQ80" s="388"/>
      <c r="WKR80" s="388"/>
      <c r="WKS80" s="388"/>
      <c r="WKT80" s="388"/>
      <c r="WKU80" s="388"/>
      <c r="WKV80" s="388"/>
      <c r="WKW80" s="388"/>
      <c r="WKX80" s="388"/>
      <c r="WKY80" s="388"/>
      <c r="WKZ80" s="388"/>
      <c r="WLA80" s="388"/>
      <c r="WLB80" s="388"/>
      <c r="WLC80" s="388"/>
      <c r="WLD80" s="388"/>
      <c r="WLE80" s="388"/>
      <c r="WLF80" s="388"/>
      <c r="WLG80" s="388"/>
      <c r="WLH80" s="388"/>
      <c r="WLI80" s="388"/>
      <c r="WLJ80" s="388"/>
      <c r="WLK80" s="388"/>
      <c r="WLL80" s="388"/>
      <c r="WLM80" s="388"/>
      <c r="WLN80" s="388"/>
      <c r="WLO80" s="388"/>
      <c r="WLP80" s="388"/>
      <c r="WLQ80" s="388"/>
      <c r="WLR80" s="388"/>
      <c r="WLS80" s="388"/>
      <c r="WLT80" s="388"/>
      <c r="WLU80" s="388"/>
      <c r="WLV80" s="388"/>
      <c r="WLW80" s="388"/>
      <c r="WLX80" s="388"/>
      <c r="WLY80" s="388"/>
      <c r="WLZ80" s="388"/>
      <c r="WMA80" s="388"/>
      <c r="WMB80" s="388"/>
      <c r="WMC80" s="388"/>
      <c r="WMD80" s="388"/>
      <c r="WME80" s="388"/>
      <c r="WMF80" s="388"/>
      <c r="WMG80" s="388"/>
      <c r="WMH80" s="388"/>
      <c r="WMI80" s="388"/>
      <c r="WMJ80" s="388"/>
      <c r="WMK80" s="388"/>
      <c r="WML80" s="388"/>
      <c r="WMM80" s="388"/>
      <c r="WMN80" s="388"/>
      <c r="WMO80" s="388"/>
      <c r="WMP80" s="388"/>
      <c r="WMQ80" s="388"/>
      <c r="WMR80" s="388"/>
      <c r="WMS80" s="388"/>
      <c r="WMT80" s="388"/>
      <c r="WMU80" s="388"/>
      <c r="WMV80" s="388"/>
      <c r="WMW80" s="388"/>
      <c r="WMX80" s="388"/>
      <c r="WMY80" s="388"/>
      <c r="WMZ80" s="388"/>
      <c r="WNA80" s="388"/>
      <c r="WNB80" s="388"/>
      <c r="WNC80" s="388"/>
      <c r="WND80" s="388"/>
      <c r="WNE80" s="388"/>
      <c r="WNF80" s="388"/>
      <c r="WNG80" s="388"/>
      <c r="WNH80" s="388"/>
      <c r="WNI80" s="388"/>
      <c r="WNJ80" s="388"/>
      <c r="WNK80" s="388"/>
      <c r="WNL80" s="388"/>
      <c r="WNM80" s="388"/>
      <c r="WNN80" s="388"/>
      <c r="WNO80" s="388"/>
      <c r="WNP80" s="388"/>
      <c r="WNQ80" s="388"/>
      <c r="WNR80" s="388"/>
      <c r="WNS80" s="388"/>
      <c r="WNT80" s="388"/>
      <c r="WNU80" s="388"/>
      <c r="WNV80" s="388"/>
      <c r="WNW80" s="388"/>
      <c r="WNX80" s="388"/>
      <c r="WNY80" s="388"/>
      <c r="WNZ80" s="388"/>
      <c r="WOA80" s="388"/>
      <c r="WOB80" s="388"/>
      <c r="WOC80" s="388"/>
      <c r="WOD80" s="388"/>
      <c r="WOE80" s="388"/>
      <c r="WOF80" s="388"/>
      <c r="WOG80" s="388"/>
      <c r="WOH80" s="388"/>
      <c r="WOI80" s="388"/>
      <c r="WOJ80" s="388"/>
      <c r="WOK80" s="388"/>
      <c r="WOL80" s="388"/>
      <c r="WOM80" s="388"/>
      <c r="WON80" s="388"/>
      <c r="WOO80" s="388"/>
      <c r="WOP80" s="388"/>
      <c r="WOQ80" s="388"/>
      <c r="WOR80" s="388"/>
      <c r="WOS80" s="388"/>
      <c r="WOT80" s="388"/>
      <c r="WOU80" s="388"/>
      <c r="WOV80" s="388"/>
      <c r="WOW80" s="388"/>
      <c r="WOX80" s="388"/>
      <c r="WOY80" s="388"/>
      <c r="WOZ80" s="388"/>
      <c r="WPA80" s="388"/>
      <c r="WPB80" s="388"/>
      <c r="WPC80" s="388"/>
      <c r="WPD80" s="388"/>
      <c r="WPE80" s="388"/>
      <c r="WPF80" s="388"/>
      <c r="WPG80" s="388"/>
      <c r="WPH80" s="388"/>
      <c r="WPI80" s="388"/>
      <c r="WPJ80" s="388"/>
      <c r="WPK80" s="388"/>
      <c r="WPL80" s="388"/>
      <c r="WPM80" s="388"/>
      <c r="WPN80" s="388"/>
      <c r="WPO80" s="388"/>
      <c r="WPP80" s="388"/>
      <c r="WPQ80" s="388"/>
      <c r="WPR80" s="388"/>
      <c r="WPS80" s="388"/>
      <c r="WPT80" s="388"/>
      <c r="WPU80" s="388"/>
      <c r="WPV80" s="388"/>
      <c r="WPW80" s="388"/>
      <c r="WPX80" s="388"/>
      <c r="WPY80" s="388"/>
      <c r="WPZ80" s="388"/>
      <c r="WQA80" s="388"/>
      <c r="WQB80" s="388"/>
      <c r="WQC80" s="388"/>
      <c r="WQD80" s="388"/>
      <c r="WQE80" s="388"/>
      <c r="WQF80" s="388"/>
      <c r="WQG80" s="388"/>
      <c r="WQH80" s="388"/>
      <c r="WQI80" s="388"/>
      <c r="WQJ80" s="388"/>
      <c r="WQK80" s="388"/>
      <c r="WQL80" s="388"/>
      <c r="WQM80" s="388"/>
      <c r="WQN80" s="388"/>
      <c r="WQO80" s="388"/>
      <c r="WQP80" s="388"/>
      <c r="WQQ80" s="388"/>
      <c r="WQR80" s="388"/>
      <c r="WQS80" s="388"/>
      <c r="WQT80" s="388"/>
      <c r="WQU80" s="388"/>
      <c r="WQV80" s="388"/>
      <c r="WQW80" s="388"/>
      <c r="WQX80" s="388"/>
      <c r="WQY80" s="388"/>
      <c r="WQZ80" s="388"/>
      <c r="WRA80" s="388"/>
      <c r="WRB80" s="388"/>
      <c r="WRC80" s="388"/>
      <c r="WRD80" s="388"/>
      <c r="WRE80" s="388"/>
      <c r="WRF80" s="388"/>
      <c r="WRG80" s="388"/>
      <c r="WRH80" s="388"/>
      <c r="WRI80" s="388"/>
      <c r="WRJ80" s="388"/>
      <c r="WRK80" s="388"/>
      <c r="WRL80" s="388"/>
      <c r="WRM80" s="388"/>
      <c r="WRN80" s="388"/>
      <c r="WRO80" s="388"/>
      <c r="WRP80" s="388"/>
      <c r="WRQ80" s="388"/>
      <c r="WRR80" s="388"/>
      <c r="WRS80" s="388"/>
      <c r="WRT80" s="388"/>
      <c r="WRU80" s="388"/>
      <c r="WRV80" s="388"/>
      <c r="WRW80" s="388"/>
      <c r="WRX80" s="388"/>
      <c r="WRY80" s="388"/>
      <c r="WRZ80" s="388"/>
      <c r="WSA80" s="388"/>
      <c r="WSB80" s="388"/>
      <c r="WSC80" s="388"/>
      <c r="WSD80" s="388"/>
      <c r="WSE80" s="388"/>
      <c r="WSF80" s="388"/>
      <c r="WSG80" s="388"/>
      <c r="WSH80" s="388"/>
      <c r="WSI80" s="388"/>
      <c r="WSJ80" s="388"/>
      <c r="WSK80" s="388"/>
      <c r="WSL80" s="388"/>
      <c r="WSM80" s="388"/>
      <c r="WSN80" s="388"/>
      <c r="WSO80" s="388"/>
      <c r="WSP80" s="388"/>
      <c r="WSQ80" s="388"/>
      <c r="WSR80" s="388"/>
      <c r="WSS80" s="388"/>
      <c r="WST80" s="388"/>
      <c r="WSU80" s="388"/>
      <c r="WSV80" s="388"/>
      <c r="WSW80" s="388"/>
      <c r="WSX80" s="388"/>
      <c r="WSY80" s="388"/>
      <c r="WSZ80" s="388"/>
      <c r="WTA80" s="388"/>
      <c r="WTB80" s="388"/>
      <c r="WTC80" s="388"/>
      <c r="WTD80" s="388"/>
      <c r="WTE80" s="388"/>
      <c r="WTF80" s="388"/>
      <c r="WTG80" s="388"/>
      <c r="WTH80" s="388"/>
      <c r="WTI80" s="388"/>
      <c r="WTJ80" s="388"/>
      <c r="WTK80" s="388"/>
      <c r="WTL80" s="388"/>
      <c r="WTM80" s="388"/>
      <c r="WTN80" s="388"/>
      <c r="WTO80" s="388"/>
      <c r="WTP80" s="388"/>
      <c r="WTQ80" s="388"/>
      <c r="WTR80" s="388"/>
      <c r="WTS80" s="388"/>
      <c r="WTT80" s="388"/>
      <c r="WTU80" s="388"/>
      <c r="WTV80" s="388"/>
      <c r="WTW80" s="388"/>
      <c r="WTX80" s="388"/>
      <c r="WTY80" s="388"/>
      <c r="WTZ80" s="388"/>
      <c r="WUA80" s="388"/>
      <c r="WUB80" s="388"/>
      <c r="WUC80" s="388"/>
      <c r="WUD80" s="388"/>
      <c r="WUE80" s="388"/>
      <c r="WUF80" s="388"/>
      <c r="WUG80" s="388"/>
      <c r="WUH80" s="388"/>
      <c r="WUI80" s="388"/>
      <c r="WUJ80" s="388"/>
      <c r="WUK80" s="388"/>
      <c r="WUL80" s="388"/>
      <c r="WUM80" s="388"/>
      <c r="WUN80" s="388"/>
      <c r="WUO80" s="388"/>
      <c r="WUP80" s="388"/>
      <c r="WUQ80" s="388"/>
      <c r="WUR80" s="388"/>
      <c r="WUS80" s="388"/>
      <c r="WUT80" s="388"/>
      <c r="WUU80" s="388"/>
      <c r="WUV80" s="388"/>
      <c r="WUW80" s="388"/>
      <c r="WUX80" s="388"/>
      <c r="WUY80" s="388"/>
      <c r="WUZ80" s="388"/>
      <c r="WVA80" s="388"/>
      <c r="WVB80" s="388"/>
      <c r="WVC80" s="388"/>
      <c r="WVD80" s="388"/>
      <c r="WVE80" s="388"/>
      <c r="WVF80" s="388"/>
      <c r="WVG80" s="388"/>
      <c r="WVH80" s="388"/>
      <c r="WVI80" s="388"/>
      <c r="WVJ80" s="388"/>
      <c r="WVK80" s="388"/>
      <c r="WVL80" s="388"/>
      <c r="WVM80" s="388"/>
      <c r="WVN80" s="388"/>
      <c r="WVO80" s="388"/>
      <c r="WVP80" s="388"/>
      <c r="WVQ80" s="388"/>
      <c r="WVR80" s="388"/>
      <c r="WVS80" s="388"/>
      <c r="WVT80" s="388"/>
      <c r="WVU80" s="388"/>
      <c r="WVV80" s="388"/>
      <c r="WVW80" s="388"/>
      <c r="WVX80" s="388"/>
      <c r="WVY80" s="388"/>
      <c r="WVZ80" s="388"/>
      <c r="WWA80" s="388"/>
      <c r="WWB80" s="388"/>
      <c r="WWC80" s="388"/>
      <c r="WWD80" s="388"/>
      <c r="WWE80" s="388"/>
      <c r="WWF80" s="388"/>
      <c r="WWG80" s="388"/>
      <c r="WWH80" s="388"/>
      <c r="WWI80" s="388"/>
      <c r="WWJ80" s="388"/>
      <c r="WWK80" s="388"/>
      <c r="WWL80" s="388"/>
      <c r="WWM80" s="388"/>
      <c r="WWN80" s="388"/>
      <c r="WWO80" s="388"/>
      <c r="WWP80" s="388"/>
      <c r="WWQ80" s="388"/>
      <c r="WWR80" s="388"/>
      <c r="WWS80" s="388"/>
      <c r="WWT80" s="388"/>
      <c r="WWU80" s="388"/>
      <c r="WWV80" s="388"/>
      <c r="WWW80" s="388"/>
      <c r="WWX80" s="388"/>
      <c r="WWY80" s="388"/>
      <c r="WWZ80" s="388"/>
      <c r="WXA80" s="388"/>
      <c r="WXB80" s="388"/>
      <c r="WXC80" s="388"/>
      <c r="WXD80" s="388"/>
      <c r="WXE80" s="388"/>
      <c r="WXF80" s="388"/>
      <c r="WXG80" s="388"/>
      <c r="WXH80" s="388"/>
      <c r="WXI80" s="388"/>
      <c r="WXJ80" s="388"/>
      <c r="WXK80" s="388"/>
      <c r="WXL80" s="388"/>
      <c r="WXM80" s="388"/>
      <c r="WXN80" s="388"/>
      <c r="WXO80" s="388"/>
      <c r="WXP80" s="388"/>
      <c r="WXQ80" s="388"/>
      <c r="WXR80" s="388"/>
      <c r="WXS80" s="388"/>
      <c r="WXT80" s="388"/>
      <c r="WXU80" s="388"/>
      <c r="WXV80" s="388"/>
      <c r="WXW80" s="388"/>
      <c r="WXX80" s="388"/>
      <c r="WXY80" s="388"/>
      <c r="WXZ80" s="388"/>
      <c r="WYA80" s="388"/>
      <c r="WYB80" s="388"/>
      <c r="WYC80" s="388"/>
      <c r="WYD80" s="388"/>
      <c r="WYE80" s="388"/>
      <c r="WYF80" s="388"/>
      <c r="WYG80" s="388"/>
      <c r="WYH80" s="388"/>
      <c r="WYI80" s="388"/>
      <c r="WYJ80" s="388"/>
      <c r="WYK80" s="388"/>
      <c r="WYL80" s="388"/>
      <c r="WYM80" s="388"/>
      <c r="WYN80" s="388"/>
      <c r="WYO80" s="388"/>
      <c r="WYP80" s="388"/>
      <c r="WYQ80" s="388"/>
      <c r="WYR80" s="388"/>
      <c r="WYS80" s="388"/>
      <c r="WYT80" s="388"/>
      <c r="WYU80" s="388"/>
      <c r="WYV80" s="388"/>
      <c r="WYW80" s="388"/>
      <c r="WYX80" s="388"/>
      <c r="WYY80" s="388"/>
      <c r="WYZ80" s="388"/>
      <c r="WZA80" s="388"/>
      <c r="WZB80" s="388"/>
      <c r="WZC80" s="388"/>
      <c r="WZD80" s="388"/>
      <c r="WZE80" s="388"/>
      <c r="WZF80" s="388"/>
      <c r="WZG80" s="388"/>
      <c r="WZH80" s="388"/>
      <c r="WZI80" s="388"/>
      <c r="WZJ80" s="388"/>
      <c r="WZK80" s="388"/>
      <c r="WZL80" s="388"/>
      <c r="WZM80" s="388"/>
      <c r="WZN80" s="388"/>
      <c r="WZO80" s="388"/>
      <c r="WZP80" s="388"/>
      <c r="WZQ80" s="388"/>
      <c r="WZR80" s="388"/>
      <c r="WZS80" s="388"/>
      <c r="WZT80" s="388"/>
      <c r="WZU80" s="388"/>
      <c r="WZV80" s="388"/>
      <c r="WZW80" s="388"/>
      <c r="WZX80" s="388"/>
      <c r="WZY80" s="388"/>
      <c r="WZZ80" s="388"/>
      <c r="XAA80" s="388"/>
      <c r="XAB80" s="388"/>
      <c r="XAC80" s="388"/>
      <c r="XAD80" s="388"/>
      <c r="XAE80" s="388"/>
      <c r="XAF80" s="388"/>
      <c r="XAG80" s="388"/>
      <c r="XAH80" s="388"/>
      <c r="XAI80" s="388"/>
      <c r="XAJ80" s="388"/>
      <c r="XAK80" s="388"/>
      <c r="XAL80" s="388"/>
      <c r="XAM80" s="388"/>
      <c r="XAN80" s="388"/>
      <c r="XAO80" s="388"/>
      <c r="XAP80" s="388"/>
      <c r="XAQ80" s="388"/>
      <c r="XAR80" s="388"/>
      <c r="XAS80" s="388"/>
      <c r="XAT80" s="388"/>
      <c r="XAU80" s="388"/>
      <c r="XAV80" s="388"/>
      <c r="XAW80" s="388"/>
      <c r="XAX80" s="388"/>
      <c r="XAY80" s="388"/>
      <c r="XAZ80" s="388"/>
      <c r="XBA80" s="388"/>
      <c r="XBB80" s="388"/>
      <c r="XBC80" s="388"/>
      <c r="XBD80" s="388"/>
      <c r="XBE80" s="388"/>
      <c r="XBF80" s="388"/>
      <c r="XBG80" s="388"/>
      <c r="XBH80" s="388"/>
      <c r="XBI80" s="388"/>
      <c r="XBJ80" s="388"/>
      <c r="XBK80" s="388"/>
      <c r="XBL80" s="388"/>
      <c r="XBM80" s="388"/>
      <c r="XBN80" s="388"/>
      <c r="XBO80" s="388"/>
      <c r="XBP80" s="388"/>
      <c r="XBQ80" s="388"/>
      <c r="XBR80" s="388"/>
      <c r="XBS80" s="388"/>
      <c r="XBT80" s="388"/>
      <c r="XBU80" s="388"/>
      <c r="XBV80" s="388"/>
      <c r="XBW80" s="388"/>
      <c r="XBX80" s="388"/>
      <c r="XBY80" s="388"/>
      <c r="XBZ80" s="388"/>
      <c r="XCA80" s="388"/>
      <c r="XCB80" s="388"/>
      <c r="XCC80" s="388"/>
      <c r="XCD80" s="388"/>
      <c r="XCE80" s="388"/>
      <c r="XCF80" s="388"/>
      <c r="XCG80" s="388"/>
      <c r="XCH80" s="388"/>
      <c r="XCI80" s="388"/>
      <c r="XCJ80" s="388"/>
      <c r="XCK80" s="388"/>
      <c r="XCL80" s="388"/>
      <c r="XCM80" s="388"/>
      <c r="XCN80" s="388"/>
      <c r="XCO80" s="388"/>
      <c r="XCP80" s="388"/>
      <c r="XCQ80" s="388"/>
      <c r="XCR80" s="388"/>
      <c r="XCS80" s="388"/>
      <c r="XCT80" s="388"/>
      <c r="XCU80" s="388"/>
      <c r="XCV80" s="388"/>
      <c r="XCW80" s="388"/>
      <c r="XCX80" s="388"/>
      <c r="XCY80" s="388"/>
      <c r="XCZ80" s="388"/>
      <c r="XDA80" s="388"/>
      <c r="XDB80" s="388"/>
      <c r="XDC80" s="388"/>
      <c r="XDD80" s="388"/>
      <c r="XDE80" s="388"/>
      <c r="XDF80" s="388"/>
      <c r="XDG80" s="388"/>
      <c r="XDH80" s="388"/>
      <c r="XDI80" s="388"/>
      <c r="XDJ80" s="388"/>
      <c r="XDK80" s="388"/>
      <c r="XDL80" s="388"/>
      <c r="XDM80" s="388"/>
      <c r="XDN80" s="388"/>
      <c r="XDO80" s="388"/>
      <c r="XDP80" s="388"/>
      <c r="XDQ80" s="388"/>
      <c r="XDR80" s="388"/>
      <c r="XDS80" s="388"/>
      <c r="XDT80" s="388"/>
      <c r="XDU80" s="388"/>
      <c r="XDV80" s="388"/>
      <c r="XDW80" s="388"/>
      <c r="XDX80" s="388"/>
      <c r="XDY80" s="388"/>
      <c r="XDZ80" s="388"/>
      <c r="XEA80" s="388"/>
      <c r="XEB80" s="388"/>
      <c r="XEC80" s="388"/>
      <c r="XED80" s="388"/>
      <c r="XEE80" s="388"/>
      <c r="XEF80" s="388"/>
      <c r="XEG80" s="388"/>
      <c r="XEH80" s="388"/>
      <c r="XEI80" s="388"/>
      <c r="XEJ80" s="388"/>
      <c r="XEK80" s="388"/>
      <c r="XEL80" s="388"/>
      <c r="XEM80" s="388"/>
      <c r="XEN80" s="388"/>
      <c r="XEO80" s="388"/>
      <c r="XEP80" s="388"/>
      <c r="XEQ80" s="388"/>
      <c r="XER80" s="388"/>
      <c r="XES80" s="388"/>
      <c r="XET80" s="388"/>
      <c r="XEU80" s="388"/>
      <c r="XEV80" s="388"/>
      <c r="XEW80" s="388"/>
      <c r="XEX80" s="388"/>
      <c r="XEY80" s="388"/>
      <c r="XEZ80" s="388"/>
      <c r="XFA80" s="388"/>
      <c r="XFB80" s="388"/>
      <c r="XFC80" s="388"/>
      <c r="XFD80" s="388"/>
    </row>
    <row r="81" spans="6:127">
      <c r="L81" s="404"/>
      <c r="CQ81" s="10"/>
      <c r="CR81" s="10"/>
      <c r="CS81" s="10"/>
      <c r="CX81" s="98"/>
      <c r="CY81" s="98"/>
      <c r="CZ81" s="98"/>
      <c r="DB81" s="98"/>
      <c r="DC81" s="98"/>
      <c r="DD81" s="98"/>
      <c r="DE81" s="98"/>
      <c r="DF81" s="125"/>
      <c r="DG81" s="98"/>
      <c r="DH81" s="162"/>
      <c r="DI81" s="115"/>
      <c r="DJ81" s="125"/>
      <c r="DK81" s="115"/>
      <c r="DL81" s="98"/>
      <c r="DM81" s="161"/>
      <c r="DN81" s="98"/>
      <c r="DO81" s="125"/>
      <c r="DP81" s="98"/>
      <c r="DQ81" s="98"/>
      <c r="DR81" s="98"/>
      <c r="DS81" s="98"/>
      <c r="DT81" s="134"/>
      <c r="DV81" s="98"/>
      <c r="DW81" s="98"/>
    </row>
    <row r="82" spans="6:127">
      <c r="CQ82" s="10">
        <v>540000</v>
      </c>
      <c r="CR82" s="336">
        <f>CQ82-CR68</f>
        <v>5385</v>
      </c>
      <c r="CS82" s="10"/>
      <c r="CX82" s="98"/>
      <c r="CY82" s="98"/>
      <c r="CZ82" s="98"/>
      <c r="DB82" s="98"/>
      <c r="DC82" s="98"/>
      <c r="DD82" s="98"/>
      <c r="DE82" s="98"/>
      <c r="DF82" s="125"/>
      <c r="DG82" s="98"/>
      <c r="DH82" s="162"/>
      <c r="DI82" s="115"/>
      <c r="DJ82" s="125"/>
      <c r="DK82" s="115"/>
      <c r="DL82" s="98"/>
      <c r="DM82" s="161"/>
      <c r="DN82" s="98"/>
      <c r="DO82" s="125"/>
      <c r="DP82" s="98"/>
      <c r="DQ82" s="98"/>
      <c r="DR82" s="98"/>
      <c r="DS82" s="98"/>
      <c r="DT82" s="134"/>
      <c r="DV82" s="98"/>
      <c r="DW82" s="98"/>
    </row>
    <row r="83" spans="6:127">
      <c r="G83" s="337"/>
      <c r="M83" s="11">
        <f>150*44</f>
        <v>6600</v>
      </c>
      <c r="CQ83" s="10"/>
      <c r="CR83" s="225"/>
      <c r="CS83" s="10"/>
      <c r="CX83" s="10"/>
      <c r="CY83" s="10"/>
      <c r="CZ83" s="10"/>
      <c r="DB83" s="10"/>
      <c r="DC83" s="10"/>
      <c r="DD83" s="10"/>
      <c r="DH83" s="162"/>
      <c r="DI83" s="115"/>
      <c r="DJ83" s="125"/>
      <c r="DK83" s="115"/>
    </row>
    <row r="84" spans="6:127">
      <c r="M84" s="11">
        <f>150*4</f>
        <v>600</v>
      </c>
      <c r="CQ84" s="10"/>
      <c r="CR84" s="10"/>
      <c r="CS84" s="10"/>
      <c r="CT84" s="10"/>
      <c r="CU84" s="10"/>
      <c r="CV84" s="125"/>
      <c r="CW84" s="10"/>
      <c r="CX84" s="10"/>
      <c r="CY84" s="10"/>
      <c r="CZ84" s="10"/>
      <c r="DA84" s="125"/>
      <c r="DB84" s="10"/>
      <c r="DC84" s="10"/>
      <c r="DD84" s="10"/>
    </row>
    <row r="85" spans="6:127">
      <c r="M85" s="11">
        <f>150*40</f>
        <v>6000</v>
      </c>
      <c r="CQ85" s="10"/>
      <c r="CR85" s="10"/>
      <c r="CS85" s="10"/>
      <c r="CT85" s="10"/>
      <c r="CU85" s="10"/>
      <c r="CV85" s="125"/>
      <c r="CW85" s="10"/>
      <c r="CX85" s="10"/>
      <c r="CY85" s="10"/>
      <c r="CZ85" s="10"/>
      <c r="DA85" s="125"/>
      <c r="DB85" s="10"/>
      <c r="DC85" s="10"/>
      <c r="DD85" s="10"/>
    </row>
    <row r="86" spans="6:127">
      <c r="F86" s="337"/>
      <c r="CQ86" s="10"/>
      <c r="CR86" s="10"/>
      <c r="CS86" s="10"/>
      <c r="CT86" s="10"/>
      <c r="CU86" s="10"/>
      <c r="CV86" s="125"/>
      <c r="CW86" s="10"/>
      <c r="CX86" s="10"/>
      <c r="CY86" s="10"/>
      <c r="CZ86" s="10"/>
      <c r="DA86" s="125"/>
      <c r="DB86" s="10"/>
      <c r="DC86" s="10"/>
      <c r="DD86" s="10"/>
    </row>
    <row r="87" spans="6:127">
      <c r="F87" s="337"/>
      <c r="K87" s="337"/>
      <c r="L87" s="388"/>
      <c r="M87" s="336"/>
      <c r="CQ87" s="10"/>
      <c r="CR87" s="10"/>
      <c r="CS87" s="10"/>
      <c r="CT87" s="10"/>
      <c r="CU87" s="10"/>
      <c r="CV87" s="125"/>
      <c r="CW87" s="10"/>
      <c r="CX87" s="10"/>
      <c r="CY87" s="10"/>
      <c r="CZ87" s="10"/>
      <c r="DA87" s="125"/>
      <c r="DB87" s="10"/>
      <c r="DC87" s="10"/>
      <c r="DD87" s="10"/>
    </row>
    <row r="88" spans="6:127">
      <c r="M88" s="336"/>
      <c r="CQ88" s="10"/>
      <c r="CR88" s="10"/>
      <c r="CS88" s="10"/>
      <c r="CT88" s="10"/>
      <c r="CU88" s="10"/>
      <c r="CV88" s="125"/>
      <c r="CW88" s="10"/>
      <c r="CX88" s="10"/>
      <c r="CY88" s="10"/>
      <c r="CZ88" s="10"/>
      <c r="DA88" s="125"/>
      <c r="DB88" s="10"/>
      <c r="DC88" s="10"/>
      <c r="DD88" s="10"/>
    </row>
    <row r="89" spans="6:127">
      <c r="CT89" s="10"/>
      <c r="CU89" s="10"/>
      <c r="CV89" s="125"/>
      <c r="CW89" s="10"/>
      <c r="CX89" s="10"/>
      <c r="CY89" s="10"/>
      <c r="CZ89" s="10"/>
      <c r="DA89" s="125"/>
      <c r="DB89" s="10"/>
      <c r="DC89" s="10"/>
      <c r="DD89" s="10"/>
    </row>
  </sheetData>
  <autoFilter ref="A5:XFD80"/>
  <mergeCells count="87">
    <mergeCell ref="EC2:EC5"/>
    <mergeCell ref="EB2:EB5"/>
    <mergeCell ref="DF3:DF5"/>
    <mergeCell ref="DO3:DO5"/>
    <mergeCell ref="CV3:CV5"/>
    <mergeCell ref="DA3:DA5"/>
    <mergeCell ref="DJ3:DJ5"/>
    <mergeCell ref="DT3:DT5"/>
    <mergeCell ref="DW2:DW5"/>
    <mergeCell ref="DH3:DH5"/>
    <mergeCell ref="DI3:DI5"/>
    <mergeCell ref="DK3:DK5"/>
    <mergeCell ref="DC2:DC5"/>
    <mergeCell ref="CX2:DB2"/>
    <mergeCell ref="CX3:CX5"/>
    <mergeCell ref="CY3:CY5"/>
    <mergeCell ref="CS2:CS5"/>
    <mergeCell ref="DU3:DU5"/>
    <mergeCell ref="DR3:DR5"/>
    <mergeCell ref="DS3:DS5"/>
    <mergeCell ref="DM3:DM5"/>
    <mergeCell ref="DN3:DN5"/>
    <mergeCell ref="DP3:DP5"/>
    <mergeCell ref="DR2:DV2"/>
    <mergeCell ref="DV3:DV5"/>
    <mergeCell ref="DM2:DQ2"/>
    <mergeCell ref="DQ3:DQ5"/>
    <mergeCell ref="DH2:DL2"/>
    <mergeCell ref="DL3:DL5"/>
    <mergeCell ref="DD3:DD5"/>
    <mergeCell ref="DE3:DE5"/>
    <mergeCell ref="DG3:DG5"/>
    <mergeCell ref="CZ3:CZ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CE4:CJ4"/>
    <mergeCell ref="CK4:CP4"/>
    <mergeCell ref="BO4:BO5"/>
    <mergeCell ref="BC4:BH4"/>
    <mergeCell ref="BI4:BN4"/>
    <mergeCell ref="M2:BB2"/>
    <mergeCell ref="BC2:CR2"/>
    <mergeCell ref="BC3:BP3"/>
    <mergeCell ref="BQ3:CD3"/>
    <mergeCell ref="CE3:CR3"/>
    <mergeCell ref="DY2:DY5"/>
    <mergeCell ref="DZ2:DZ5"/>
    <mergeCell ref="BP4:BP5"/>
    <mergeCell ref="M3:Z3"/>
    <mergeCell ref="AA3:AN3"/>
    <mergeCell ref="AO3:BB3"/>
    <mergeCell ref="M4:R4"/>
    <mergeCell ref="S4:X4"/>
    <mergeCell ref="AA4:AF4"/>
    <mergeCell ref="AG4:AL4"/>
    <mergeCell ref="AO4:AT4"/>
    <mergeCell ref="Y4:Y5"/>
    <mergeCell ref="Z4:Z5"/>
    <mergeCell ref="AM4:AM5"/>
    <mergeCell ref="AN4:AN5"/>
    <mergeCell ref="BB4:BB5"/>
    <mergeCell ref="EA2:EA5"/>
    <mergeCell ref="AU4:AZ4"/>
    <mergeCell ref="CT2:CW2"/>
    <mergeCell ref="DD2:DG2"/>
    <mergeCell ref="DB3:DB5"/>
    <mergeCell ref="CT3:CT5"/>
    <mergeCell ref="CU3:CU5"/>
    <mergeCell ref="CW3:CW5"/>
    <mergeCell ref="CC4:CC5"/>
    <mergeCell ref="CD4:CD5"/>
    <mergeCell ref="CQ4:CQ5"/>
    <mergeCell ref="CR4:CR5"/>
    <mergeCell ref="BA4:BA5"/>
    <mergeCell ref="BQ4:BV4"/>
    <mergeCell ref="BW4:CB4"/>
    <mergeCell ref="DX2:DX5"/>
  </mergeCell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topLeftCell="A46" workbookViewId="0">
      <selection activeCell="A61" sqref="A61"/>
    </sheetView>
  </sheetViews>
  <sheetFormatPr defaultRowHeight="15"/>
  <cols>
    <col min="1" max="1" width="27.85546875" bestFit="1" customWidth="1"/>
    <col min="2" max="2" width="13.140625" bestFit="1" customWidth="1"/>
    <col min="3" max="3" width="16.140625" bestFit="1" customWidth="1"/>
    <col min="4" max="4" width="9.42578125" bestFit="1" customWidth="1"/>
    <col min="5" max="5" width="13.140625" bestFit="1" customWidth="1"/>
    <col min="6" max="6" width="15.5703125" bestFit="1" customWidth="1"/>
    <col min="7" max="7" width="21.140625" bestFit="1" customWidth="1"/>
    <col min="8" max="8" width="22.140625" bestFit="1" customWidth="1"/>
    <col min="9" max="9" width="21.7109375" bestFit="1" customWidth="1"/>
    <col min="10" max="10" width="25.140625" bestFit="1" customWidth="1"/>
    <col min="11" max="11" width="23.42578125" bestFit="1" customWidth="1"/>
    <col min="18" max="18" width="24" bestFit="1" customWidth="1"/>
    <col min="19" max="19" width="15.5703125" bestFit="1" customWidth="1"/>
    <col min="20" max="20" width="22.85546875" bestFit="1" customWidth="1"/>
    <col min="22" max="22" width="10" bestFit="1" customWidth="1"/>
  </cols>
  <sheetData>
    <row r="1" spans="1:18" s="219" customFormat="1">
      <c r="A1" s="371" t="s">
        <v>60</v>
      </c>
      <c r="B1" s="371" t="s">
        <v>359</v>
      </c>
      <c r="C1" s="371" t="s">
        <v>360</v>
      </c>
      <c r="D1" s="371" t="s">
        <v>349</v>
      </c>
      <c r="E1" s="371" t="s">
        <v>361</v>
      </c>
      <c r="F1" s="371" t="s">
        <v>362</v>
      </c>
      <c r="G1" s="371" t="s">
        <v>363</v>
      </c>
      <c r="H1" s="371" t="s">
        <v>364</v>
      </c>
      <c r="I1" s="90" t="s">
        <v>377</v>
      </c>
      <c r="K1" s="270" t="s">
        <v>318</v>
      </c>
      <c r="L1" s="376" t="s">
        <v>319</v>
      </c>
      <c r="M1" s="376" t="s">
        <v>320</v>
      </c>
      <c r="N1" s="376" t="s">
        <v>321</v>
      </c>
      <c r="O1" s="376" t="s">
        <v>322</v>
      </c>
      <c r="P1" s="376" t="s">
        <v>323</v>
      </c>
      <c r="Q1" s="376" t="s">
        <v>324</v>
      </c>
      <c r="R1" s="377" t="s">
        <v>377</v>
      </c>
    </row>
    <row r="2" spans="1:18">
      <c r="A2" s="350" t="s">
        <v>370</v>
      </c>
      <c r="B2" s="350">
        <v>292600678</v>
      </c>
      <c r="C2" s="350" t="s">
        <v>42</v>
      </c>
      <c r="D2" s="350">
        <v>181997.8</v>
      </c>
      <c r="E2" s="350">
        <v>102920</v>
      </c>
      <c r="F2" s="350">
        <v>79077.8</v>
      </c>
      <c r="G2" s="350">
        <v>6524.03</v>
      </c>
      <c r="H2" s="350">
        <v>2264</v>
      </c>
      <c r="I2" s="387" t="s">
        <v>550</v>
      </c>
      <c r="K2" s="370">
        <v>292600552</v>
      </c>
      <c r="L2" s="375"/>
      <c r="M2" s="375"/>
      <c r="N2" s="375"/>
      <c r="O2" s="375"/>
      <c r="P2" s="375"/>
      <c r="Q2" s="375"/>
      <c r="R2" s="387" t="s">
        <v>550</v>
      </c>
    </row>
    <row r="3" spans="1:18">
      <c r="A3" s="350" t="s">
        <v>370</v>
      </c>
      <c r="B3" s="350">
        <v>292602230</v>
      </c>
      <c r="C3" s="350" t="s">
        <v>371</v>
      </c>
      <c r="D3" s="350">
        <v>170967.6</v>
      </c>
      <c r="E3" s="350">
        <v>64561.9</v>
      </c>
      <c r="F3" s="350">
        <v>106405.7</v>
      </c>
      <c r="G3" s="350">
        <v>2815.41</v>
      </c>
      <c r="H3" s="350">
        <v>1985</v>
      </c>
      <c r="I3" s="387" t="s">
        <v>550</v>
      </c>
      <c r="K3" s="370">
        <v>292600678</v>
      </c>
      <c r="L3" s="375">
        <v>181998.8</v>
      </c>
      <c r="M3" s="375">
        <v>79041.899999999994</v>
      </c>
      <c r="N3" s="375">
        <v>102955.9</v>
      </c>
      <c r="O3" s="375">
        <v>6540</v>
      </c>
      <c r="P3" s="375">
        <v>2264</v>
      </c>
      <c r="Q3" s="375">
        <v>94562.4</v>
      </c>
      <c r="R3" s="387" t="s">
        <v>550</v>
      </c>
    </row>
    <row r="4" spans="1:18">
      <c r="A4" s="350" t="s">
        <v>370</v>
      </c>
      <c r="B4" s="350">
        <v>292603073</v>
      </c>
      <c r="C4" s="350" t="s">
        <v>52</v>
      </c>
      <c r="D4" s="350">
        <v>132132.20000000001</v>
      </c>
      <c r="E4" s="350">
        <v>68131.600000000006</v>
      </c>
      <c r="F4" s="350">
        <v>64000.6</v>
      </c>
      <c r="G4" s="350">
        <v>12542.7</v>
      </c>
      <c r="H4" s="350">
        <v>2878</v>
      </c>
      <c r="I4" s="387" t="s">
        <v>550</v>
      </c>
      <c r="K4" s="370">
        <v>292602230</v>
      </c>
      <c r="L4" s="375">
        <v>171975.5</v>
      </c>
      <c r="M4" s="375">
        <v>107412.6</v>
      </c>
      <c r="N4" s="375">
        <v>64561.9</v>
      </c>
      <c r="O4" s="375">
        <v>2812</v>
      </c>
      <c r="P4" s="375">
        <v>1985</v>
      </c>
      <c r="Q4" s="375">
        <v>32823.1</v>
      </c>
      <c r="R4" s="387" t="s">
        <v>550</v>
      </c>
    </row>
    <row r="5" spans="1:18">
      <c r="A5" s="350" t="s">
        <v>370</v>
      </c>
      <c r="B5" s="350">
        <v>292603073</v>
      </c>
      <c r="C5" s="350" t="s">
        <v>372</v>
      </c>
      <c r="D5" s="350">
        <v>13787.7</v>
      </c>
      <c r="E5" s="350">
        <v>13417.2</v>
      </c>
      <c r="F5" s="350">
        <v>370.5</v>
      </c>
      <c r="G5" s="350">
        <v>12542.7</v>
      </c>
      <c r="H5" s="350">
        <v>2878</v>
      </c>
      <c r="I5" s="387" t="s">
        <v>550</v>
      </c>
      <c r="K5" s="370">
        <v>292603073</v>
      </c>
      <c r="L5" s="375">
        <v>389505</v>
      </c>
      <c r="M5" s="375">
        <v>176704.4</v>
      </c>
      <c r="N5" s="375">
        <v>212798.5</v>
      </c>
      <c r="O5" s="375">
        <v>12541</v>
      </c>
      <c r="P5" s="375">
        <v>2878</v>
      </c>
      <c r="Q5" s="375">
        <v>327291</v>
      </c>
      <c r="R5" s="387" t="s">
        <v>550</v>
      </c>
    </row>
    <row r="6" spans="1:18">
      <c r="A6" s="350" t="s">
        <v>370</v>
      </c>
      <c r="B6" s="350">
        <v>292603073</v>
      </c>
      <c r="C6" s="350" t="s">
        <v>53</v>
      </c>
      <c r="D6" s="350">
        <v>243582.9</v>
      </c>
      <c r="E6" s="350">
        <v>131132.9</v>
      </c>
      <c r="F6" s="350">
        <v>112450</v>
      </c>
      <c r="G6" s="350">
        <v>12542.7</v>
      </c>
      <c r="H6" s="350">
        <v>2878</v>
      </c>
      <c r="I6" s="387" t="s">
        <v>550</v>
      </c>
      <c r="K6" s="370">
        <v>292603286</v>
      </c>
      <c r="L6" s="375">
        <v>165765.70000000001</v>
      </c>
      <c r="M6" s="375">
        <v>47614.2</v>
      </c>
      <c r="N6" s="375">
        <v>118150.6</v>
      </c>
      <c r="O6" s="375">
        <v>8255</v>
      </c>
      <c r="P6" s="375">
        <v>5297</v>
      </c>
      <c r="Q6" s="375">
        <v>97126.399999999994</v>
      </c>
      <c r="R6" s="387" t="s">
        <v>550</v>
      </c>
    </row>
    <row r="7" spans="1:18">
      <c r="A7" s="350" t="s">
        <v>370</v>
      </c>
      <c r="B7" s="350">
        <v>292603286</v>
      </c>
      <c r="C7" s="350" t="s">
        <v>43</v>
      </c>
      <c r="D7" s="350">
        <v>165452.5</v>
      </c>
      <c r="E7" s="350">
        <v>118079.2</v>
      </c>
      <c r="F7" s="350">
        <v>47373.4</v>
      </c>
      <c r="G7" s="350">
        <v>8254.5</v>
      </c>
      <c r="H7" s="350">
        <v>5297</v>
      </c>
      <c r="I7" s="387" t="s">
        <v>550</v>
      </c>
      <c r="K7" s="370">
        <v>292603696</v>
      </c>
      <c r="L7" s="375">
        <v>166078</v>
      </c>
      <c r="M7" s="375">
        <v>135027.29999999999</v>
      </c>
      <c r="N7" s="375">
        <v>31049.7</v>
      </c>
      <c r="O7" s="375">
        <v>8157</v>
      </c>
      <c r="P7" s="375">
        <v>7113</v>
      </c>
      <c r="Q7" s="375">
        <v>35477.4</v>
      </c>
      <c r="R7" s="387" t="s">
        <v>550</v>
      </c>
    </row>
    <row r="8" spans="1:18">
      <c r="A8" s="350" t="s">
        <v>370</v>
      </c>
      <c r="B8" s="350">
        <v>292603696</v>
      </c>
      <c r="C8" s="350" t="s">
        <v>373</v>
      </c>
      <c r="D8" s="350">
        <v>165452.5</v>
      </c>
      <c r="E8" s="350">
        <v>31021.4</v>
      </c>
      <c r="F8" s="350">
        <v>134431.1</v>
      </c>
      <c r="G8" s="350">
        <v>8158</v>
      </c>
      <c r="H8" s="350">
        <v>7113</v>
      </c>
      <c r="I8" s="387" t="s">
        <v>550</v>
      </c>
      <c r="K8" s="370">
        <v>292604330</v>
      </c>
      <c r="L8" s="375">
        <v>124019.2</v>
      </c>
      <c r="M8" s="375">
        <v>33496.6</v>
      </c>
      <c r="N8" s="375">
        <v>90519.6</v>
      </c>
      <c r="O8" s="375">
        <v>5299</v>
      </c>
      <c r="P8" s="375">
        <v>1330</v>
      </c>
      <c r="Q8" s="375">
        <v>134742</v>
      </c>
      <c r="R8" s="387" t="s">
        <v>550</v>
      </c>
    </row>
    <row r="9" spans="1:18">
      <c r="A9" s="350" t="s">
        <v>370</v>
      </c>
      <c r="B9" s="350">
        <v>292604330</v>
      </c>
      <c r="C9" s="350" t="s">
        <v>44</v>
      </c>
      <c r="D9" s="350">
        <v>121379.6</v>
      </c>
      <c r="E9" s="350">
        <v>90440.5</v>
      </c>
      <c r="F9" s="350">
        <v>30939.1</v>
      </c>
      <c r="G9" s="350">
        <v>5299</v>
      </c>
      <c r="H9" s="350">
        <v>1330</v>
      </c>
      <c r="I9" s="387" t="s">
        <v>550</v>
      </c>
      <c r="K9" s="370">
        <v>295700347</v>
      </c>
      <c r="L9" s="375">
        <v>224071.2</v>
      </c>
      <c r="M9" s="375">
        <v>124309.4</v>
      </c>
      <c r="N9" s="375">
        <v>99760.8</v>
      </c>
      <c r="O9" s="375">
        <v>6068</v>
      </c>
      <c r="P9" s="375">
        <v>433</v>
      </c>
      <c r="Q9" s="375">
        <v>189680</v>
      </c>
      <c r="R9" s="387" t="s">
        <v>550</v>
      </c>
    </row>
    <row r="10" spans="1:18">
      <c r="A10" s="350" t="s">
        <v>370</v>
      </c>
      <c r="B10" s="350">
        <v>295700347</v>
      </c>
      <c r="C10" s="350" t="s">
        <v>39</v>
      </c>
      <c r="D10" s="350">
        <v>83195</v>
      </c>
      <c r="E10" s="350">
        <v>35723.199999999997</v>
      </c>
      <c r="F10" s="350">
        <v>47471.9</v>
      </c>
      <c r="G10" s="350">
        <v>6072</v>
      </c>
      <c r="H10" s="350">
        <v>433</v>
      </c>
      <c r="I10" s="387" t="s">
        <v>550</v>
      </c>
      <c r="K10" s="370">
        <v>295700485</v>
      </c>
      <c r="L10" s="375">
        <v>190871.2</v>
      </c>
      <c r="M10" s="375">
        <v>150536.70000000001</v>
      </c>
      <c r="N10" s="375">
        <v>40332.199999999997</v>
      </c>
      <c r="O10" s="375">
        <v>6275</v>
      </c>
      <c r="P10" s="375">
        <v>2039</v>
      </c>
      <c r="Q10" s="375">
        <v>141793</v>
      </c>
      <c r="R10" s="387" t="s">
        <v>550</v>
      </c>
    </row>
    <row r="11" spans="1:18">
      <c r="A11" s="350" t="s">
        <v>370</v>
      </c>
      <c r="B11" s="350">
        <v>295700347</v>
      </c>
      <c r="C11" s="350" t="s">
        <v>40</v>
      </c>
      <c r="D11" s="350">
        <v>132070.5</v>
      </c>
      <c r="E11" s="350">
        <v>55197.2</v>
      </c>
      <c r="F11" s="350">
        <v>76873.2</v>
      </c>
      <c r="G11" s="350">
        <v>6072</v>
      </c>
      <c r="H11" s="350">
        <v>433</v>
      </c>
      <c r="I11" s="387" t="s">
        <v>550</v>
      </c>
      <c r="K11" s="370">
        <v>295700671</v>
      </c>
      <c r="L11" s="375">
        <v>209496.5</v>
      </c>
      <c r="M11" s="375">
        <v>165348.79999999999</v>
      </c>
      <c r="N11" s="375">
        <v>44142</v>
      </c>
      <c r="O11" s="375">
        <v>5644</v>
      </c>
      <c r="P11" s="375">
        <v>3304</v>
      </c>
      <c r="Q11" s="375">
        <v>57763.3</v>
      </c>
      <c r="R11" s="387" t="s">
        <v>550</v>
      </c>
    </row>
    <row r="12" spans="1:18">
      <c r="A12" s="350" t="s">
        <v>370</v>
      </c>
      <c r="B12" s="350">
        <v>295700347</v>
      </c>
      <c r="C12" s="350" t="s">
        <v>41</v>
      </c>
      <c r="D12" s="350">
        <v>8804.7999999999993</v>
      </c>
      <c r="E12" s="350">
        <v>8710.9</v>
      </c>
      <c r="F12" s="350">
        <v>93.9</v>
      </c>
      <c r="G12" s="350">
        <v>6072</v>
      </c>
      <c r="H12" s="350">
        <v>433</v>
      </c>
      <c r="I12" s="387" t="s">
        <v>550</v>
      </c>
      <c r="K12" s="370">
        <v>295700688</v>
      </c>
      <c r="L12" s="375">
        <v>156194.1</v>
      </c>
      <c r="M12" s="375">
        <v>116090.8</v>
      </c>
      <c r="N12" s="375">
        <v>40101.199999999997</v>
      </c>
      <c r="O12" s="375">
        <v>4607</v>
      </c>
      <c r="P12" s="375">
        <v>2951</v>
      </c>
      <c r="Q12" s="375">
        <v>55880.3</v>
      </c>
      <c r="R12" s="387" t="s">
        <v>550</v>
      </c>
    </row>
    <row r="13" spans="1:18">
      <c r="A13" s="350" t="s">
        <v>370</v>
      </c>
      <c r="B13" s="350">
        <v>295700485</v>
      </c>
      <c r="C13" s="350" t="s">
        <v>532</v>
      </c>
      <c r="D13" s="350">
        <v>177661.7</v>
      </c>
      <c r="E13" s="350">
        <v>30192</v>
      </c>
      <c r="F13" s="350">
        <v>147469.70000000001</v>
      </c>
      <c r="G13" s="350">
        <v>6275.01</v>
      </c>
      <c r="H13" s="350">
        <v>2055</v>
      </c>
      <c r="I13" s="387" t="s">
        <v>550</v>
      </c>
      <c r="K13" s="370">
        <v>295700689</v>
      </c>
      <c r="L13" s="375">
        <v>102196.5</v>
      </c>
      <c r="M13" s="375">
        <v>27710.7</v>
      </c>
      <c r="N13" s="375">
        <v>74483.399999999994</v>
      </c>
      <c r="O13" s="375">
        <v>3999</v>
      </c>
      <c r="P13" s="375">
        <v>753</v>
      </c>
      <c r="Q13" s="375">
        <v>109520</v>
      </c>
      <c r="R13" s="387" t="s">
        <v>550</v>
      </c>
    </row>
    <row r="14" spans="1:18">
      <c r="A14" s="350" t="s">
        <v>370</v>
      </c>
      <c r="B14" s="350">
        <v>295700485</v>
      </c>
      <c r="C14" s="350" t="s">
        <v>533</v>
      </c>
      <c r="D14" s="350">
        <v>13207.1</v>
      </c>
      <c r="E14" s="350">
        <v>9665</v>
      </c>
      <c r="F14" s="350">
        <v>3542.2</v>
      </c>
      <c r="G14" s="350">
        <v>6275.01</v>
      </c>
      <c r="H14" s="350">
        <v>2055</v>
      </c>
      <c r="I14" s="387" t="s">
        <v>550</v>
      </c>
      <c r="K14" s="370">
        <v>295700699</v>
      </c>
      <c r="L14" s="375">
        <v>224071.2</v>
      </c>
      <c r="M14" s="375">
        <v>170844.3</v>
      </c>
      <c r="N14" s="375">
        <v>53225.9</v>
      </c>
      <c r="O14" s="375">
        <v>6399</v>
      </c>
      <c r="P14" s="375">
        <v>1315</v>
      </c>
      <c r="Q14" s="375">
        <v>171470</v>
      </c>
      <c r="R14" s="387" t="s">
        <v>550</v>
      </c>
    </row>
    <row r="15" spans="1:18">
      <c r="A15" s="350" t="s">
        <v>370</v>
      </c>
      <c r="B15" s="350">
        <v>295700671</v>
      </c>
      <c r="C15" s="350" t="s">
        <v>45</v>
      </c>
      <c r="D15" s="350">
        <v>207619.5</v>
      </c>
      <c r="E15" s="350">
        <v>44061.2</v>
      </c>
      <c r="F15" s="350">
        <v>163558.29999999999</v>
      </c>
      <c r="G15" s="350">
        <v>5645.01</v>
      </c>
      <c r="H15" s="350">
        <v>3304</v>
      </c>
      <c r="I15" s="387" t="s">
        <v>550</v>
      </c>
      <c r="K15" s="370">
        <v>295700704</v>
      </c>
      <c r="L15" s="375">
        <v>224071.2</v>
      </c>
      <c r="M15" s="375">
        <v>112622</v>
      </c>
      <c r="N15" s="375">
        <v>111448.1</v>
      </c>
      <c r="O15" s="375">
        <v>7721</v>
      </c>
      <c r="P15" s="375">
        <v>565</v>
      </c>
      <c r="Q15" s="375">
        <v>241478</v>
      </c>
      <c r="R15" s="387" t="s">
        <v>550</v>
      </c>
    </row>
    <row r="16" spans="1:18">
      <c r="A16" s="350" t="s">
        <v>370</v>
      </c>
      <c r="B16" s="350">
        <v>295700688</v>
      </c>
      <c r="C16" s="350" t="s">
        <v>460</v>
      </c>
      <c r="D16" s="350">
        <v>156192</v>
      </c>
      <c r="E16" s="350">
        <v>40099.4</v>
      </c>
      <c r="F16" s="350">
        <v>116092.6</v>
      </c>
      <c r="G16" s="350">
        <v>4607</v>
      </c>
      <c r="H16" s="350">
        <v>2951</v>
      </c>
      <c r="I16" s="387" t="s">
        <v>550</v>
      </c>
      <c r="K16" s="370">
        <v>295700706</v>
      </c>
      <c r="L16" s="375">
        <v>102196.5</v>
      </c>
      <c r="M16" s="375">
        <v>25528.5</v>
      </c>
      <c r="N16" s="375">
        <v>76665.5</v>
      </c>
      <c r="O16" s="375">
        <v>3954</v>
      </c>
      <c r="P16" s="375">
        <v>177</v>
      </c>
      <c r="Q16" s="375">
        <v>127434</v>
      </c>
      <c r="R16" s="387" t="s">
        <v>550</v>
      </c>
    </row>
    <row r="17" spans="1:18">
      <c r="A17" s="350" t="s">
        <v>370</v>
      </c>
      <c r="B17" s="350">
        <v>295700689</v>
      </c>
      <c r="C17" s="350" t="s">
        <v>337</v>
      </c>
      <c r="D17" s="350">
        <v>100322.6</v>
      </c>
      <c r="E17" s="350">
        <v>74472.3</v>
      </c>
      <c r="F17" s="350">
        <v>25850.3</v>
      </c>
      <c r="G17" s="350">
        <v>4000.01</v>
      </c>
      <c r="H17" s="350">
        <v>753</v>
      </c>
      <c r="I17" s="387" t="s">
        <v>550</v>
      </c>
      <c r="K17" s="370">
        <v>295701144</v>
      </c>
      <c r="L17" s="375">
        <v>102196.5</v>
      </c>
      <c r="M17" s="375">
        <v>86500.4</v>
      </c>
      <c r="N17" s="375">
        <v>15693.5</v>
      </c>
      <c r="O17" s="375">
        <v>1481</v>
      </c>
      <c r="P17" s="375">
        <v>0</v>
      </c>
      <c r="Q17" s="375">
        <v>49951.6</v>
      </c>
      <c r="R17" s="387" t="s">
        <v>550</v>
      </c>
    </row>
    <row r="18" spans="1:18">
      <c r="A18" s="350" t="s">
        <v>370</v>
      </c>
      <c r="B18" s="350">
        <v>295700699</v>
      </c>
      <c r="C18" s="350" t="s">
        <v>485</v>
      </c>
      <c r="D18" s="350">
        <v>83195</v>
      </c>
      <c r="E18" s="350">
        <v>29810.799999999999</v>
      </c>
      <c r="F18" s="350">
        <v>53384.2</v>
      </c>
      <c r="G18" s="350">
        <v>6400.03</v>
      </c>
      <c r="H18" s="350">
        <v>1423</v>
      </c>
      <c r="I18" s="387" t="s">
        <v>550</v>
      </c>
      <c r="K18" s="370">
        <v>292600879</v>
      </c>
      <c r="L18" s="375">
        <v>193029.1</v>
      </c>
      <c r="M18" s="375">
        <v>154682.9</v>
      </c>
      <c r="N18" s="375">
        <v>38345</v>
      </c>
      <c r="O18" s="375">
        <v>3704</v>
      </c>
      <c r="P18" s="375">
        <v>1473</v>
      </c>
      <c r="Q18" s="375">
        <v>72666.100000000006</v>
      </c>
      <c r="R18" s="387" t="s">
        <v>550</v>
      </c>
    </row>
    <row r="19" spans="1:18">
      <c r="A19" s="350" t="s">
        <v>370</v>
      </c>
      <c r="B19" s="350">
        <v>295700699</v>
      </c>
      <c r="C19" s="350" t="s">
        <v>487</v>
      </c>
      <c r="D19" s="350">
        <v>8804.7999999999993</v>
      </c>
      <c r="E19" s="350">
        <v>8562.2999999999993</v>
      </c>
      <c r="F19" s="350">
        <v>242.5</v>
      </c>
      <c r="G19" s="350">
        <v>6400.03</v>
      </c>
      <c r="H19" s="350">
        <v>1423</v>
      </c>
      <c r="I19" s="387" t="s">
        <v>550</v>
      </c>
      <c r="K19" s="370">
        <v>292602231</v>
      </c>
      <c r="L19" s="375">
        <v>276130.40000000002</v>
      </c>
      <c r="M19" s="375">
        <v>175595.3</v>
      </c>
      <c r="N19" s="375">
        <v>100534.3</v>
      </c>
      <c r="O19" s="375">
        <v>4003</v>
      </c>
      <c r="P19" s="375">
        <v>2983</v>
      </c>
      <c r="Q19" s="375">
        <v>10855.4</v>
      </c>
      <c r="R19" s="387" t="s">
        <v>550</v>
      </c>
    </row>
    <row r="20" spans="1:18">
      <c r="A20" s="350" t="s">
        <v>370</v>
      </c>
      <c r="B20" s="350">
        <v>295700699</v>
      </c>
      <c r="C20" s="350" t="s">
        <v>488</v>
      </c>
      <c r="D20" s="350">
        <v>132070.5</v>
      </c>
      <c r="E20" s="350">
        <v>14767.2</v>
      </c>
      <c r="F20" s="350">
        <v>117303.2</v>
      </c>
      <c r="G20" s="350">
        <v>6400.03</v>
      </c>
      <c r="H20" s="350">
        <v>1423</v>
      </c>
      <c r="I20" s="387" t="s">
        <v>550</v>
      </c>
      <c r="K20" s="370">
        <v>292602804</v>
      </c>
      <c r="L20" s="375">
        <v>83038.8</v>
      </c>
      <c r="M20" s="375">
        <v>23460.400000000001</v>
      </c>
      <c r="N20" s="375">
        <v>59578.1</v>
      </c>
      <c r="O20" s="375">
        <v>4271</v>
      </c>
      <c r="P20" s="375">
        <v>1053</v>
      </c>
      <c r="Q20" s="375">
        <v>108532</v>
      </c>
      <c r="R20" s="387" t="s">
        <v>550</v>
      </c>
    </row>
    <row r="21" spans="1:18">
      <c r="A21" s="350" t="s">
        <v>370</v>
      </c>
      <c r="B21" s="350">
        <v>295700704</v>
      </c>
      <c r="C21" s="350" t="s">
        <v>442</v>
      </c>
      <c r="D21" s="350">
        <v>83195</v>
      </c>
      <c r="E21" s="350">
        <v>42732.3</v>
      </c>
      <c r="F21" s="350">
        <v>40462.800000000003</v>
      </c>
      <c r="G21" s="350">
        <v>7722.02</v>
      </c>
      <c r="H21" s="350">
        <v>565</v>
      </c>
      <c r="I21" s="387" t="s">
        <v>550</v>
      </c>
      <c r="K21" s="370">
        <v>292603004</v>
      </c>
      <c r="L21" s="375">
        <v>438219.9</v>
      </c>
      <c r="M21" s="375">
        <v>228725.7</v>
      </c>
      <c r="N21" s="375">
        <v>209493.5</v>
      </c>
      <c r="O21" s="375">
        <v>13807</v>
      </c>
      <c r="P21" s="375">
        <v>2624</v>
      </c>
      <c r="Q21" s="375">
        <v>374596</v>
      </c>
      <c r="R21" s="387" t="s">
        <v>550</v>
      </c>
    </row>
    <row r="22" spans="1:18">
      <c r="A22" s="350" t="s">
        <v>370</v>
      </c>
      <c r="B22" s="350">
        <v>295700704</v>
      </c>
      <c r="C22" s="350" t="s">
        <v>444</v>
      </c>
      <c r="D22" s="350">
        <v>8804.7999999999993</v>
      </c>
      <c r="E22" s="350">
        <v>8651.2000000000007</v>
      </c>
      <c r="F22" s="350">
        <v>153.5</v>
      </c>
      <c r="G22" s="350">
        <v>7722.02</v>
      </c>
      <c r="H22" s="350">
        <v>565</v>
      </c>
      <c r="I22" s="387" t="s">
        <v>550</v>
      </c>
      <c r="K22" s="370">
        <v>292603875</v>
      </c>
      <c r="L22" s="375">
        <v>83038.8</v>
      </c>
      <c r="M22" s="375">
        <v>67021.2</v>
      </c>
      <c r="N22" s="375">
        <v>16017.3</v>
      </c>
      <c r="O22" s="375">
        <v>4018</v>
      </c>
      <c r="P22" s="375">
        <v>3037</v>
      </c>
      <c r="Q22" s="375">
        <v>33121.5</v>
      </c>
      <c r="R22" s="387" t="s">
        <v>550</v>
      </c>
    </row>
    <row r="23" spans="1:18">
      <c r="A23" s="350" t="s">
        <v>370</v>
      </c>
      <c r="B23" s="350">
        <v>295700704</v>
      </c>
      <c r="C23" s="350" t="s">
        <v>443</v>
      </c>
      <c r="D23" s="350">
        <v>132070.5</v>
      </c>
      <c r="E23" s="350">
        <v>59472</v>
      </c>
      <c r="F23" s="350">
        <v>72598.399999999994</v>
      </c>
      <c r="G23" s="350">
        <v>7722.02</v>
      </c>
      <c r="H23" s="350">
        <v>565</v>
      </c>
      <c r="I23" s="387" t="s">
        <v>550</v>
      </c>
      <c r="K23" s="370">
        <v>292604652</v>
      </c>
      <c r="L23" s="375">
        <v>191618.2</v>
      </c>
      <c r="M23" s="375">
        <v>43646.9</v>
      </c>
      <c r="N23" s="375">
        <v>147966.1</v>
      </c>
      <c r="O23" s="375">
        <v>8470</v>
      </c>
      <c r="P23" s="375">
        <v>4196</v>
      </c>
      <c r="Q23" s="375">
        <v>133175</v>
      </c>
      <c r="R23" s="387" t="s">
        <v>550</v>
      </c>
    </row>
    <row r="24" spans="1:18">
      <c r="A24" s="350" t="s">
        <v>370</v>
      </c>
      <c r="B24" s="350">
        <v>295700706</v>
      </c>
      <c r="C24" s="350" t="s">
        <v>358</v>
      </c>
      <c r="D24" s="350">
        <v>100322.6</v>
      </c>
      <c r="E24" s="350">
        <v>76496.3</v>
      </c>
      <c r="F24" s="350">
        <v>23826.2</v>
      </c>
      <c r="G24" s="350">
        <v>3955.02</v>
      </c>
      <c r="H24" s="350">
        <v>177</v>
      </c>
      <c r="I24" s="387" t="s">
        <v>550</v>
      </c>
      <c r="K24" s="370">
        <v>295700349</v>
      </c>
      <c r="L24" s="375">
        <v>262288.90000000002</v>
      </c>
      <c r="M24" s="375">
        <v>91076.3</v>
      </c>
      <c r="N24" s="375">
        <v>171211.1</v>
      </c>
      <c r="O24" s="375">
        <v>10188</v>
      </c>
      <c r="P24" s="375">
        <v>1468</v>
      </c>
      <c r="Q24" s="375">
        <v>294710</v>
      </c>
      <c r="R24" s="387" t="s">
        <v>550</v>
      </c>
    </row>
    <row r="25" spans="1:18" s="388" customFormat="1">
      <c r="A25" s="350" t="s">
        <v>370</v>
      </c>
      <c r="B25" s="350">
        <v>295701144</v>
      </c>
      <c r="C25" s="350" t="s">
        <v>543</v>
      </c>
      <c r="D25" s="350">
        <v>100322.6</v>
      </c>
      <c r="E25" s="350">
        <v>15656.8</v>
      </c>
      <c r="F25" s="350">
        <v>84665.8</v>
      </c>
      <c r="G25" s="350">
        <v>1481.01</v>
      </c>
      <c r="H25" s="350">
        <v>0</v>
      </c>
      <c r="I25" s="387" t="s">
        <v>550</v>
      </c>
      <c r="K25" s="370">
        <v>295700667</v>
      </c>
      <c r="L25" s="375">
        <v>102196.5</v>
      </c>
      <c r="M25" s="375">
        <v>80375</v>
      </c>
      <c r="N25" s="375">
        <v>21819.1</v>
      </c>
      <c r="O25" s="375">
        <v>2790</v>
      </c>
      <c r="P25" s="375">
        <v>1136</v>
      </c>
      <c r="Q25" s="375">
        <v>55807.8</v>
      </c>
      <c r="R25" s="387" t="s">
        <v>550</v>
      </c>
    </row>
    <row r="26" spans="1:18">
      <c r="A26" s="350" t="s">
        <v>365</v>
      </c>
      <c r="B26" s="350">
        <v>292600879</v>
      </c>
      <c r="C26" s="350" t="s">
        <v>55</v>
      </c>
      <c r="D26" s="350">
        <v>193027.9</v>
      </c>
      <c r="E26" s="350">
        <v>38344.300000000003</v>
      </c>
      <c r="F26" s="350">
        <v>154683.6</v>
      </c>
      <c r="G26" s="350">
        <v>3704.01</v>
      </c>
      <c r="H26" s="350">
        <v>1473</v>
      </c>
      <c r="I26" s="387" t="s">
        <v>550</v>
      </c>
      <c r="K26" s="370">
        <v>295700709</v>
      </c>
      <c r="L26" s="375">
        <v>328695.2</v>
      </c>
      <c r="M26" s="375">
        <v>132172.5</v>
      </c>
      <c r="N26" s="375">
        <v>196519</v>
      </c>
      <c r="O26" s="375">
        <v>9657</v>
      </c>
      <c r="P26" s="375">
        <v>116</v>
      </c>
      <c r="Q26" s="375">
        <v>323143</v>
      </c>
      <c r="R26" s="387" t="s">
        <v>550</v>
      </c>
    </row>
    <row r="27" spans="1:18">
      <c r="A27" s="350" t="s">
        <v>365</v>
      </c>
      <c r="B27" s="350">
        <v>292602231</v>
      </c>
      <c r="C27" s="350" t="s">
        <v>47</v>
      </c>
      <c r="D27" s="350">
        <v>275754.2</v>
      </c>
      <c r="E27" s="350">
        <v>100534.2</v>
      </c>
      <c r="F27" s="350">
        <v>175220</v>
      </c>
      <c r="G27" s="350">
        <v>4012.39</v>
      </c>
      <c r="H27" s="350">
        <v>2983</v>
      </c>
      <c r="I27" s="387" t="s">
        <v>550</v>
      </c>
      <c r="K27" s="370">
        <v>295700710</v>
      </c>
      <c r="L27" s="375">
        <v>209496.5</v>
      </c>
      <c r="M27" s="375">
        <v>62193.3</v>
      </c>
      <c r="N27" s="375">
        <v>147297.5</v>
      </c>
      <c r="O27" s="375">
        <v>7999</v>
      </c>
      <c r="P27" s="375">
        <v>4043</v>
      </c>
      <c r="Q27" s="375">
        <v>109519</v>
      </c>
      <c r="R27" s="387" t="s">
        <v>550</v>
      </c>
    </row>
    <row r="28" spans="1:18">
      <c r="A28" s="350" t="s">
        <v>365</v>
      </c>
      <c r="B28" s="350">
        <v>292602804</v>
      </c>
      <c r="C28" s="350" t="s">
        <v>48</v>
      </c>
      <c r="D28" s="350">
        <v>82726.3</v>
      </c>
      <c r="E28" s="350">
        <v>59542</v>
      </c>
      <c r="F28" s="350">
        <v>23184.3</v>
      </c>
      <c r="G28" s="350">
        <v>4271.25</v>
      </c>
      <c r="H28" s="350">
        <v>1053</v>
      </c>
      <c r="I28" s="387" t="s">
        <v>550</v>
      </c>
      <c r="K28" s="370">
        <v>295700712</v>
      </c>
      <c r="L28" s="375">
        <v>209496.5</v>
      </c>
      <c r="M28" s="375">
        <v>69694.7</v>
      </c>
      <c r="N28" s="375">
        <v>139795.9</v>
      </c>
      <c r="O28" s="375">
        <v>7924</v>
      </c>
      <c r="P28" s="375">
        <v>1991</v>
      </c>
      <c r="Q28" s="375">
        <v>120684</v>
      </c>
      <c r="R28" s="387" t="s">
        <v>550</v>
      </c>
    </row>
    <row r="29" spans="1:18">
      <c r="A29" s="350" t="s">
        <v>365</v>
      </c>
      <c r="B29" s="350">
        <v>292603004</v>
      </c>
      <c r="C29" s="350" t="s">
        <v>56</v>
      </c>
      <c r="D29" s="350">
        <v>132132.20000000001</v>
      </c>
      <c r="E29" s="350">
        <v>78413</v>
      </c>
      <c r="F29" s="350">
        <v>53719.3</v>
      </c>
      <c r="G29" s="350">
        <v>13812.4</v>
      </c>
      <c r="H29" s="350">
        <v>2624</v>
      </c>
      <c r="I29" s="387" t="s">
        <v>550</v>
      </c>
      <c r="K29" s="375">
        <v>295700713</v>
      </c>
      <c r="L29" s="375">
        <v>190871.2</v>
      </c>
      <c r="M29" s="375">
        <v>149201.4</v>
      </c>
      <c r="N29" s="375">
        <v>41667.599999999999</v>
      </c>
      <c r="O29" s="375">
        <v>6400</v>
      </c>
      <c r="P29" s="375">
        <v>520</v>
      </c>
      <c r="Q29" s="375">
        <v>198313</v>
      </c>
      <c r="R29" s="387" t="s">
        <v>550</v>
      </c>
    </row>
    <row r="30" spans="1:18">
      <c r="A30" s="350" t="s">
        <v>365</v>
      </c>
      <c r="B30" s="350">
        <v>292603004</v>
      </c>
      <c r="C30" s="350" t="s">
        <v>57</v>
      </c>
      <c r="D30" s="350">
        <v>13787.7</v>
      </c>
      <c r="E30" s="350">
        <v>13643.7</v>
      </c>
      <c r="F30" s="350">
        <v>144</v>
      </c>
      <c r="G30" s="350">
        <v>13812.4</v>
      </c>
      <c r="H30" s="350">
        <v>2624</v>
      </c>
      <c r="I30" s="387" t="s">
        <v>550</v>
      </c>
      <c r="K30" s="375">
        <v>295701124</v>
      </c>
      <c r="L30" s="375">
        <v>207350.5</v>
      </c>
      <c r="M30" s="375">
        <v>182897.3</v>
      </c>
      <c r="N30" s="375">
        <v>24447.7</v>
      </c>
      <c r="O30" s="375">
        <v>5481</v>
      </c>
      <c r="P30" s="375">
        <v>3269</v>
      </c>
      <c r="Q30" s="375">
        <v>49778.8</v>
      </c>
      <c r="R30" s="387" t="s">
        <v>550</v>
      </c>
    </row>
    <row r="31" spans="1:18">
      <c r="A31" s="350" t="s">
        <v>365</v>
      </c>
      <c r="B31" s="350">
        <v>292603004</v>
      </c>
      <c r="C31" s="350" t="s">
        <v>366</v>
      </c>
      <c r="D31" s="350">
        <v>292299.40000000002</v>
      </c>
      <c r="E31" s="350">
        <v>117274.1</v>
      </c>
      <c r="F31" s="350">
        <v>175025.3</v>
      </c>
      <c r="G31" s="350">
        <v>13812.4</v>
      </c>
      <c r="H31" s="350">
        <v>2624</v>
      </c>
      <c r="I31" s="387" t="s">
        <v>550</v>
      </c>
      <c r="K31" s="375">
        <v>292600623</v>
      </c>
      <c r="L31" s="375">
        <v>250018.4</v>
      </c>
      <c r="M31" s="375">
        <v>232024</v>
      </c>
      <c r="N31" s="375">
        <v>17993.2</v>
      </c>
      <c r="O31" s="375">
        <v>1207</v>
      </c>
      <c r="P31" s="375">
        <v>514</v>
      </c>
      <c r="Q31" s="375">
        <v>25322.400000000001</v>
      </c>
      <c r="R31" s="387" t="s">
        <v>550</v>
      </c>
    </row>
    <row r="32" spans="1:18">
      <c r="A32" s="350" t="s">
        <v>365</v>
      </c>
      <c r="B32" s="350">
        <v>292603875</v>
      </c>
      <c r="C32" s="350" t="s">
        <v>49</v>
      </c>
      <c r="D32" s="350">
        <v>82726.3</v>
      </c>
      <c r="E32" s="350">
        <v>16003.1</v>
      </c>
      <c r="F32" s="350">
        <v>66723.100000000006</v>
      </c>
      <c r="G32" s="350">
        <v>4019</v>
      </c>
      <c r="H32" s="350">
        <v>3037</v>
      </c>
      <c r="I32" s="387" t="s">
        <v>550</v>
      </c>
      <c r="K32" s="375">
        <v>292600745</v>
      </c>
      <c r="L32" s="375"/>
      <c r="M32" s="375"/>
      <c r="N32" s="375"/>
      <c r="O32" s="375"/>
      <c r="P32" s="375"/>
      <c r="Q32" s="375"/>
      <c r="R32" s="387" t="s">
        <v>550</v>
      </c>
    </row>
    <row r="33" spans="1:18">
      <c r="A33" s="350" t="s">
        <v>365</v>
      </c>
      <c r="B33" s="350">
        <v>292604652</v>
      </c>
      <c r="C33" s="350" t="s">
        <v>51</v>
      </c>
      <c r="D33" s="350">
        <v>188976.6</v>
      </c>
      <c r="E33" s="350">
        <v>147825.29999999999</v>
      </c>
      <c r="F33" s="350">
        <v>41151.300000000003</v>
      </c>
      <c r="G33" s="350">
        <v>8471</v>
      </c>
      <c r="H33" s="350">
        <v>4196</v>
      </c>
      <c r="I33" s="387" t="s">
        <v>550</v>
      </c>
      <c r="K33" s="370">
        <v>295700703</v>
      </c>
      <c r="L33" s="375">
        <v>224071.2</v>
      </c>
      <c r="M33" s="375">
        <v>120006</v>
      </c>
      <c r="N33" s="375">
        <v>104064.1</v>
      </c>
      <c r="O33" s="375">
        <v>5830</v>
      </c>
      <c r="P33" s="375">
        <v>415</v>
      </c>
      <c r="Q33" s="375">
        <v>182630</v>
      </c>
      <c r="R33" s="387" t="s">
        <v>550</v>
      </c>
    </row>
    <row r="34" spans="1:18">
      <c r="A34" s="350" t="s">
        <v>365</v>
      </c>
      <c r="B34" s="350">
        <v>295700349</v>
      </c>
      <c r="C34" s="350" t="s">
        <v>367</v>
      </c>
      <c r="D34" s="350">
        <v>117009.8</v>
      </c>
      <c r="E34" s="350">
        <v>58159</v>
      </c>
      <c r="F34" s="350">
        <v>58850.8</v>
      </c>
      <c r="G34" s="350">
        <v>10185</v>
      </c>
      <c r="H34" s="350">
        <v>1469</v>
      </c>
      <c r="I34" s="387" t="s">
        <v>550</v>
      </c>
      <c r="K34" s="363">
        <v>295700705</v>
      </c>
      <c r="L34" s="363">
        <v>156194.1</v>
      </c>
      <c r="M34" s="363">
        <v>116116.3</v>
      </c>
      <c r="N34" s="180">
        <v>40075.800000000003</v>
      </c>
      <c r="O34" s="363">
        <v>4607</v>
      </c>
      <c r="P34" s="363">
        <v>2951</v>
      </c>
      <c r="Q34" s="180">
        <v>55866.6</v>
      </c>
      <c r="R34" s="387" t="s">
        <v>550</v>
      </c>
    </row>
    <row r="35" spans="1:18">
      <c r="A35" s="350" t="s">
        <v>365</v>
      </c>
      <c r="B35" s="350">
        <v>295700349</v>
      </c>
      <c r="C35" s="350" t="s">
        <v>368</v>
      </c>
      <c r="D35" s="350">
        <v>132070.5</v>
      </c>
      <c r="E35" s="350">
        <v>99793.600000000006</v>
      </c>
      <c r="F35" s="350">
        <v>32276.799999999999</v>
      </c>
      <c r="G35" s="350">
        <v>10185</v>
      </c>
      <c r="H35" s="350">
        <v>1469</v>
      </c>
      <c r="I35" s="387" t="s">
        <v>550</v>
      </c>
      <c r="K35" s="363">
        <v>492600377</v>
      </c>
      <c r="L35" s="363">
        <v>33090.5</v>
      </c>
      <c r="M35" s="363">
        <v>14757.2</v>
      </c>
      <c r="N35" s="180">
        <v>18333.3</v>
      </c>
      <c r="O35" s="363">
        <v>1570</v>
      </c>
      <c r="P35" s="363">
        <v>293</v>
      </c>
      <c r="Q35" s="180">
        <v>42854.1</v>
      </c>
      <c r="R35" s="387" t="s">
        <v>550</v>
      </c>
    </row>
    <row r="36" spans="1:18">
      <c r="A36" s="350" t="s">
        <v>365</v>
      </c>
      <c r="B36" s="350">
        <v>295700349</v>
      </c>
      <c r="C36" s="350" t="s">
        <v>369</v>
      </c>
      <c r="D36" s="350">
        <v>13207.1</v>
      </c>
      <c r="E36" s="350">
        <v>13072.9</v>
      </c>
      <c r="F36" s="350">
        <v>134.30000000000001</v>
      </c>
      <c r="G36" s="350">
        <v>10185</v>
      </c>
      <c r="H36" s="350">
        <v>1469</v>
      </c>
      <c r="I36" s="387" t="s">
        <v>550</v>
      </c>
      <c r="K36" s="363">
        <v>298701383</v>
      </c>
      <c r="L36" s="363">
        <v>59722.9</v>
      </c>
      <c r="M36" s="363">
        <v>19595.900000000001</v>
      </c>
      <c r="N36" s="180">
        <v>40127</v>
      </c>
      <c r="O36" s="363">
        <v>2480</v>
      </c>
      <c r="P36" s="363">
        <v>653</v>
      </c>
      <c r="Q36" s="180">
        <v>61297.2</v>
      </c>
      <c r="R36" s="387" t="s">
        <v>550</v>
      </c>
    </row>
    <row r="37" spans="1:18">
      <c r="A37" s="350" t="s">
        <v>365</v>
      </c>
      <c r="B37" s="350">
        <v>295700667</v>
      </c>
      <c r="C37" s="350" t="s">
        <v>46</v>
      </c>
      <c r="D37" s="350">
        <v>100322.6</v>
      </c>
      <c r="E37" s="350">
        <v>21778.7</v>
      </c>
      <c r="F37" s="350">
        <v>78543.899999999994</v>
      </c>
      <c r="G37" s="350">
        <v>2791</v>
      </c>
      <c r="H37" s="350">
        <v>1136</v>
      </c>
      <c r="I37" s="387" t="s">
        <v>550</v>
      </c>
    </row>
    <row r="38" spans="1:18">
      <c r="A38" s="350" t="s">
        <v>365</v>
      </c>
      <c r="B38" s="350">
        <v>295700709</v>
      </c>
      <c r="C38" s="350" t="s">
        <v>379</v>
      </c>
      <c r="D38" s="350">
        <v>117378.8</v>
      </c>
      <c r="E38" s="350">
        <v>74634.600000000006</v>
      </c>
      <c r="F38" s="350">
        <v>42744.2</v>
      </c>
      <c r="G38" s="350">
        <v>9658.0400000000009</v>
      </c>
      <c r="H38" s="350">
        <v>116</v>
      </c>
      <c r="I38" s="387" t="s">
        <v>550</v>
      </c>
    </row>
    <row r="39" spans="1:18">
      <c r="A39" s="350" t="s">
        <v>365</v>
      </c>
      <c r="B39" s="350">
        <v>295700709</v>
      </c>
      <c r="C39" s="350" t="s">
        <v>380</v>
      </c>
      <c r="D39" s="350">
        <v>198105.7</v>
      </c>
      <c r="E39" s="350">
        <v>108276.7</v>
      </c>
      <c r="F39" s="350">
        <v>89829</v>
      </c>
      <c r="G39" s="350">
        <v>9658.0400000000009</v>
      </c>
      <c r="H39" s="350">
        <v>116</v>
      </c>
      <c r="I39" s="387" t="s">
        <v>550</v>
      </c>
    </row>
    <row r="40" spans="1:18">
      <c r="A40" s="350" t="s">
        <v>365</v>
      </c>
      <c r="B40" s="350">
        <v>295700709</v>
      </c>
      <c r="C40" s="350" t="s">
        <v>381</v>
      </c>
      <c r="D40" s="350">
        <v>13207.1</v>
      </c>
      <c r="E40" s="350">
        <v>13073</v>
      </c>
      <c r="F40" s="350">
        <v>134.19999999999999</v>
      </c>
      <c r="G40" s="350">
        <v>9658.0400000000009</v>
      </c>
      <c r="H40" s="350">
        <v>116</v>
      </c>
      <c r="I40" s="387" t="s">
        <v>550</v>
      </c>
    </row>
    <row r="41" spans="1:18">
      <c r="A41" s="350" t="s">
        <v>365</v>
      </c>
      <c r="B41" s="350">
        <v>295700710</v>
      </c>
      <c r="C41" s="350" t="s">
        <v>336</v>
      </c>
      <c r="D41" s="350">
        <v>207619.5</v>
      </c>
      <c r="E41" s="350">
        <v>147275</v>
      </c>
      <c r="F41" s="350">
        <v>60344.5</v>
      </c>
      <c r="G41" s="350">
        <v>8000.01</v>
      </c>
      <c r="H41" s="350">
        <v>4043</v>
      </c>
      <c r="I41" s="387" t="s">
        <v>550</v>
      </c>
    </row>
    <row r="42" spans="1:18">
      <c r="A42" s="350" t="s">
        <v>365</v>
      </c>
      <c r="B42" s="350">
        <v>295700712</v>
      </c>
      <c r="C42" s="350" t="s">
        <v>357</v>
      </c>
      <c r="D42" s="350">
        <v>207619.5</v>
      </c>
      <c r="E42" s="350">
        <v>139447.9</v>
      </c>
      <c r="F42" s="350">
        <v>68171.600000000006</v>
      </c>
      <c r="G42" s="350">
        <v>7925.04</v>
      </c>
      <c r="H42" s="350">
        <v>1991</v>
      </c>
      <c r="I42" s="387" t="s">
        <v>550</v>
      </c>
    </row>
    <row r="43" spans="1:18" s="219" customFormat="1">
      <c r="A43" s="350" t="s">
        <v>365</v>
      </c>
      <c r="B43" s="350">
        <v>295700713</v>
      </c>
      <c r="C43" s="350" t="s">
        <v>382</v>
      </c>
      <c r="D43" s="350">
        <v>177661.7</v>
      </c>
      <c r="E43" s="350">
        <v>30368.2</v>
      </c>
      <c r="F43" s="350">
        <v>147293.5</v>
      </c>
      <c r="G43" s="350">
        <v>6400.01</v>
      </c>
      <c r="H43" s="350">
        <v>542</v>
      </c>
      <c r="I43" s="387" t="s">
        <v>550</v>
      </c>
      <c r="K43"/>
      <c r="L43"/>
      <c r="M43"/>
      <c r="N43"/>
      <c r="O43"/>
      <c r="P43"/>
      <c r="Q43"/>
      <c r="R43"/>
    </row>
    <row r="44" spans="1:18" s="219" customFormat="1">
      <c r="A44" s="350" t="s">
        <v>365</v>
      </c>
      <c r="B44" s="350">
        <v>295700713</v>
      </c>
      <c r="C44" s="350" t="s">
        <v>383</v>
      </c>
      <c r="D44" s="350">
        <v>13207.1</v>
      </c>
      <c r="E44" s="350">
        <v>11057.9</v>
      </c>
      <c r="F44" s="350">
        <v>2149.1999999999998</v>
      </c>
      <c r="G44" s="350">
        <v>6400.01</v>
      </c>
      <c r="H44" s="350">
        <v>542</v>
      </c>
      <c r="I44" s="387" t="s">
        <v>550</v>
      </c>
    </row>
    <row r="45" spans="1:18" s="388" customFormat="1">
      <c r="A45" s="350" t="s">
        <v>365</v>
      </c>
      <c r="B45" s="350">
        <v>295701124</v>
      </c>
      <c r="C45" s="350" t="s">
        <v>545</v>
      </c>
      <c r="D45" s="350">
        <v>205473.5</v>
      </c>
      <c r="E45" s="350">
        <v>24376</v>
      </c>
      <c r="F45" s="350">
        <v>181097.5</v>
      </c>
      <c r="G45" s="350">
        <v>5481.01</v>
      </c>
      <c r="H45" s="350">
        <v>3269</v>
      </c>
      <c r="I45" s="387" t="s">
        <v>550</v>
      </c>
    </row>
    <row r="46" spans="1:18" s="254" customFormat="1">
      <c r="A46" s="350" t="s">
        <v>374</v>
      </c>
      <c r="B46" s="350">
        <v>298701383</v>
      </c>
      <c r="C46" s="350" t="s">
        <v>534</v>
      </c>
      <c r="D46" s="350">
        <v>59722.9</v>
      </c>
      <c r="E46" s="350">
        <v>19595.900000000001</v>
      </c>
      <c r="F46" s="350">
        <v>40127</v>
      </c>
      <c r="G46" s="350">
        <v>2480</v>
      </c>
      <c r="H46" s="350">
        <v>653</v>
      </c>
      <c r="I46" s="387" t="s">
        <v>550</v>
      </c>
      <c r="K46" s="219"/>
      <c r="L46" s="219"/>
      <c r="M46" s="219"/>
      <c r="N46" s="219"/>
      <c r="O46" s="219"/>
      <c r="P46" s="219"/>
      <c r="Q46" s="219"/>
      <c r="R46" s="219"/>
    </row>
    <row r="47" spans="1:18" s="254" customFormat="1">
      <c r="A47" s="350" t="s">
        <v>375</v>
      </c>
      <c r="B47" s="350">
        <v>492600377</v>
      </c>
      <c r="C47" s="350" t="s">
        <v>27</v>
      </c>
      <c r="D47" s="350">
        <v>33090.5</v>
      </c>
      <c r="E47" s="350">
        <v>14757.2</v>
      </c>
      <c r="F47" s="350">
        <v>18333.3</v>
      </c>
      <c r="G47" s="350">
        <v>1570</v>
      </c>
      <c r="H47" s="350">
        <v>293</v>
      </c>
      <c r="I47" s="387" t="s">
        <v>550</v>
      </c>
    </row>
    <row r="48" spans="1:18" s="254" customFormat="1">
      <c r="A48" s="350" t="s">
        <v>71</v>
      </c>
      <c r="B48" s="350">
        <v>292600623</v>
      </c>
      <c r="C48" s="350" t="s">
        <v>22</v>
      </c>
      <c r="D48" s="350">
        <v>143392.20000000001</v>
      </c>
      <c r="E48" s="350">
        <v>3042.5</v>
      </c>
      <c r="F48" s="350">
        <v>140349.6</v>
      </c>
      <c r="G48" s="350">
        <v>1215</v>
      </c>
      <c r="H48" s="350">
        <v>514</v>
      </c>
      <c r="I48" s="387" t="s">
        <v>550</v>
      </c>
    </row>
    <row r="49" spans="1:20" s="254" customFormat="1">
      <c r="A49" s="350" t="s">
        <v>71</v>
      </c>
      <c r="B49" s="350">
        <v>292600623</v>
      </c>
      <c r="C49" s="350" t="s">
        <v>23</v>
      </c>
      <c r="D49" s="350">
        <v>9191.7999999999993</v>
      </c>
      <c r="E49" s="350">
        <v>1363</v>
      </c>
      <c r="F49" s="350">
        <v>7828.8</v>
      </c>
      <c r="G49" s="350">
        <v>1215</v>
      </c>
      <c r="H49" s="350">
        <v>514</v>
      </c>
      <c r="I49" s="387" t="s">
        <v>550</v>
      </c>
    </row>
    <row r="50" spans="1:20" s="254" customFormat="1">
      <c r="A50" s="350" t="s">
        <v>71</v>
      </c>
      <c r="B50" s="350">
        <v>292600623</v>
      </c>
      <c r="C50" s="350" t="s">
        <v>24</v>
      </c>
      <c r="D50" s="350">
        <v>97433.1</v>
      </c>
      <c r="E50" s="350">
        <v>13586.8</v>
      </c>
      <c r="F50" s="350">
        <v>83846.3</v>
      </c>
      <c r="G50" s="350">
        <v>1215</v>
      </c>
      <c r="H50" s="350">
        <v>514</v>
      </c>
      <c r="I50" s="387" t="s">
        <v>550</v>
      </c>
    </row>
    <row r="51" spans="1:20">
      <c r="A51" s="350" t="s">
        <v>71</v>
      </c>
      <c r="B51" s="350">
        <v>295700703</v>
      </c>
      <c r="C51" s="350" t="s">
        <v>456</v>
      </c>
      <c r="D51" s="350">
        <v>83195</v>
      </c>
      <c r="E51" s="350">
        <v>44571.8</v>
      </c>
      <c r="F51" s="350">
        <v>38623.300000000003</v>
      </c>
      <c r="G51" s="350">
        <v>5831.01</v>
      </c>
      <c r="H51" s="350">
        <v>415</v>
      </c>
      <c r="I51" s="387" t="s">
        <v>550</v>
      </c>
      <c r="K51" s="254"/>
      <c r="L51" s="254"/>
      <c r="M51" s="254"/>
      <c r="N51" s="254"/>
      <c r="O51" s="254"/>
      <c r="P51" s="254"/>
      <c r="Q51" s="254"/>
      <c r="R51" s="254"/>
    </row>
    <row r="52" spans="1:20">
      <c r="A52" s="350" t="s">
        <v>71</v>
      </c>
      <c r="B52" s="350">
        <v>295700703</v>
      </c>
      <c r="C52" s="350" t="s">
        <v>457</v>
      </c>
      <c r="D52" s="350">
        <v>8804.7999999999993</v>
      </c>
      <c r="E52" s="350">
        <v>8707</v>
      </c>
      <c r="F52" s="350">
        <v>97.8</v>
      </c>
      <c r="G52" s="350">
        <v>5831.01</v>
      </c>
      <c r="H52" s="350">
        <v>415</v>
      </c>
      <c r="I52" s="387" t="s">
        <v>550</v>
      </c>
      <c r="J52" s="312"/>
      <c r="K52" s="312"/>
      <c r="L52" s="312"/>
      <c r="M52" s="312"/>
      <c r="N52" s="312"/>
      <c r="O52" s="312"/>
      <c r="P52" s="312"/>
      <c r="Q52" s="312"/>
      <c r="R52" s="312"/>
      <c r="S52" s="312"/>
    </row>
    <row r="53" spans="1:20">
      <c r="A53" s="350" t="s">
        <v>71</v>
      </c>
      <c r="B53" s="350">
        <v>295700703</v>
      </c>
      <c r="C53" s="350" t="s">
        <v>458</v>
      </c>
      <c r="D53" s="350">
        <v>132070.5</v>
      </c>
      <c r="E53" s="350">
        <v>50670.1</v>
      </c>
      <c r="F53" s="350">
        <v>81400.3</v>
      </c>
      <c r="G53" s="350">
        <v>5831.01</v>
      </c>
      <c r="H53" s="350">
        <v>415</v>
      </c>
      <c r="I53" s="387" t="s">
        <v>550</v>
      </c>
      <c r="J53" s="312"/>
      <c r="K53" s="312"/>
      <c r="L53" s="312"/>
      <c r="M53" s="312"/>
      <c r="N53" s="312"/>
      <c r="O53" s="312"/>
      <c r="P53" s="312"/>
      <c r="Q53" s="312"/>
      <c r="R53" s="312"/>
      <c r="S53" s="312"/>
    </row>
    <row r="54" spans="1:20">
      <c r="A54" s="350" t="s">
        <v>71</v>
      </c>
      <c r="B54" s="350">
        <v>295700705</v>
      </c>
      <c r="C54" s="350" t="s">
        <v>459</v>
      </c>
      <c r="D54" s="350">
        <v>156192</v>
      </c>
      <c r="E54" s="350">
        <v>40074</v>
      </c>
      <c r="F54" s="350">
        <v>116118</v>
      </c>
      <c r="G54" s="350">
        <v>4607</v>
      </c>
      <c r="H54" s="350">
        <v>2951</v>
      </c>
      <c r="I54" s="387" t="s">
        <v>550</v>
      </c>
      <c r="J54" s="312"/>
      <c r="S54" s="312"/>
    </row>
    <row r="55" spans="1:20" s="388" customFormat="1">
      <c r="A55" s="375" t="s">
        <v>84</v>
      </c>
      <c r="B55" s="335" t="s">
        <v>250</v>
      </c>
      <c r="C55" s="335" t="s">
        <v>250</v>
      </c>
      <c r="D55" s="229">
        <v>447807</v>
      </c>
      <c r="E55" s="413">
        <v>429728</v>
      </c>
      <c r="F55" s="342">
        <f>D55-E55</f>
        <v>18079</v>
      </c>
      <c r="G55" s="350"/>
      <c r="H55" s="350"/>
      <c r="I55" s="387" t="s">
        <v>550</v>
      </c>
    </row>
    <row r="56" spans="1:20" s="388" customFormat="1">
      <c r="A56" s="375" t="s">
        <v>84</v>
      </c>
      <c r="B56" s="335" t="s">
        <v>253</v>
      </c>
      <c r="C56" s="335" t="s">
        <v>253</v>
      </c>
      <c r="D56" s="229">
        <v>447807</v>
      </c>
      <c r="E56" s="413">
        <v>429728</v>
      </c>
      <c r="F56" s="342">
        <f t="shared" ref="F56:F61" si="0">D56-E56</f>
        <v>18079</v>
      </c>
      <c r="G56" s="350"/>
      <c r="H56" s="350"/>
      <c r="I56" s="387" t="s">
        <v>550</v>
      </c>
    </row>
    <row r="57" spans="1:20" s="388" customFormat="1">
      <c r="A57" s="375" t="s">
        <v>104</v>
      </c>
      <c r="B57" s="335" t="s">
        <v>255</v>
      </c>
      <c r="C57" s="335" t="s">
        <v>255</v>
      </c>
      <c r="D57" s="229">
        <v>258708</v>
      </c>
      <c r="E57" s="413">
        <v>226561</v>
      </c>
      <c r="F57" s="342">
        <f t="shared" si="0"/>
        <v>32147</v>
      </c>
      <c r="G57" s="350"/>
      <c r="H57" s="350"/>
      <c r="I57" s="387" t="s">
        <v>550</v>
      </c>
    </row>
    <row r="58" spans="1:20" s="388" customFormat="1">
      <c r="A58" s="375" t="s">
        <v>104</v>
      </c>
      <c r="B58" s="335" t="s">
        <v>257</v>
      </c>
      <c r="C58" s="335" t="s">
        <v>257</v>
      </c>
      <c r="D58" s="334">
        <v>212747</v>
      </c>
      <c r="E58" s="414">
        <v>178168</v>
      </c>
      <c r="F58" s="342">
        <f t="shared" si="0"/>
        <v>34579</v>
      </c>
      <c r="G58" s="350"/>
      <c r="H58" s="350"/>
      <c r="I58" s="387" t="s">
        <v>550</v>
      </c>
    </row>
    <row r="59" spans="1:20" s="388" customFormat="1">
      <c r="A59" s="180" t="s">
        <v>104</v>
      </c>
      <c r="B59" s="335" t="s">
        <v>562</v>
      </c>
      <c r="C59" s="335" t="s">
        <v>562</v>
      </c>
      <c r="D59" s="239">
        <v>243392.52</v>
      </c>
      <c r="E59" s="414">
        <v>107034</v>
      </c>
      <c r="F59" s="342">
        <f t="shared" si="0"/>
        <v>136358.51999999999</v>
      </c>
      <c r="G59" s="350"/>
      <c r="H59" s="350"/>
      <c r="I59" s="387" t="s">
        <v>550</v>
      </c>
    </row>
    <row r="60" spans="1:20" s="388" customFormat="1">
      <c r="A60" s="180" t="s">
        <v>84</v>
      </c>
      <c r="B60" s="335" t="s">
        <v>563</v>
      </c>
      <c r="C60" s="335" t="s">
        <v>563</v>
      </c>
      <c r="D60" s="239">
        <v>240983.38</v>
      </c>
      <c r="E60" s="414">
        <v>130093.84</v>
      </c>
      <c r="F60" s="342">
        <f t="shared" si="0"/>
        <v>110889.54000000001</v>
      </c>
      <c r="G60" s="350"/>
      <c r="H60" s="350"/>
      <c r="I60" s="387" t="s">
        <v>550</v>
      </c>
    </row>
    <row r="61" spans="1:20" s="388" customFormat="1">
      <c r="A61" s="180" t="s">
        <v>568</v>
      </c>
      <c r="B61" s="335">
        <v>294900877</v>
      </c>
      <c r="C61" s="335" t="s">
        <v>567</v>
      </c>
      <c r="D61" s="239">
        <v>4725</v>
      </c>
      <c r="E61" s="414">
        <v>4282</v>
      </c>
      <c r="F61" s="342">
        <f t="shared" si="0"/>
        <v>443</v>
      </c>
      <c r="G61" s="350"/>
      <c r="H61" s="350"/>
      <c r="I61" s="387" t="s">
        <v>550</v>
      </c>
    </row>
    <row r="62" spans="1:20">
      <c r="A62" s="367" t="s">
        <v>60</v>
      </c>
      <c r="B62" s="367" t="s">
        <v>390</v>
      </c>
      <c r="C62" s="367" t="s">
        <v>62</v>
      </c>
      <c r="D62" s="367" t="s">
        <v>391</v>
      </c>
      <c r="E62" s="367" t="s">
        <v>392</v>
      </c>
      <c r="F62" s="367" t="s">
        <v>393</v>
      </c>
      <c r="G62" s="367" t="s">
        <v>394</v>
      </c>
      <c r="H62" s="367" t="s">
        <v>395</v>
      </c>
      <c r="I62" s="367" t="s">
        <v>396</v>
      </c>
      <c r="J62" s="367" t="s">
        <v>397</v>
      </c>
      <c r="K62" s="367" t="s">
        <v>398</v>
      </c>
      <c r="L62" s="367" t="s">
        <v>399</v>
      </c>
      <c r="M62" s="367" t="s">
        <v>400</v>
      </c>
      <c r="N62" s="367" t="s">
        <v>401</v>
      </c>
      <c r="O62" s="367" t="s">
        <v>402</v>
      </c>
      <c r="P62" s="367" t="s">
        <v>403</v>
      </c>
      <c r="Q62" s="367" t="s">
        <v>404</v>
      </c>
      <c r="R62" s="367" t="s">
        <v>405</v>
      </c>
      <c r="S62" s="327" t="s">
        <v>377</v>
      </c>
    </row>
    <row r="63" spans="1:20">
      <c r="A63" s="367" t="s">
        <v>71</v>
      </c>
      <c r="B63" s="367" t="s">
        <v>121</v>
      </c>
      <c r="C63" s="367" t="s">
        <v>125</v>
      </c>
      <c r="D63" s="367">
        <v>210214</v>
      </c>
      <c r="E63" s="367" t="s">
        <v>406</v>
      </c>
      <c r="F63" s="367" t="s">
        <v>408</v>
      </c>
      <c r="G63" s="398">
        <v>74800.78</v>
      </c>
      <c r="H63" s="405">
        <v>63958</v>
      </c>
      <c r="I63" s="398">
        <f t="shared" ref="I63:I82" si="1">G63-H63</f>
        <v>10842.779999999999</v>
      </c>
      <c r="J63" s="350">
        <v>69.17</v>
      </c>
      <c r="K63" s="350">
        <v>26.26</v>
      </c>
      <c r="L63" s="398">
        <v>94441.93</v>
      </c>
      <c r="M63" s="398">
        <v>37223.96</v>
      </c>
      <c r="N63" s="350">
        <v>0</v>
      </c>
      <c r="O63" s="398">
        <v>57217.97</v>
      </c>
      <c r="P63" s="398">
        <v>51739.81</v>
      </c>
      <c r="Q63" s="398">
        <v>5478.16</v>
      </c>
      <c r="R63" s="350">
        <v>9.57</v>
      </c>
      <c r="S63" s="387" t="s">
        <v>550</v>
      </c>
      <c r="T63" t="s">
        <v>408</v>
      </c>
    </row>
    <row r="64" spans="1:20" s="408" customFormat="1">
      <c r="A64" s="406" t="s">
        <v>104</v>
      </c>
      <c r="B64" s="406" t="s">
        <v>121</v>
      </c>
      <c r="C64" s="406" t="s">
        <v>138</v>
      </c>
      <c r="D64" s="406">
        <v>18779</v>
      </c>
      <c r="E64" s="406" t="s">
        <v>407</v>
      </c>
      <c r="F64" s="406" t="s">
        <v>409</v>
      </c>
      <c r="G64" s="407">
        <v>12184.09</v>
      </c>
      <c r="H64" s="407">
        <v>5713.54</v>
      </c>
      <c r="I64" s="407">
        <f t="shared" si="1"/>
        <v>6470.55</v>
      </c>
      <c r="J64" s="406">
        <v>46.89</v>
      </c>
      <c r="K64" s="406">
        <v>84.45</v>
      </c>
      <c r="L64" s="407">
        <v>22474.1</v>
      </c>
      <c r="M64" s="407">
        <v>14313.88</v>
      </c>
      <c r="N64" s="406">
        <v>0</v>
      </c>
      <c r="O64" s="407">
        <v>8160.22</v>
      </c>
      <c r="P64" s="407">
        <v>1624.16</v>
      </c>
      <c r="Q64" s="407">
        <v>6536.07</v>
      </c>
      <c r="R64" s="406">
        <v>80.099999999999994</v>
      </c>
      <c r="S64" s="387" t="s">
        <v>550</v>
      </c>
      <c r="T64" s="408" t="s">
        <v>409</v>
      </c>
    </row>
    <row r="65" spans="1:20" s="408" customFormat="1">
      <c r="A65" s="406" t="s">
        <v>104</v>
      </c>
      <c r="B65" s="406" t="s">
        <v>121</v>
      </c>
      <c r="C65" s="406" t="s">
        <v>138</v>
      </c>
      <c r="D65" s="406">
        <v>18779</v>
      </c>
      <c r="E65" s="406" t="s">
        <v>406</v>
      </c>
      <c r="F65" s="406" t="s">
        <v>410</v>
      </c>
      <c r="G65" s="407">
        <v>82668.37</v>
      </c>
      <c r="H65" s="407">
        <v>75099.05</v>
      </c>
      <c r="I65" s="407">
        <f t="shared" si="1"/>
        <v>7569.3199999999924</v>
      </c>
      <c r="J65" s="406">
        <v>90.84</v>
      </c>
      <c r="K65" s="406">
        <v>34.14</v>
      </c>
      <c r="L65" s="407">
        <v>110890.01</v>
      </c>
      <c r="M65" s="407">
        <v>85834.52</v>
      </c>
      <c r="N65" s="406">
        <v>0</v>
      </c>
      <c r="O65" s="407">
        <v>25055.49</v>
      </c>
      <c r="P65" s="407">
        <v>16994.22</v>
      </c>
      <c r="Q65" s="407">
        <v>8061.27</v>
      </c>
      <c r="R65" s="406">
        <v>32.17</v>
      </c>
      <c r="S65" s="387" t="s">
        <v>550</v>
      </c>
      <c r="T65" s="408" t="s">
        <v>410</v>
      </c>
    </row>
    <row r="66" spans="1:20" s="408" customFormat="1">
      <c r="A66" s="406" t="s">
        <v>104</v>
      </c>
      <c r="B66" s="406" t="s">
        <v>121</v>
      </c>
      <c r="C66" s="406" t="s">
        <v>139</v>
      </c>
      <c r="D66" s="406">
        <v>78398</v>
      </c>
      <c r="E66" s="406" t="s">
        <v>406</v>
      </c>
      <c r="F66" s="406" t="s">
        <v>411</v>
      </c>
      <c r="G66" s="407">
        <v>31940.05</v>
      </c>
      <c r="H66" s="407">
        <v>10742.82</v>
      </c>
      <c r="I66" s="407">
        <f t="shared" si="1"/>
        <v>21197.23</v>
      </c>
      <c r="J66" s="406">
        <v>33.630000000000003</v>
      </c>
      <c r="K66" s="406">
        <v>0</v>
      </c>
      <c r="L66" s="407">
        <v>17617.27</v>
      </c>
      <c r="M66" s="407">
        <v>8304.65</v>
      </c>
      <c r="N66" s="406">
        <v>0</v>
      </c>
      <c r="O66" s="407">
        <v>9312.6200000000008</v>
      </c>
      <c r="P66" s="407">
        <v>5626.19</v>
      </c>
      <c r="Q66" s="407">
        <v>3686.43</v>
      </c>
      <c r="R66" s="406">
        <v>39.590000000000003</v>
      </c>
      <c r="S66" s="387" t="s">
        <v>550</v>
      </c>
      <c r="T66" s="408" t="s">
        <v>411</v>
      </c>
    </row>
    <row r="67" spans="1:20" s="408" customFormat="1">
      <c r="A67" s="406" t="s">
        <v>104</v>
      </c>
      <c r="B67" s="406" t="s">
        <v>121</v>
      </c>
      <c r="C67" s="406" t="s">
        <v>139</v>
      </c>
      <c r="D67" s="406">
        <v>78398</v>
      </c>
      <c r="E67" s="406" t="s">
        <v>406</v>
      </c>
      <c r="F67" s="406" t="s">
        <v>412</v>
      </c>
      <c r="G67" s="407">
        <v>37576.53</v>
      </c>
      <c r="H67" s="407">
        <v>18589.830000000002</v>
      </c>
      <c r="I67" s="407">
        <f t="shared" si="1"/>
        <v>18986.699999999997</v>
      </c>
      <c r="J67" s="406">
        <v>49.47</v>
      </c>
      <c r="K67" s="406">
        <v>0</v>
      </c>
      <c r="L67" s="407">
        <v>30249.9</v>
      </c>
      <c r="M67" s="407">
        <v>16200.35</v>
      </c>
      <c r="N67" s="406">
        <v>0</v>
      </c>
      <c r="O67" s="407">
        <v>14049.55</v>
      </c>
      <c r="P67" s="407">
        <v>7056.87</v>
      </c>
      <c r="Q67" s="407">
        <v>6992.68</v>
      </c>
      <c r="R67" s="406">
        <v>49.77</v>
      </c>
      <c r="S67" s="387" t="s">
        <v>550</v>
      </c>
      <c r="T67" s="408" t="s">
        <v>412</v>
      </c>
    </row>
    <row r="68" spans="1:20" s="408" customFormat="1">
      <c r="A68" s="406" t="s">
        <v>104</v>
      </c>
      <c r="B68" s="406" t="s">
        <v>121</v>
      </c>
      <c r="C68" s="406" t="s">
        <v>139</v>
      </c>
      <c r="D68" s="406">
        <v>78398</v>
      </c>
      <c r="E68" s="406" t="s">
        <v>406</v>
      </c>
      <c r="F68" s="406" t="s">
        <v>413</v>
      </c>
      <c r="G68" s="407">
        <v>39389.67</v>
      </c>
      <c r="H68" s="407">
        <v>17512.060000000001</v>
      </c>
      <c r="I68" s="407">
        <f t="shared" si="1"/>
        <v>21877.609999999997</v>
      </c>
      <c r="J68" s="406">
        <v>44.46</v>
      </c>
      <c r="K68" s="406">
        <v>0</v>
      </c>
      <c r="L68" s="407">
        <v>27890.959999999999</v>
      </c>
      <c r="M68" s="407">
        <v>21681.4</v>
      </c>
      <c r="N68" s="406">
        <v>0</v>
      </c>
      <c r="O68" s="407">
        <v>6209.55</v>
      </c>
      <c r="P68" s="407">
        <v>4693.1899999999996</v>
      </c>
      <c r="Q68" s="407">
        <v>1516.36</v>
      </c>
      <c r="R68" s="406">
        <v>24.42</v>
      </c>
      <c r="S68" s="387" t="s">
        <v>550</v>
      </c>
      <c r="T68" s="408" t="s">
        <v>413</v>
      </c>
    </row>
    <row r="69" spans="1:20" s="408" customFormat="1">
      <c r="A69" s="406" t="s">
        <v>104</v>
      </c>
      <c r="B69" s="406" t="s">
        <v>121</v>
      </c>
      <c r="C69" s="406" t="s">
        <v>139</v>
      </c>
      <c r="D69" s="406">
        <v>78398</v>
      </c>
      <c r="E69" s="406" t="s">
        <v>406</v>
      </c>
      <c r="F69" s="406" t="s">
        <v>414</v>
      </c>
      <c r="G69" s="407">
        <v>31940.05</v>
      </c>
      <c r="H69" s="407">
        <v>28755.91</v>
      </c>
      <c r="I69" s="407">
        <f t="shared" si="1"/>
        <v>3184.1399999999994</v>
      </c>
      <c r="J69" s="406">
        <v>90.03</v>
      </c>
      <c r="K69" s="406">
        <v>47.82</v>
      </c>
      <c r="L69" s="407">
        <v>47214.11</v>
      </c>
      <c r="M69" s="406">
        <v>0.28999999999999998</v>
      </c>
      <c r="N69" s="406">
        <v>47.82</v>
      </c>
      <c r="O69" s="407">
        <v>47213.82</v>
      </c>
      <c r="P69" s="407">
        <v>28755.91</v>
      </c>
      <c r="Q69" s="407">
        <v>18457.91</v>
      </c>
      <c r="R69" s="406">
        <v>39.090000000000003</v>
      </c>
      <c r="S69" s="387" t="s">
        <v>550</v>
      </c>
      <c r="T69" s="408" t="s">
        <v>414</v>
      </c>
    </row>
    <row r="70" spans="1:20">
      <c r="A70" s="367" t="s">
        <v>104</v>
      </c>
      <c r="B70" s="367" t="s">
        <v>121</v>
      </c>
      <c r="C70" s="367" t="s">
        <v>140</v>
      </c>
      <c r="D70" s="367">
        <v>97026</v>
      </c>
      <c r="E70" s="367" t="s">
        <v>406</v>
      </c>
      <c r="F70" s="367" t="s">
        <v>415</v>
      </c>
      <c r="G70" s="398">
        <v>210428.2</v>
      </c>
      <c r="H70" s="405">
        <v>114180.98</v>
      </c>
      <c r="I70" s="398">
        <f t="shared" si="1"/>
        <v>96247.220000000016</v>
      </c>
      <c r="J70" s="350">
        <v>49.37</v>
      </c>
      <c r="K70" s="350">
        <v>45.41</v>
      </c>
      <c r="L70" s="398">
        <v>305985.78000000003</v>
      </c>
      <c r="M70" s="398">
        <v>55665.4</v>
      </c>
      <c r="N70" s="350">
        <v>18.96</v>
      </c>
      <c r="O70" s="398">
        <v>250320.39</v>
      </c>
      <c r="P70" s="398">
        <v>101924.54</v>
      </c>
      <c r="Q70" s="398">
        <v>148395.84</v>
      </c>
      <c r="R70" s="350">
        <v>59.28</v>
      </c>
      <c r="S70" s="387" t="s">
        <v>550</v>
      </c>
      <c r="T70" s="312" t="s">
        <v>415</v>
      </c>
    </row>
    <row r="71" spans="1:20">
      <c r="A71" s="367" t="s">
        <v>104</v>
      </c>
      <c r="B71" s="367" t="s">
        <v>121</v>
      </c>
      <c r="C71" s="367" t="s">
        <v>142</v>
      </c>
      <c r="D71" s="367">
        <v>90365</v>
      </c>
      <c r="E71" s="367" t="s">
        <v>406</v>
      </c>
      <c r="F71" s="367" t="s">
        <v>416</v>
      </c>
      <c r="G71" s="398">
        <v>202908.01</v>
      </c>
      <c r="H71" s="405">
        <v>124398.34</v>
      </c>
      <c r="I71" s="398">
        <f t="shared" si="1"/>
        <v>78509.670000000013</v>
      </c>
      <c r="J71" s="350">
        <v>70.47</v>
      </c>
      <c r="K71" s="350">
        <v>13.12</v>
      </c>
      <c r="L71" s="398">
        <v>229526.72</v>
      </c>
      <c r="M71" s="398">
        <v>30537.58</v>
      </c>
      <c r="N71" s="350">
        <v>0</v>
      </c>
      <c r="O71" s="398">
        <v>198989.14</v>
      </c>
      <c r="P71" s="398">
        <v>122754.6</v>
      </c>
      <c r="Q71" s="398">
        <v>76234.539999999994</v>
      </c>
      <c r="R71" s="350">
        <v>38.31</v>
      </c>
      <c r="S71" s="387" t="s">
        <v>550</v>
      </c>
      <c r="T71" s="312" t="s">
        <v>416</v>
      </c>
    </row>
    <row r="72" spans="1:20">
      <c r="A72" s="367" t="s">
        <v>104</v>
      </c>
      <c r="B72" s="367" t="s">
        <v>121</v>
      </c>
      <c r="C72" s="367" t="s">
        <v>136</v>
      </c>
      <c r="D72" s="367">
        <v>210516</v>
      </c>
      <c r="E72" s="367" t="s">
        <v>406</v>
      </c>
      <c r="F72" s="367" t="s">
        <v>417</v>
      </c>
      <c r="G72" s="398">
        <v>38650.15</v>
      </c>
      <c r="H72" s="405">
        <v>13705.29</v>
      </c>
      <c r="I72" s="398">
        <f t="shared" si="1"/>
        <v>24944.86</v>
      </c>
      <c r="J72" s="350">
        <v>28.43</v>
      </c>
      <c r="K72" s="350">
        <v>28.89</v>
      </c>
      <c r="L72" s="398">
        <v>49817.72</v>
      </c>
      <c r="M72" s="398">
        <v>35055.58</v>
      </c>
      <c r="N72" s="350">
        <v>0</v>
      </c>
      <c r="O72" s="398">
        <v>14762.14</v>
      </c>
      <c r="P72" s="398">
        <v>10989.94</v>
      </c>
      <c r="Q72" s="398">
        <v>3772.19</v>
      </c>
      <c r="R72" s="350">
        <v>25.55</v>
      </c>
      <c r="S72" s="387" t="s">
        <v>550</v>
      </c>
      <c r="T72" s="312" t="s">
        <v>417</v>
      </c>
    </row>
    <row r="73" spans="1:20">
      <c r="A73" s="409" t="s">
        <v>84</v>
      </c>
      <c r="B73" s="409" t="s">
        <v>121</v>
      </c>
      <c r="C73" s="409" t="s">
        <v>127</v>
      </c>
      <c r="D73" s="409">
        <v>18850</v>
      </c>
      <c r="E73" s="409" t="s">
        <v>407</v>
      </c>
      <c r="F73" s="409" t="s">
        <v>418</v>
      </c>
      <c r="G73" s="410"/>
      <c r="H73" s="410"/>
      <c r="I73" s="410">
        <f t="shared" si="1"/>
        <v>0</v>
      </c>
      <c r="J73" s="409"/>
      <c r="K73" s="409"/>
      <c r="L73" s="410"/>
      <c r="M73" s="410"/>
      <c r="N73" s="409"/>
      <c r="O73" s="410"/>
      <c r="P73" s="410"/>
      <c r="Q73" s="410"/>
      <c r="R73" s="409"/>
      <c r="S73" s="387" t="s">
        <v>550</v>
      </c>
      <c r="T73" s="411"/>
    </row>
    <row r="74" spans="1:20">
      <c r="A74" s="409" t="s">
        <v>84</v>
      </c>
      <c r="B74" s="409" t="s">
        <v>121</v>
      </c>
      <c r="C74" s="409" t="s">
        <v>127</v>
      </c>
      <c r="D74" s="409">
        <v>18850</v>
      </c>
      <c r="E74" s="409" t="s">
        <v>406</v>
      </c>
      <c r="F74" s="409" t="s">
        <v>419</v>
      </c>
      <c r="G74" s="410"/>
      <c r="H74" s="410"/>
      <c r="I74" s="410">
        <f t="shared" si="1"/>
        <v>0</v>
      </c>
      <c r="J74" s="409"/>
      <c r="K74" s="409"/>
      <c r="L74" s="410"/>
      <c r="M74" s="410"/>
      <c r="N74" s="409"/>
      <c r="O74" s="410"/>
      <c r="P74" s="410"/>
      <c r="Q74" s="410"/>
      <c r="R74" s="409"/>
      <c r="S74" s="387" t="s">
        <v>550</v>
      </c>
      <c r="T74" s="411"/>
    </row>
    <row r="75" spans="1:20">
      <c r="A75" s="409" t="s">
        <v>84</v>
      </c>
      <c r="B75" s="409" t="s">
        <v>121</v>
      </c>
      <c r="C75" s="409" t="s">
        <v>127</v>
      </c>
      <c r="D75" s="409">
        <v>18850</v>
      </c>
      <c r="E75" s="409" t="s">
        <v>406</v>
      </c>
      <c r="F75" s="409" t="s">
        <v>420</v>
      </c>
      <c r="G75" s="410"/>
      <c r="H75" s="410"/>
      <c r="I75" s="410">
        <f t="shared" si="1"/>
        <v>0</v>
      </c>
      <c r="J75" s="409"/>
      <c r="K75" s="409"/>
      <c r="L75" s="410"/>
      <c r="M75" s="410"/>
      <c r="N75" s="409"/>
      <c r="O75" s="410"/>
      <c r="P75" s="410"/>
      <c r="Q75" s="410"/>
      <c r="R75" s="409"/>
      <c r="S75" s="387" t="s">
        <v>550</v>
      </c>
      <c r="T75" s="411"/>
    </row>
    <row r="76" spans="1:20">
      <c r="A76" s="409" t="s">
        <v>84</v>
      </c>
      <c r="B76" s="409" t="s">
        <v>121</v>
      </c>
      <c r="C76" s="409" t="s">
        <v>127</v>
      </c>
      <c r="D76" s="409">
        <v>18850</v>
      </c>
      <c r="E76" s="409" t="s">
        <v>406</v>
      </c>
      <c r="F76" s="409" t="s">
        <v>421</v>
      </c>
      <c r="G76" s="410"/>
      <c r="H76" s="410"/>
      <c r="I76" s="410">
        <f t="shared" si="1"/>
        <v>0</v>
      </c>
      <c r="J76" s="409"/>
      <c r="K76" s="409"/>
      <c r="L76" s="410"/>
      <c r="M76" s="410"/>
      <c r="N76" s="409"/>
      <c r="O76" s="410"/>
      <c r="P76" s="410"/>
      <c r="Q76" s="410"/>
      <c r="R76" s="409"/>
      <c r="S76" s="387" t="s">
        <v>550</v>
      </c>
      <c r="T76" s="411"/>
    </row>
    <row r="77" spans="1:20">
      <c r="A77" s="409" t="s">
        <v>84</v>
      </c>
      <c r="B77" s="409" t="s">
        <v>121</v>
      </c>
      <c r="C77" s="409" t="s">
        <v>128</v>
      </c>
      <c r="D77" s="409">
        <v>78378</v>
      </c>
      <c r="E77" s="409" t="s">
        <v>406</v>
      </c>
      <c r="F77" s="409" t="s">
        <v>422</v>
      </c>
      <c r="G77" s="410">
        <v>31940.05</v>
      </c>
      <c r="H77" s="410">
        <v>9023.07</v>
      </c>
      <c r="I77" s="410">
        <f t="shared" si="1"/>
        <v>22916.98</v>
      </c>
      <c r="J77" s="409">
        <v>28.25</v>
      </c>
      <c r="K77" s="409">
        <v>0</v>
      </c>
      <c r="L77" s="410">
        <v>15209.18</v>
      </c>
      <c r="M77" s="410">
        <v>3983.32</v>
      </c>
      <c r="N77" s="409">
        <v>0</v>
      </c>
      <c r="O77" s="410">
        <v>11225.86</v>
      </c>
      <c r="P77" s="410">
        <v>6932.04</v>
      </c>
      <c r="Q77" s="410">
        <v>4293.82</v>
      </c>
      <c r="R77" s="409">
        <v>38.25</v>
      </c>
      <c r="S77" s="387" t="s">
        <v>550</v>
      </c>
      <c r="T77" s="411" t="s">
        <v>422</v>
      </c>
    </row>
    <row r="78" spans="1:20">
      <c r="A78" s="409" t="s">
        <v>84</v>
      </c>
      <c r="B78" s="409" t="s">
        <v>121</v>
      </c>
      <c r="C78" s="409" t="s">
        <v>128</v>
      </c>
      <c r="D78" s="409">
        <v>78378</v>
      </c>
      <c r="E78" s="409" t="s">
        <v>406</v>
      </c>
      <c r="F78" s="409" t="s">
        <v>423</v>
      </c>
      <c r="G78" s="410">
        <v>15030.61</v>
      </c>
      <c r="H78" s="410">
        <v>8869.7900000000009</v>
      </c>
      <c r="I78" s="410">
        <f t="shared" si="1"/>
        <v>6160.82</v>
      </c>
      <c r="J78" s="409">
        <v>59.01</v>
      </c>
      <c r="K78" s="409">
        <v>0</v>
      </c>
      <c r="L78" s="410">
        <v>11794.68</v>
      </c>
      <c r="M78" s="410">
        <v>4370.97</v>
      </c>
      <c r="N78" s="409">
        <v>0</v>
      </c>
      <c r="O78" s="410">
        <v>7423.71</v>
      </c>
      <c r="P78" s="410">
        <v>5449.58</v>
      </c>
      <c r="Q78" s="410">
        <v>1974.13</v>
      </c>
      <c r="R78" s="409">
        <v>26.59</v>
      </c>
      <c r="S78" s="387" t="s">
        <v>550</v>
      </c>
      <c r="T78" s="411" t="s">
        <v>423</v>
      </c>
    </row>
    <row r="79" spans="1:20">
      <c r="A79" s="409" t="s">
        <v>84</v>
      </c>
      <c r="B79" s="409" t="s">
        <v>121</v>
      </c>
      <c r="C79" s="409" t="s">
        <v>129</v>
      </c>
      <c r="D79" s="409">
        <v>78998</v>
      </c>
      <c r="E79" s="409" t="s">
        <v>406</v>
      </c>
      <c r="F79" s="409" t="s">
        <v>424</v>
      </c>
      <c r="G79" s="410"/>
      <c r="H79" s="410"/>
      <c r="I79" s="410">
        <f t="shared" si="1"/>
        <v>0</v>
      </c>
      <c r="J79" s="409"/>
      <c r="K79" s="409"/>
      <c r="L79" s="410"/>
      <c r="M79" s="410"/>
      <c r="N79" s="409"/>
      <c r="O79" s="410"/>
      <c r="P79" s="410"/>
      <c r="Q79" s="410"/>
      <c r="R79" s="409"/>
      <c r="S79" s="387" t="s">
        <v>550</v>
      </c>
      <c r="T79" s="411" t="s">
        <v>424</v>
      </c>
    </row>
    <row r="80" spans="1:20">
      <c r="A80" s="367" t="s">
        <v>84</v>
      </c>
      <c r="B80" s="367" t="s">
        <v>121</v>
      </c>
      <c r="C80" s="367" t="s">
        <v>130</v>
      </c>
      <c r="D80" s="367">
        <v>53518</v>
      </c>
      <c r="E80" s="367" t="s">
        <v>406</v>
      </c>
      <c r="F80" s="367" t="s">
        <v>425</v>
      </c>
      <c r="G80" s="398">
        <v>172851.74</v>
      </c>
      <c r="H80" s="405">
        <v>98726</v>
      </c>
      <c r="I80" s="398">
        <f t="shared" si="1"/>
        <v>74125.739999999991</v>
      </c>
      <c r="J80" s="350">
        <v>41.38</v>
      </c>
      <c r="K80" s="350">
        <v>22.97</v>
      </c>
      <c r="L80" s="398">
        <v>212547.86</v>
      </c>
      <c r="M80" s="398">
        <v>66838.8</v>
      </c>
      <c r="N80" s="350">
        <v>0</v>
      </c>
      <c r="O80" s="398">
        <v>145709.04999999999</v>
      </c>
      <c r="P80" s="398">
        <v>70280.5</v>
      </c>
      <c r="Q80" s="398">
        <v>75428.55</v>
      </c>
      <c r="R80" s="350">
        <v>51.77</v>
      </c>
      <c r="S80" s="387" t="s">
        <v>550</v>
      </c>
      <c r="T80" s="312" t="s">
        <v>425</v>
      </c>
    </row>
    <row r="81" spans="1:20">
      <c r="A81" s="367" t="s">
        <v>84</v>
      </c>
      <c r="B81" s="367" t="s">
        <v>121</v>
      </c>
      <c r="C81" s="367" t="s">
        <v>130</v>
      </c>
      <c r="D81" s="367">
        <v>53518</v>
      </c>
      <c r="E81" s="367" t="s">
        <v>406</v>
      </c>
      <c r="F81" s="367" t="s">
        <v>426</v>
      </c>
      <c r="G81" s="398">
        <v>76590.89</v>
      </c>
      <c r="H81" s="405">
        <v>52819</v>
      </c>
      <c r="I81" s="398">
        <f t="shared" si="1"/>
        <v>23771.89</v>
      </c>
      <c r="J81" s="350">
        <v>66.44</v>
      </c>
      <c r="K81" s="350">
        <v>25.02</v>
      </c>
      <c r="L81" s="398">
        <v>95756.4</v>
      </c>
      <c r="M81" s="398">
        <v>42618.34</v>
      </c>
      <c r="N81" s="350">
        <v>0</v>
      </c>
      <c r="O81" s="398">
        <v>53138.06</v>
      </c>
      <c r="P81" s="398">
        <v>50885.599999999999</v>
      </c>
      <c r="Q81" s="398">
        <v>2252.46</v>
      </c>
      <c r="R81" s="350">
        <v>4.24</v>
      </c>
      <c r="S81" s="387" t="s">
        <v>550</v>
      </c>
      <c r="T81" s="312" t="s">
        <v>426</v>
      </c>
    </row>
    <row r="82" spans="1:20">
      <c r="A82" s="367" t="s">
        <v>84</v>
      </c>
      <c r="B82" s="367" t="s">
        <v>121</v>
      </c>
      <c r="C82" s="367" t="s">
        <v>134</v>
      </c>
      <c r="D82" s="367">
        <v>55362</v>
      </c>
      <c r="E82" s="367" t="s">
        <v>406</v>
      </c>
      <c r="F82" s="367" t="s">
        <v>427</v>
      </c>
      <c r="G82" s="398">
        <v>172851.74</v>
      </c>
      <c r="H82" s="405">
        <v>105953</v>
      </c>
      <c r="I82" s="398">
        <f t="shared" si="1"/>
        <v>66898.739999999991</v>
      </c>
      <c r="J82" s="350">
        <v>61.05</v>
      </c>
      <c r="K82" s="350">
        <v>32.369999999999997</v>
      </c>
      <c r="L82" s="398">
        <v>228801.79</v>
      </c>
      <c r="M82" s="398">
        <v>33615.78</v>
      </c>
      <c r="N82" s="350">
        <v>12.92</v>
      </c>
      <c r="O82" s="398">
        <v>195186.01</v>
      </c>
      <c r="P82" s="398">
        <v>102834.7</v>
      </c>
      <c r="Q82" s="398">
        <v>92351.3</v>
      </c>
      <c r="R82" s="350">
        <v>47.31</v>
      </c>
      <c r="S82" s="387" t="s">
        <v>550</v>
      </c>
      <c r="T82" s="312" t="s">
        <v>427</v>
      </c>
    </row>
    <row r="83" spans="1:20">
      <c r="A83" s="367" t="s">
        <v>84</v>
      </c>
      <c r="B83" s="367" t="s">
        <v>121</v>
      </c>
      <c r="C83" s="367" t="s">
        <v>119</v>
      </c>
      <c r="D83" s="367">
        <v>210204</v>
      </c>
      <c r="E83" s="367" t="s">
        <v>406</v>
      </c>
      <c r="F83" s="367" t="s">
        <v>428</v>
      </c>
      <c r="G83" s="398">
        <v>38650.15</v>
      </c>
      <c r="H83" s="405">
        <v>31157</v>
      </c>
      <c r="I83" s="398">
        <f>G83-H83</f>
        <v>7493.1500000000015</v>
      </c>
      <c r="J83" s="350">
        <v>82.54</v>
      </c>
      <c r="K83" s="350">
        <v>15.54</v>
      </c>
      <c r="L83" s="398">
        <v>44656.58</v>
      </c>
      <c r="M83" s="398">
        <v>6321.8</v>
      </c>
      <c r="N83" s="350">
        <v>0</v>
      </c>
      <c r="O83" s="398">
        <v>38334.78</v>
      </c>
      <c r="P83" s="398">
        <v>31372.7</v>
      </c>
      <c r="Q83" s="398">
        <v>6962.07</v>
      </c>
      <c r="R83" s="350">
        <v>18.16</v>
      </c>
      <c r="S83" s="387" t="s">
        <v>550</v>
      </c>
      <c r="T83" s="312" t="s">
        <v>428</v>
      </c>
    </row>
    <row r="85" spans="1:20">
      <c r="A85" s="323" t="s">
        <v>515</v>
      </c>
    </row>
    <row r="86" spans="1:20">
      <c r="A86" s="325" t="s">
        <v>10</v>
      </c>
      <c r="B86" s="325" t="s">
        <v>267</v>
      </c>
      <c r="C86" s="325" t="s">
        <v>242</v>
      </c>
      <c r="D86" s="325" t="s">
        <v>490</v>
      </c>
      <c r="E86" s="325" t="s">
        <v>377</v>
      </c>
      <c r="F86" s="325" t="s">
        <v>347</v>
      </c>
      <c r="G86" s="325" t="s">
        <v>491</v>
      </c>
      <c r="H86" s="327" t="s">
        <v>510</v>
      </c>
      <c r="I86" s="325" t="s">
        <v>310</v>
      </c>
      <c r="J86" s="325" t="s">
        <v>511</v>
      </c>
      <c r="K86" s="325" t="s">
        <v>513</v>
      </c>
      <c r="L86" s="325" t="s">
        <v>377</v>
      </c>
    </row>
    <row r="87" spans="1:20">
      <c r="A87" s="375">
        <v>292602230</v>
      </c>
      <c r="B87" s="350">
        <v>24736.7</v>
      </c>
      <c r="C87" s="350">
        <v>20673</v>
      </c>
      <c r="D87" s="319">
        <f>C87/B87</f>
        <v>0.83572182223174474</v>
      </c>
      <c r="E87" s="387" t="s">
        <v>550</v>
      </c>
      <c r="F87" s="152">
        <f>B87/1024</f>
        <v>24.156933593750001</v>
      </c>
      <c r="G87" s="152">
        <f>C87/1024</f>
        <v>20.1884765625</v>
      </c>
      <c r="H87" s="152">
        <f>VLOOKUP(A87,K1:R35,4,FALSE)/1024</f>
        <v>63.048730468750001</v>
      </c>
      <c r="I87" s="152">
        <f>VLOOKUP(A87,K1:R35,7,FALSE)/1024</f>
        <v>32.053808593749999</v>
      </c>
      <c r="J87" s="152">
        <f>H87-G87</f>
        <v>42.860253906250001</v>
      </c>
      <c r="K87" s="223">
        <f>J87/I87</f>
        <v>1.337134518068068</v>
      </c>
      <c r="L87" s="387" t="s">
        <v>550</v>
      </c>
    </row>
    <row r="88" spans="1:20">
      <c r="A88" s="375">
        <v>292602231</v>
      </c>
      <c r="B88" s="350">
        <v>55794.7</v>
      </c>
      <c r="C88" s="350">
        <v>41300.5</v>
      </c>
      <c r="D88" s="319">
        <f t="shared" ref="D88:D95" si="2">C88/B88</f>
        <v>0.7402226376340405</v>
      </c>
      <c r="E88" s="387" t="s">
        <v>550</v>
      </c>
      <c r="F88" s="152">
        <f t="shared" ref="F88:F95" si="3">B88/1024</f>
        <v>54.487011718749997</v>
      </c>
      <c r="G88" s="152">
        <f t="shared" ref="G88:G95" si="4">C88/1024</f>
        <v>40.33251953125</v>
      </c>
      <c r="H88" s="152">
        <f>VLOOKUP(A88,K2:R35,4,FALSE)/1024</f>
        <v>98.178027343750003</v>
      </c>
      <c r="I88" s="152">
        <f>VLOOKUP(A88,K2:R35,7,FALSE)/1024</f>
        <v>10.6009765625</v>
      </c>
      <c r="J88" s="152">
        <f t="shared" ref="J88:J95" si="5">H88-G88</f>
        <v>57.845507812500003</v>
      </c>
      <c r="K88" s="223">
        <f t="shared" ref="K88:K95" si="6">J88/I88</f>
        <v>5.456620668054609</v>
      </c>
      <c r="L88" s="387" t="s">
        <v>550</v>
      </c>
    </row>
    <row r="89" spans="1:20">
      <c r="A89" s="375">
        <v>292604330</v>
      </c>
      <c r="B89" s="350">
        <v>37070</v>
      </c>
      <c r="C89" s="350">
        <v>7082.4</v>
      </c>
      <c r="D89" s="319">
        <f t="shared" si="2"/>
        <v>0.19105476126247639</v>
      </c>
      <c r="E89" s="387" t="s">
        <v>550</v>
      </c>
      <c r="F89" s="152">
        <f t="shared" si="3"/>
        <v>36.201171875</v>
      </c>
      <c r="G89" s="152">
        <f t="shared" si="4"/>
        <v>6.9164062499999996</v>
      </c>
      <c r="H89" s="152">
        <f>VLOOKUP(A89,K3:R35,4,FALSE)/1024</f>
        <v>88.398046875000006</v>
      </c>
      <c r="I89" s="152">
        <f>VLOOKUP(A89,K3:R35,7,FALSE)/1024</f>
        <v>131.583984375</v>
      </c>
      <c r="J89" s="152">
        <f t="shared" si="5"/>
        <v>81.481640625000011</v>
      </c>
      <c r="K89" s="223">
        <f t="shared" si="6"/>
        <v>0.61923676359264379</v>
      </c>
      <c r="L89" s="387" t="s">
        <v>550</v>
      </c>
    </row>
    <row r="90" spans="1:20">
      <c r="A90" s="375">
        <v>292604652</v>
      </c>
      <c r="B90" s="350">
        <v>144244</v>
      </c>
      <c r="C90" s="350">
        <v>65045.8</v>
      </c>
      <c r="D90" s="319">
        <f t="shared" si="2"/>
        <v>0.45094284684284963</v>
      </c>
      <c r="E90" s="387" t="s">
        <v>550</v>
      </c>
      <c r="F90" s="152">
        <f t="shared" si="3"/>
        <v>140.86328125</v>
      </c>
      <c r="G90" s="152">
        <f t="shared" si="4"/>
        <v>63.521289062500003</v>
      </c>
      <c r="H90" s="152">
        <f>VLOOKUP(A90,K4:R35,4,FALSE)/1024</f>
        <v>144.49814453125001</v>
      </c>
      <c r="I90" s="152">
        <f>VLOOKUP(A90,K4:R35,7,FALSE)/1024</f>
        <v>130.0537109375</v>
      </c>
      <c r="J90" s="152">
        <f t="shared" si="5"/>
        <v>80.976855468750003</v>
      </c>
      <c r="K90" s="223">
        <f t="shared" si="6"/>
        <v>0.62264163694387087</v>
      </c>
      <c r="L90" s="387" t="s">
        <v>550</v>
      </c>
    </row>
    <row r="91" spans="1:20">
      <c r="A91" s="375">
        <v>292603286</v>
      </c>
      <c r="B91" s="350">
        <v>134002</v>
      </c>
      <c r="C91" s="350">
        <v>59579.7</v>
      </c>
      <c r="D91" s="319">
        <f t="shared" si="2"/>
        <v>0.44461799077625702</v>
      </c>
      <c r="E91" s="387" t="s">
        <v>550</v>
      </c>
      <c r="F91" s="152">
        <f t="shared" si="3"/>
        <v>130.861328125</v>
      </c>
      <c r="G91" s="152">
        <f t="shared" si="4"/>
        <v>58.183300781249997</v>
      </c>
      <c r="H91" s="152">
        <f>VLOOKUP(A91,K5:R37,4,FALSE)/1024</f>
        <v>115.38144531250001</v>
      </c>
      <c r="I91" s="152">
        <f>VLOOKUP(A91,K5:R37,7,FALSE)/1024</f>
        <v>94.85</v>
      </c>
      <c r="J91" s="152">
        <f t="shared" si="5"/>
        <v>57.198144531250009</v>
      </c>
      <c r="K91" s="223">
        <f t="shared" si="6"/>
        <v>0.60303789700843446</v>
      </c>
      <c r="L91" s="387" t="s">
        <v>550</v>
      </c>
    </row>
    <row r="92" spans="1:20">
      <c r="A92" s="375">
        <v>292603696</v>
      </c>
      <c r="B92" s="350">
        <v>137563</v>
      </c>
      <c r="C92" s="350">
        <v>14209.7</v>
      </c>
      <c r="D92" s="319">
        <f t="shared" si="2"/>
        <v>0.10329594440365505</v>
      </c>
      <c r="E92" s="387" t="s">
        <v>550</v>
      </c>
      <c r="F92" s="152">
        <f t="shared" si="3"/>
        <v>134.3388671875</v>
      </c>
      <c r="G92" s="152">
        <f t="shared" si="4"/>
        <v>13.876660156250001</v>
      </c>
      <c r="H92" s="152">
        <f>VLOOKUP(A92,K6:R38,4,FALSE)/1024</f>
        <v>30.321972656250001</v>
      </c>
      <c r="I92" s="152">
        <f>VLOOKUP(A92,K6:R38,7,FALSE)/1024</f>
        <v>34.645898437500001</v>
      </c>
      <c r="J92" s="152">
        <f t="shared" si="5"/>
        <v>16.4453125</v>
      </c>
      <c r="K92" s="223">
        <f t="shared" si="6"/>
        <v>0.47466838043374088</v>
      </c>
      <c r="L92" s="387" t="s">
        <v>550</v>
      </c>
    </row>
    <row r="93" spans="1:20">
      <c r="A93" s="375">
        <v>295700671</v>
      </c>
      <c r="B93" s="350">
        <v>94476.800000000003</v>
      </c>
      <c r="C93" s="350">
        <v>21842.3</v>
      </c>
      <c r="D93" s="319">
        <f t="shared" si="2"/>
        <v>0.2311922080341417</v>
      </c>
      <c r="E93" s="387" t="s">
        <v>550</v>
      </c>
      <c r="F93" s="152">
        <f t="shared" si="3"/>
        <v>92.262500000000003</v>
      </c>
      <c r="G93" s="152">
        <f t="shared" si="4"/>
        <v>21.330371093749999</v>
      </c>
      <c r="H93" s="152">
        <f>VLOOKUP(A93,K7:R39,4,FALSE)/1024</f>
        <v>43.107421875</v>
      </c>
      <c r="I93" s="152">
        <f>VLOOKUP(A93,K7:R39,7,FALSE)/1024</f>
        <v>56.409472656250003</v>
      </c>
      <c r="J93" s="152">
        <f t="shared" si="5"/>
        <v>21.777050781250001</v>
      </c>
      <c r="K93" s="223">
        <f t="shared" si="6"/>
        <v>0.38605308214731499</v>
      </c>
      <c r="L93" s="387" t="s">
        <v>550</v>
      </c>
    </row>
    <row r="94" spans="1:20">
      <c r="A94" s="375">
        <v>295700710</v>
      </c>
      <c r="B94" s="350">
        <v>134810</v>
      </c>
      <c r="C94" s="350">
        <v>73714.2</v>
      </c>
      <c r="D94" s="319">
        <f t="shared" si="2"/>
        <v>0.54680068244195534</v>
      </c>
      <c r="E94" s="387" t="s">
        <v>550</v>
      </c>
      <c r="F94" s="152">
        <f t="shared" si="3"/>
        <v>131.650390625</v>
      </c>
      <c r="G94" s="152">
        <f t="shared" si="4"/>
        <v>71.986523437499997</v>
      </c>
      <c r="H94" s="152">
        <f>VLOOKUP(A94,K8:R40,4,FALSE)/1024</f>
        <v>143.84521484375</v>
      </c>
      <c r="I94" s="152">
        <f>VLOOKUP(A94,K8:R40,7,FALSE)/1024</f>
        <v>106.9521484375</v>
      </c>
      <c r="J94" s="152">
        <f t="shared" si="5"/>
        <v>71.858691406250003</v>
      </c>
      <c r="K94" s="223">
        <f t="shared" si="6"/>
        <v>0.67187702590418108</v>
      </c>
      <c r="L94" s="387" t="s">
        <v>550</v>
      </c>
    </row>
    <row r="95" spans="1:20">
      <c r="A95" s="375">
        <v>295700712</v>
      </c>
      <c r="B95" s="350">
        <v>133832</v>
      </c>
      <c r="C95" s="350">
        <v>70243.600000000006</v>
      </c>
      <c r="D95" s="319">
        <f t="shared" si="2"/>
        <v>0.5248640086078068</v>
      </c>
      <c r="E95" s="387" t="s">
        <v>550</v>
      </c>
      <c r="F95" s="152">
        <f t="shared" si="3"/>
        <v>130.6953125</v>
      </c>
      <c r="G95" s="152">
        <f t="shared" si="4"/>
        <v>68.597265625000006</v>
      </c>
      <c r="H95" s="152">
        <f>VLOOKUP(A95,K9:R41,4,FALSE)/1024</f>
        <v>136.51943359374999</v>
      </c>
      <c r="I95" s="152">
        <f>VLOOKUP(A95,K9:R41,7,FALSE)/1024</f>
        <v>117.85546875</v>
      </c>
      <c r="J95" s="152">
        <f t="shared" si="5"/>
        <v>67.922167968749989</v>
      </c>
      <c r="K95" s="223">
        <f t="shared" si="6"/>
        <v>0.57631749030525992</v>
      </c>
      <c r="L95" s="387" t="s">
        <v>550</v>
      </c>
    </row>
    <row r="97" spans="1:9">
      <c r="A97" t="s">
        <v>520</v>
      </c>
    </row>
    <row r="98" spans="1:9">
      <c r="A98" s="376" t="s">
        <v>359</v>
      </c>
      <c r="B98" s="376" t="s">
        <v>516</v>
      </c>
      <c r="C98" s="376" t="s">
        <v>521</v>
      </c>
      <c r="D98" s="376" t="s">
        <v>377</v>
      </c>
      <c r="E98" s="366"/>
    </row>
    <row r="99" spans="1:9">
      <c r="A99" s="331">
        <v>290103544</v>
      </c>
      <c r="B99" s="397"/>
      <c r="C99" s="152"/>
      <c r="D99" s="387" t="s">
        <v>550</v>
      </c>
      <c r="E99" s="374"/>
      <c r="F99" s="388"/>
      <c r="G99" s="388"/>
      <c r="H99" s="252"/>
    </row>
    <row r="100" spans="1:9">
      <c r="A100" s="331">
        <v>290103564</v>
      </c>
      <c r="B100" s="397"/>
      <c r="C100" s="152"/>
      <c r="D100" s="387" t="s">
        <v>550</v>
      </c>
      <c r="E100" s="374"/>
      <c r="F100" s="388"/>
      <c r="G100" s="388"/>
      <c r="H100" s="252"/>
    </row>
    <row r="101" spans="1:9">
      <c r="A101" s="331">
        <v>290103810</v>
      </c>
      <c r="B101" s="397"/>
      <c r="C101" s="152"/>
      <c r="D101" s="387" t="s">
        <v>550</v>
      </c>
      <c r="E101" s="374"/>
      <c r="F101" s="388"/>
      <c r="G101" s="388"/>
      <c r="H101" s="252"/>
    </row>
    <row r="102" spans="1:9">
      <c r="A102" s="331">
        <v>290103943</v>
      </c>
      <c r="B102" s="397"/>
      <c r="C102" s="152"/>
      <c r="D102" s="387" t="s">
        <v>550</v>
      </c>
      <c r="E102" s="374"/>
      <c r="F102" s="388"/>
      <c r="G102" s="388"/>
      <c r="H102" s="252"/>
    </row>
    <row r="103" spans="1:9">
      <c r="A103" s="331">
        <v>290105349</v>
      </c>
      <c r="B103" s="397">
        <v>10018.1748046875</v>
      </c>
      <c r="C103" s="152">
        <v>9.7833738327026367</v>
      </c>
      <c r="D103" s="387" t="s">
        <v>550</v>
      </c>
      <c r="E103" s="374"/>
      <c r="F103" s="388"/>
      <c r="G103" s="388"/>
      <c r="H103" s="252"/>
    </row>
    <row r="104" spans="1:9">
      <c r="A104" s="331">
        <v>290103452</v>
      </c>
      <c r="B104" s="397"/>
      <c r="C104" s="152"/>
      <c r="D104" s="387" t="s">
        <v>550</v>
      </c>
      <c r="E104" s="374"/>
      <c r="F104" s="388"/>
      <c r="G104" s="388"/>
      <c r="H104" s="388"/>
      <c r="I104" s="388"/>
    </row>
    <row r="105" spans="1:9">
      <c r="A105" s="331">
        <v>290103720</v>
      </c>
      <c r="B105" s="397"/>
      <c r="C105" s="152"/>
      <c r="D105" s="387" t="s">
        <v>550</v>
      </c>
      <c r="E105" s="374"/>
      <c r="F105" s="388"/>
      <c r="G105" s="388"/>
      <c r="H105" s="388"/>
      <c r="I105" s="388"/>
    </row>
    <row r="106" spans="1:9">
      <c r="A106" s="331">
        <v>290105373</v>
      </c>
      <c r="B106" s="397">
        <v>1943.0361328125</v>
      </c>
      <c r="C106" s="152">
        <v>1.897496223449707</v>
      </c>
      <c r="D106" s="387" t="s">
        <v>550</v>
      </c>
      <c r="E106" s="374"/>
      <c r="F106" s="388"/>
      <c r="G106" s="388"/>
      <c r="H106" s="388"/>
      <c r="I106" s="388"/>
    </row>
    <row r="107" spans="1:9">
      <c r="A107" s="331">
        <v>290102838</v>
      </c>
      <c r="B107" s="397">
        <v>744.083984375</v>
      </c>
      <c r="C107" s="152">
        <v>0.72664451599121094</v>
      </c>
      <c r="D107" s="387" t="s">
        <v>550</v>
      </c>
      <c r="E107" s="374"/>
      <c r="F107" s="388"/>
      <c r="G107" s="388"/>
      <c r="H107" s="388"/>
      <c r="I107" s="388"/>
    </row>
    <row r="108" spans="1:9">
      <c r="A108" s="331">
        <v>290102819</v>
      </c>
      <c r="B108" s="397">
        <v>13689.21093749996</v>
      </c>
      <c r="C108" s="152">
        <v>13.368370056152305</v>
      </c>
      <c r="D108" s="387" t="s">
        <v>550</v>
      </c>
      <c r="E108" s="366"/>
      <c r="F108" s="388"/>
      <c r="G108" s="388"/>
      <c r="H108" s="388"/>
      <c r="I108" s="388"/>
    </row>
    <row r="109" spans="1:9">
      <c r="A109" s="331">
        <v>290102839</v>
      </c>
      <c r="B109" s="397"/>
      <c r="C109" s="152"/>
      <c r="D109" s="387" t="s">
        <v>550</v>
      </c>
      <c r="E109" s="366"/>
      <c r="F109" s="388"/>
      <c r="G109" s="388"/>
      <c r="H109" s="388"/>
      <c r="I109" s="388"/>
    </row>
    <row r="110" spans="1:9">
      <c r="A110" s="331">
        <v>290105364</v>
      </c>
      <c r="B110" s="397">
        <v>4.6875E-2</v>
      </c>
      <c r="C110" s="152">
        <v>4.57763671875E-5</v>
      </c>
      <c r="D110" s="387" t="s">
        <v>550</v>
      </c>
      <c r="E110" s="366"/>
      <c r="F110" s="388"/>
      <c r="G110" s="388"/>
      <c r="H110" s="388"/>
      <c r="I110" s="388"/>
    </row>
    <row r="111" spans="1:9">
      <c r="G111" s="388"/>
      <c r="H111" s="388"/>
      <c r="I111" s="388"/>
    </row>
    <row r="112" spans="1:9">
      <c r="G112" s="388"/>
      <c r="H112" s="388"/>
      <c r="I112" s="388"/>
    </row>
    <row r="113" spans="1:13">
      <c r="A113" s="267" t="s">
        <v>514</v>
      </c>
      <c r="B113" s="368"/>
      <c r="C113" s="368"/>
      <c r="D113" s="368"/>
      <c r="E113" s="368"/>
      <c r="F113" s="368"/>
      <c r="G113" s="368"/>
      <c r="H113" s="368"/>
      <c r="I113" s="368"/>
      <c r="J113" s="368"/>
      <c r="K113" s="368"/>
      <c r="L113" s="368"/>
      <c r="M113" s="368"/>
    </row>
    <row r="114" spans="1:13" s="368" customFormat="1">
      <c r="A114" s="371" t="s">
        <v>10</v>
      </c>
      <c r="B114" s="376" t="s">
        <v>267</v>
      </c>
      <c r="C114" s="376" t="s">
        <v>242</v>
      </c>
      <c r="D114" s="371" t="s">
        <v>490</v>
      </c>
      <c r="E114" s="371" t="s">
        <v>377</v>
      </c>
      <c r="F114" s="371" t="s">
        <v>347</v>
      </c>
      <c r="G114" s="371" t="s">
        <v>491</v>
      </c>
      <c r="H114" s="373" t="s">
        <v>510</v>
      </c>
      <c r="I114" s="371" t="s">
        <v>310</v>
      </c>
      <c r="J114" s="371" t="s">
        <v>511</v>
      </c>
      <c r="K114" s="371" t="s">
        <v>513</v>
      </c>
      <c r="L114" s="371" t="s">
        <v>377</v>
      </c>
    </row>
    <row r="115" spans="1:13" s="368" customFormat="1">
      <c r="A115" s="375">
        <v>292602230</v>
      </c>
      <c r="B115" s="350">
        <v>24736.7</v>
      </c>
      <c r="C115" s="350">
        <v>20673</v>
      </c>
      <c r="D115" s="319">
        <f>C115/B115</f>
        <v>0.83572182223174474</v>
      </c>
      <c r="E115" s="387" t="s">
        <v>550</v>
      </c>
      <c r="F115" s="152">
        <f>B115/1024</f>
        <v>24.156933593750001</v>
      </c>
      <c r="G115" s="152">
        <f>C115/1024</f>
        <v>20.1884765625</v>
      </c>
      <c r="H115" s="152">
        <f>VLOOKUP(A115,K1:R35,4,FALSE)/1024</f>
        <v>63.048730468750001</v>
      </c>
      <c r="I115" s="152">
        <f>VLOOKUP(A115,K1:R35,7,FALSE)/1024</f>
        <v>32.053808593749999</v>
      </c>
      <c r="J115" s="152">
        <f>H115-G115</f>
        <v>42.860253906250001</v>
      </c>
      <c r="K115" s="223">
        <f>J115/I115</f>
        <v>1.337134518068068</v>
      </c>
      <c r="L115" s="387" t="s">
        <v>544</v>
      </c>
    </row>
    <row r="116" spans="1:13" s="368" customFormat="1">
      <c r="A116" s="375">
        <v>292602231</v>
      </c>
      <c r="B116" s="350">
        <v>55794.7</v>
      </c>
      <c r="C116" s="350">
        <v>41300.5</v>
      </c>
      <c r="D116" s="319">
        <f t="shared" ref="D116:D123" si="7">C116/B116</f>
        <v>0.7402226376340405</v>
      </c>
      <c r="E116" s="387" t="s">
        <v>550</v>
      </c>
      <c r="F116" s="152">
        <f t="shared" ref="F116:F123" si="8">B116/1024</f>
        <v>54.487011718749997</v>
      </c>
      <c r="G116" s="152">
        <f t="shared" ref="G116:G123" si="9">C116/1024</f>
        <v>40.33251953125</v>
      </c>
      <c r="H116" s="152">
        <f>VLOOKUP(A116,K2:R35,4,FALSE)/1024</f>
        <v>98.178027343750003</v>
      </c>
      <c r="I116" s="152">
        <f>VLOOKUP(A116,K2:R35,7,FALSE)/1024</f>
        <v>10.6009765625</v>
      </c>
      <c r="J116" s="152">
        <f t="shared" ref="J116:J123" si="10">H116-G116</f>
        <v>57.845507812500003</v>
      </c>
      <c r="K116" s="223">
        <f t="shared" ref="K116:K123" si="11">J116/I116</f>
        <v>5.456620668054609</v>
      </c>
      <c r="L116" s="387" t="s">
        <v>544</v>
      </c>
    </row>
    <row r="117" spans="1:13" s="368" customFormat="1">
      <c r="A117" s="375">
        <v>292604330</v>
      </c>
      <c r="B117" s="350">
        <v>37070</v>
      </c>
      <c r="C117" s="350">
        <v>7082.4</v>
      </c>
      <c r="D117" s="319">
        <f t="shared" si="7"/>
        <v>0.19105476126247639</v>
      </c>
      <c r="E117" s="387" t="s">
        <v>550</v>
      </c>
      <c r="F117" s="152">
        <f t="shared" si="8"/>
        <v>36.201171875</v>
      </c>
      <c r="G117" s="152">
        <f t="shared" si="9"/>
        <v>6.9164062499999996</v>
      </c>
      <c r="H117" s="152">
        <f>VLOOKUP(A117,K3:R35,4,FALSE)/1024</f>
        <v>88.398046875000006</v>
      </c>
      <c r="I117" s="152">
        <f>VLOOKUP(A117,K3:R35,7,FALSE)/1024</f>
        <v>131.583984375</v>
      </c>
      <c r="J117" s="152">
        <f t="shared" si="10"/>
        <v>81.481640625000011</v>
      </c>
      <c r="K117" s="223">
        <f t="shared" si="11"/>
        <v>0.61923676359264379</v>
      </c>
      <c r="L117" s="387" t="s">
        <v>544</v>
      </c>
    </row>
    <row r="118" spans="1:13" s="368" customFormat="1">
      <c r="A118" s="375">
        <v>292604652</v>
      </c>
      <c r="B118" s="350">
        <v>144244</v>
      </c>
      <c r="C118" s="350">
        <v>65045.9</v>
      </c>
      <c r="D118" s="319">
        <f t="shared" si="7"/>
        <v>0.45094354011258703</v>
      </c>
      <c r="E118" s="387" t="s">
        <v>550</v>
      </c>
      <c r="F118" s="152">
        <f t="shared" si="8"/>
        <v>140.86328125</v>
      </c>
      <c r="G118" s="152">
        <f t="shared" si="9"/>
        <v>63.521386718750001</v>
      </c>
      <c r="H118" s="152">
        <f>VLOOKUP(A118,K4:R35,4,FALSE)/1024</f>
        <v>144.49814453125001</v>
      </c>
      <c r="I118" s="152">
        <f>VLOOKUP(A118,K4:R35,7,FALSE)/1024</f>
        <v>130.0537109375</v>
      </c>
      <c r="J118" s="152">
        <f t="shared" si="10"/>
        <v>80.976757812500011</v>
      </c>
      <c r="K118" s="223">
        <f t="shared" si="11"/>
        <v>0.62264088605218704</v>
      </c>
      <c r="L118" s="387" t="s">
        <v>544</v>
      </c>
    </row>
    <row r="119" spans="1:13" s="368" customFormat="1">
      <c r="A119" s="375">
        <v>292603286</v>
      </c>
      <c r="B119" s="350">
        <v>134002</v>
      </c>
      <c r="C119" s="350">
        <v>59579.7</v>
      </c>
      <c r="D119" s="319">
        <f t="shared" si="7"/>
        <v>0.44461799077625702</v>
      </c>
      <c r="E119" s="387" t="s">
        <v>550</v>
      </c>
      <c r="F119" s="152">
        <f t="shared" si="8"/>
        <v>130.861328125</v>
      </c>
      <c r="G119" s="152">
        <f t="shared" si="9"/>
        <v>58.183300781249997</v>
      </c>
      <c r="H119" s="152">
        <f>VLOOKUP(A119,K5:R37,4,FALSE)/1024</f>
        <v>115.38144531250001</v>
      </c>
      <c r="I119" s="152">
        <f>VLOOKUP(A119,K5:R37,7,FALSE)/1024</f>
        <v>94.85</v>
      </c>
      <c r="J119" s="152">
        <f t="shared" si="10"/>
        <v>57.198144531250009</v>
      </c>
      <c r="K119" s="223">
        <f t="shared" si="11"/>
        <v>0.60303789700843446</v>
      </c>
      <c r="L119" s="387" t="s">
        <v>544</v>
      </c>
    </row>
    <row r="120" spans="1:13" s="368" customFormat="1">
      <c r="A120" s="375">
        <v>292603696</v>
      </c>
      <c r="B120" s="350">
        <v>137563</v>
      </c>
      <c r="C120" s="350">
        <v>14210.4</v>
      </c>
      <c r="D120" s="319">
        <f t="shared" si="7"/>
        <v>0.10330103298125222</v>
      </c>
      <c r="E120" s="387" t="s">
        <v>550</v>
      </c>
      <c r="F120" s="152">
        <f t="shared" si="8"/>
        <v>134.3388671875</v>
      </c>
      <c r="G120" s="152">
        <f t="shared" si="9"/>
        <v>13.87734375</v>
      </c>
      <c r="H120" s="152">
        <f>VLOOKUP(A120,K6:R38,4,FALSE)/1024</f>
        <v>30.321972656250001</v>
      </c>
      <c r="I120" s="152">
        <f>VLOOKUP(A120,K6:R38,7,FALSE)/1024</f>
        <v>34.645898437500001</v>
      </c>
      <c r="J120" s="152">
        <f t="shared" si="10"/>
        <v>16.444628906250003</v>
      </c>
      <c r="K120" s="223">
        <f t="shared" si="11"/>
        <v>0.47464864956282032</v>
      </c>
      <c r="L120" s="387" t="s">
        <v>544</v>
      </c>
    </row>
    <row r="121" spans="1:13" s="368" customFormat="1">
      <c r="A121" s="375">
        <v>295700671</v>
      </c>
      <c r="B121" s="350">
        <v>94476.800000000003</v>
      </c>
      <c r="C121" s="350">
        <v>21842.3</v>
      </c>
      <c r="D121" s="319">
        <f t="shared" si="7"/>
        <v>0.2311922080341417</v>
      </c>
      <c r="E121" s="387" t="s">
        <v>550</v>
      </c>
      <c r="F121" s="152">
        <f t="shared" si="8"/>
        <v>92.262500000000003</v>
      </c>
      <c r="G121" s="152">
        <f t="shared" si="9"/>
        <v>21.330371093749999</v>
      </c>
      <c r="H121" s="152">
        <f>VLOOKUP(A121,K7:R39,4,FALSE)/1024</f>
        <v>43.107421875</v>
      </c>
      <c r="I121" s="152">
        <f>VLOOKUP(A121,K7:R39,7,FALSE)/1024</f>
        <v>56.409472656250003</v>
      </c>
      <c r="J121" s="152">
        <f t="shared" si="10"/>
        <v>21.777050781250001</v>
      </c>
      <c r="K121" s="223">
        <f t="shared" si="11"/>
        <v>0.38605308214731499</v>
      </c>
      <c r="L121" s="387" t="s">
        <v>544</v>
      </c>
    </row>
    <row r="122" spans="1:13" s="368" customFormat="1">
      <c r="A122" s="375">
        <v>295700710</v>
      </c>
      <c r="B122" s="350">
        <v>134810</v>
      </c>
      <c r="C122" s="350">
        <v>73714.2</v>
      </c>
      <c r="D122" s="319">
        <f t="shared" si="7"/>
        <v>0.54680068244195534</v>
      </c>
      <c r="E122" s="387" t="s">
        <v>550</v>
      </c>
      <c r="F122" s="152">
        <f t="shared" si="8"/>
        <v>131.650390625</v>
      </c>
      <c r="G122" s="152">
        <f t="shared" si="9"/>
        <v>71.986523437499997</v>
      </c>
      <c r="H122" s="152">
        <f>VLOOKUP(A122,K8:R40,4,FALSE)/1024</f>
        <v>143.84521484375</v>
      </c>
      <c r="I122" s="152">
        <f>VLOOKUP(A122,K8:R40,7,FALSE)/1024</f>
        <v>106.9521484375</v>
      </c>
      <c r="J122" s="152">
        <f t="shared" si="10"/>
        <v>71.858691406250003</v>
      </c>
      <c r="K122" s="223">
        <f t="shared" si="11"/>
        <v>0.67187702590418108</v>
      </c>
      <c r="L122" s="387" t="s">
        <v>544</v>
      </c>
    </row>
    <row r="123" spans="1:13" s="368" customFormat="1">
      <c r="A123" s="375">
        <v>295700712</v>
      </c>
      <c r="B123" s="350">
        <v>133832</v>
      </c>
      <c r="C123" s="350">
        <v>70243.399999999994</v>
      </c>
      <c r="D123" s="319">
        <f t="shared" si="7"/>
        <v>0.52486251419690355</v>
      </c>
      <c r="E123" s="387" t="s">
        <v>550</v>
      </c>
      <c r="F123" s="152">
        <f t="shared" si="8"/>
        <v>130.6953125</v>
      </c>
      <c r="G123" s="152">
        <f t="shared" si="9"/>
        <v>68.597070312499994</v>
      </c>
      <c r="H123" s="152">
        <f>VLOOKUP(A123,K9:R41,4,FALSE)/1024</f>
        <v>136.51943359374999</v>
      </c>
      <c r="I123" s="152">
        <f>VLOOKUP(A123,K9:R41,7,FALSE)/1024</f>
        <v>117.85546875</v>
      </c>
      <c r="J123" s="152">
        <f t="shared" si="10"/>
        <v>67.92236328125</v>
      </c>
      <c r="K123" s="223">
        <f t="shared" si="11"/>
        <v>0.57631914752576974</v>
      </c>
      <c r="L123" s="387" t="s">
        <v>544</v>
      </c>
    </row>
    <row r="131" spans="1:1">
      <c r="A131" s="252"/>
    </row>
    <row r="132" spans="1:1">
      <c r="A132" s="252"/>
    </row>
    <row r="133" spans="1:1">
      <c r="A133" s="252"/>
    </row>
    <row r="134" spans="1:1">
      <c r="A134" s="336"/>
    </row>
    <row r="135" spans="1:1">
      <c r="A135" s="336"/>
    </row>
    <row r="136" spans="1:1">
      <c r="A136" s="252"/>
    </row>
    <row r="137" spans="1:1">
      <c r="A137" s="252"/>
    </row>
  </sheetData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36"/>
  <sheetViews>
    <sheetView topLeftCell="A720" zoomScaleNormal="100" workbookViewId="0">
      <selection activeCell="F741" sqref="F741"/>
    </sheetView>
  </sheetViews>
  <sheetFormatPr defaultRowHeight="15"/>
  <cols>
    <col min="1" max="1" width="13.140625" bestFit="1" customWidth="1"/>
    <col min="2" max="2" width="11" bestFit="1" customWidth="1"/>
    <col min="3" max="3" width="13.85546875" bestFit="1" customWidth="1"/>
    <col min="4" max="4" width="9.42578125" bestFit="1" customWidth="1"/>
    <col min="5" max="5" width="10.85546875" bestFit="1" customWidth="1"/>
    <col min="6" max="6" width="11.85546875" bestFit="1" customWidth="1"/>
    <col min="7" max="7" width="12.5703125" bestFit="1" customWidth="1"/>
    <col min="9" max="9" width="12.7109375" bestFit="1" customWidth="1"/>
    <col min="10" max="10" width="10" style="150" bestFit="1" customWidth="1"/>
    <col min="11" max="11" width="12.42578125" style="150" bestFit="1" customWidth="1"/>
    <col min="12" max="12" width="12.5703125" style="150" bestFit="1" customWidth="1"/>
    <col min="15" max="15" width="15.42578125" bestFit="1" customWidth="1"/>
    <col min="19" max="20" width="10.140625" bestFit="1" customWidth="1"/>
    <col min="25" max="25" width="15.5703125" bestFit="1" customWidth="1"/>
    <col min="26" max="26" width="21.140625" bestFit="1" customWidth="1"/>
    <col min="27" max="27" width="22.140625" bestFit="1" customWidth="1"/>
  </cols>
  <sheetData>
    <row r="1" spans="1:16" s="96" customFormat="1" ht="30">
      <c r="A1" s="149" t="s">
        <v>318</v>
      </c>
      <c r="B1" s="149" t="s">
        <v>319</v>
      </c>
      <c r="C1" s="149" t="s">
        <v>320</v>
      </c>
      <c r="D1" s="149" t="s">
        <v>321</v>
      </c>
      <c r="E1" s="149" t="s">
        <v>322</v>
      </c>
      <c r="F1" s="149" t="s">
        <v>323</v>
      </c>
      <c r="G1" s="149" t="s">
        <v>324</v>
      </c>
      <c r="J1" s="149" t="s">
        <v>318</v>
      </c>
      <c r="K1" s="149" t="s">
        <v>321</v>
      </c>
      <c r="L1" s="149" t="s">
        <v>324</v>
      </c>
      <c r="O1" s="231" t="s">
        <v>238</v>
      </c>
      <c r="P1" s="231" t="s">
        <v>237</v>
      </c>
    </row>
    <row r="2" spans="1:16">
      <c r="A2" s="151">
        <v>292600623</v>
      </c>
      <c r="B2" s="151">
        <v>250018.4</v>
      </c>
      <c r="C2" s="151">
        <v>149368.6</v>
      </c>
      <c r="D2" s="151">
        <v>100648.3</v>
      </c>
      <c r="E2" s="151">
        <v>5870</v>
      </c>
      <c r="F2" s="151">
        <v>255</v>
      </c>
      <c r="G2" s="151">
        <v>171297</v>
      </c>
      <c r="J2" s="151">
        <v>292600623</v>
      </c>
      <c r="K2" s="151">
        <v>100648.3</v>
      </c>
      <c r="L2" s="151">
        <v>171297</v>
      </c>
      <c r="O2" s="231" t="s">
        <v>104</v>
      </c>
      <c r="P2" s="231" t="s">
        <v>237</v>
      </c>
    </row>
    <row r="3" spans="1:16">
      <c r="A3" s="151">
        <v>292600745</v>
      </c>
      <c r="B3" s="151">
        <v>150516.70000000001</v>
      </c>
      <c r="C3" s="151">
        <v>67766.8</v>
      </c>
      <c r="D3" s="151">
        <v>82749</v>
      </c>
      <c r="E3" s="151">
        <v>3653</v>
      </c>
      <c r="F3" s="151">
        <v>714</v>
      </c>
      <c r="G3" s="151">
        <v>98689.1</v>
      </c>
      <c r="J3" s="151">
        <v>292600745</v>
      </c>
      <c r="K3" s="151">
        <v>82749</v>
      </c>
      <c r="L3" s="151">
        <v>98689.1</v>
      </c>
      <c r="O3" s="231" t="s">
        <v>200</v>
      </c>
      <c r="P3" s="231" t="s">
        <v>236</v>
      </c>
    </row>
    <row r="4" spans="1:16">
      <c r="A4" s="151">
        <v>292600879</v>
      </c>
      <c r="B4" s="151">
        <v>193029.1</v>
      </c>
      <c r="C4" s="151">
        <v>24591.8</v>
      </c>
      <c r="D4" s="151">
        <v>168436.2</v>
      </c>
      <c r="E4" s="151">
        <v>8901</v>
      </c>
      <c r="F4" s="151">
        <v>823</v>
      </c>
      <c r="G4" s="151">
        <v>268409</v>
      </c>
      <c r="J4" s="151">
        <v>292600879</v>
      </c>
      <c r="K4" s="151">
        <v>168436.2</v>
      </c>
      <c r="L4" s="151">
        <v>268409</v>
      </c>
      <c r="O4" s="231" t="s">
        <v>71</v>
      </c>
      <c r="P4" s="231" t="s">
        <v>237</v>
      </c>
    </row>
    <row r="5" spans="1:16">
      <c r="A5" s="151">
        <v>292602231</v>
      </c>
      <c r="B5" s="151">
        <v>276130.40000000002</v>
      </c>
      <c r="C5" s="151">
        <v>59922.1</v>
      </c>
      <c r="D5" s="151">
        <v>216207.5</v>
      </c>
      <c r="E5" s="151">
        <v>11252</v>
      </c>
      <c r="F5" s="151">
        <v>5320</v>
      </c>
      <c r="G5" s="151">
        <v>167575</v>
      </c>
      <c r="J5" s="151">
        <v>292602231</v>
      </c>
      <c r="K5" s="151">
        <v>216207.5</v>
      </c>
      <c r="L5" s="151">
        <v>167575</v>
      </c>
      <c r="O5" s="231" t="s">
        <v>84</v>
      </c>
      <c r="P5" s="231" t="s">
        <v>236</v>
      </c>
    </row>
    <row r="6" spans="1:16">
      <c r="A6" s="151">
        <v>292602804</v>
      </c>
      <c r="B6" s="151">
        <v>83038.8</v>
      </c>
      <c r="C6" s="151">
        <v>23896.6</v>
      </c>
      <c r="D6" s="151">
        <v>59141.9</v>
      </c>
      <c r="E6" s="151">
        <v>4265</v>
      </c>
      <c r="F6" s="151">
        <v>550</v>
      </c>
      <c r="G6" s="151">
        <v>125308</v>
      </c>
      <c r="J6" s="151">
        <v>292602804</v>
      </c>
      <c r="K6" s="151">
        <v>59141.9</v>
      </c>
      <c r="L6" s="151">
        <v>125308</v>
      </c>
      <c r="O6" s="231" t="s">
        <v>71</v>
      </c>
      <c r="P6" s="231" t="s">
        <v>236</v>
      </c>
    </row>
    <row r="7" spans="1:16">
      <c r="A7" s="151">
        <v>292603004</v>
      </c>
      <c r="B7" s="151">
        <v>438219.9</v>
      </c>
      <c r="C7" s="151">
        <v>238018.1</v>
      </c>
      <c r="D7" s="151">
        <v>200201.2</v>
      </c>
      <c r="E7" s="151">
        <v>11924</v>
      </c>
      <c r="F7" s="151">
        <v>1052</v>
      </c>
      <c r="G7" s="151">
        <v>366641</v>
      </c>
      <c r="J7" s="151">
        <v>292603004</v>
      </c>
      <c r="K7" s="151">
        <v>200201.2</v>
      </c>
      <c r="L7" s="151">
        <v>366641</v>
      </c>
      <c r="O7" s="231" t="s">
        <v>104</v>
      </c>
      <c r="P7" s="231" t="s">
        <v>236</v>
      </c>
    </row>
    <row r="8" spans="1:16">
      <c r="A8" s="151">
        <v>292603875</v>
      </c>
      <c r="B8" s="151">
        <v>83038.8</v>
      </c>
      <c r="C8" s="151">
        <v>63029.9</v>
      </c>
      <c r="D8" s="151">
        <v>20008.599999999999</v>
      </c>
      <c r="E8" s="151">
        <v>4799</v>
      </c>
      <c r="F8" s="151">
        <v>3062</v>
      </c>
      <c r="G8" s="151">
        <v>58609.3</v>
      </c>
      <c r="J8" s="151">
        <v>292603875</v>
      </c>
      <c r="K8" s="151">
        <v>20008.599999999999</v>
      </c>
      <c r="L8" s="151">
        <v>58609.3</v>
      </c>
      <c r="O8" s="231" t="s">
        <v>164</v>
      </c>
      <c r="P8" s="231" t="s">
        <v>167</v>
      </c>
    </row>
    <row r="9" spans="1:16">
      <c r="A9" s="151">
        <v>292604652</v>
      </c>
      <c r="B9" s="151">
        <v>191618.2</v>
      </c>
      <c r="C9" s="151">
        <v>84532.1</v>
      </c>
      <c r="D9" s="151">
        <v>107080.9</v>
      </c>
      <c r="E9" s="151">
        <v>9272</v>
      </c>
      <c r="F9" s="151">
        <v>5213</v>
      </c>
      <c r="G9" s="151">
        <v>123768</v>
      </c>
      <c r="J9" s="151">
        <v>292604652</v>
      </c>
      <c r="K9" s="151">
        <v>107080.9</v>
      </c>
      <c r="L9" s="151">
        <v>123768</v>
      </c>
      <c r="O9" s="231" t="s">
        <v>176</v>
      </c>
      <c r="P9" s="231" t="s">
        <v>167</v>
      </c>
    </row>
    <row r="10" spans="1:16">
      <c r="A10" s="151">
        <v>295700349</v>
      </c>
      <c r="B10" s="151">
        <v>224071.2</v>
      </c>
      <c r="C10" s="151">
        <v>116320.7</v>
      </c>
      <c r="D10" s="151">
        <v>107749.6</v>
      </c>
      <c r="E10" s="151">
        <v>11205</v>
      </c>
      <c r="F10" s="151">
        <v>3484</v>
      </c>
      <c r="G10" s="151">
        <v>260487</v>
      </c>
      <c r="J10" s="151">
        <v>295700349</v>
      </c>
      <c r="K10" s="151">
        <v>107749.6</v>
      </c>
      <c r="L10" s="151">
        <v>260487</v>
      </c>
      <c r="O10" s="231" t="s">
        <v>181</v>
      </c>
      <c r="P10" s="231" t="s">
        <v>167</v>
      </c>
    </row>
    <row r="11" spans="1:16">
      <c r="A11" s="151">
        <v>295700667</v>
      </c>
      <c r="B11" s="151">
        <v>102196.5</v>
      </c>
      <c r="C11" s="151">
        <v>102054.1</v>
      </c>
      <c r="D11" s="151">
        <v>142</v>
      </c>
      <c r="E11" s="151">
        <v>3999</v>
      </c>
      <c r="F11" s="151">
        <v>3359</v>
      </c>
      <c r="G11" s="151">
        <v>21612.5</v>
      </c>
      <c r="J11" s="151">
        <v>295700667</v>
      </c>
      <c r="K11" s="151">
        <v>142</v>
      </c>
      <c r="L11" s="151">
        <v>21612.5</v>
      </c>
      <c r="O11" s="231" t="s">
        <v>192</v>
      </c>
      <c r="P11" s="231" t="s">
        <v>167</v>
      </c>
    </row>
    <row r="12" spans="1:16">
      <c r="A12" s="151">
        <v>292600552</v>
      </c>
      <c r="B12" s="151">
        <v>150516.70000000001</v>
      </c>
      <c r="C12" s="151">
        <v>66424.7</v>
      </c>
      <c r="D12" s="151">
        <v>84091.1</v>
      </c>
      <c r="E12" s="151">
        <v>3650</v>
      </c>
      <c r="F12" s="151">
        <v>685</v>
      </c>
      <c r="G12" s="151">
        <v>99565.7</v>
      </c>
      <c r="J12" s="151">
        <v>292600552</v>
      </c>
      <c r="K12" s="151">
        <v>84091.1</v>
      </c>
      <c r="L12" s="151">
        <v>99565.7</v>
      </c>
      <c r="O12" s="231" t="s">
        <v>238</v>
      </c>
      <c r="P12" s="231" t="s">
        <v>167</v>
      </c>
    </row>
    <row r="13" spans="1:16">
      <c r="A13" s="151">
        <v>292600678</v>
      </c>
      <c r="B13" s="151">
        <v>181998.8</v>
      </c>
      <c r="C13" s="151">
        <v>25219.9</v>
      </c>
      <c r="D13" s="151">
        <v>156777.9</v>
      </c>
      <c r="E13" s="151">
        <v>9457</v>
      </c>
      <c r="F13" s="151">
        <v>1361</v>
      </c>
      <c r="G13" s="151">
        <v>254974</v>
      </c>
      <c r="J13" s="151">
        <v>292600678</v>
      </c>
      <c r="K13" s="151">
        <v>156777.9</v>
      </c>
      <c r="L13" s="151">
        <v>254974</v>
      </c>
      <c r="O13" s="231" t="s">
        <v>235</v>
      </c>
      <c r="P13" s="231" t="s">
        <v>167</v>
      </c>
    </row>
    <row r="14" spans="1:16">
      <c r="A14" s="151">
        <v>292602230</v>
      </c>
      <c r="B14" s="151">
        <v>171975.5</v>
      </c>
      <c r="C14" s="151">
        <v>54078.8</v>
      </c>
      <c r="D14" s="151">
        <v>117895.7</v>
      </c>
      <c r="E14" s="151">
        <v>8597</v>
      </c>
      <c r="F14" s="151">
        <v>3515</v>
      </c>
      <c r="G14" s="151">
        <v>171318</v>
      </c>
      <c r="J14" s="151">
        <v>292602230</v>
      </c>
      <c r="K14" s="151">
        <v>117895.7</v>
      </c>
      <c r="L14" s="151">
        <v>171318</v>
      </c>
      <c r="O14" s="231" t="s">
        <v>84</v>
      </c>
      <c r="P14" s="231" t="s">
        <v>144</v>
      </c>
    </row>
    <row r="15" spans="1:16">
      <c r="A15" s="151">
        <v>292603073</v>
      </c>
      <c r="B15" s="151">
        <v>389505</v>
      </c>
      <c r="C15" s="151">
        <v>187207.2</v>
      </c>
      <c r="D15" s="151">
        <v>202295.4</v>
      </c>
      <c r="E15" s="151">
        <v>15703</v>
      </c>
      <c r="F15" s="151">
        <v>2085</v>
      </c>
      <c r="G15" s="151">
        <v>444084</v>
      </c>
      <c r="J15" s="151">
        <v>292603073</v>
      </c>
      <c r="K15" s="151">
        <v>202295.4</v>
      </c>
      <c r="L15" s="151">
        <v>444084</v>
      </c>
      <c r="O15" s="231" t="s">
        <v>201</v>
      </c>
      <c r="P15" s="231" t="s">
        <v>251</v>
      </c>
    </row>
    <row r="16" spans="1:16">
      <c r="A16" s="151">
        <v>292603286</v>
      </c>
      <c r="B16" s="151">
        <v>165765.70000000001</v>
      </c>
      <c r="C16" s="151">
        <v>51429.2</v>
      </c>
      <c r="D16" s="151">
        <v>114335.6</v>
      </c>
      <c r="E16" s="151">
        <v>8135</v>
      </c>
      <c r="F16" s="151">
        <v>4533</v>
      </c>
      <c r="G16" s="151">
        <v>119160</v>
      </c>
      <c r="J16" s="151">
        <v>292603286</v>
      </c>
      <c r="K16" s="151">
        <v>114335.6</v>
      </c>
      <c r="L16" s="151">
        <v>119160</v>
      </c>
      <c r="O16" s="231" t="s">
        <v>203</v>
      </c>
      <c r="P16" s="231" t="s">
        <v>251</v>
      </c>
    </row>
    <row r="17" spans="1:16">
      <c r="A17" s="151">
        <v>292603696</v>
      </c>
      <c r="B17" s="151">
        <v>166077.9</v>
      </c>
      <c r="C17" s="151">
        <v>127460.1</v>
      </c>
      <c r="D17" s="151">
        <v>38616.9</v>
      </c>
      <c r="E17" s="151">
        <v>9599</v>
      </c>
      <c r="F17" s="151">
        <v>8310</v>
      </c>
      <c r="G17" s="151">
        <v>43497.8</v>
      </c>
      <c r="J17" s="151">
        <v>292603696</v>
      </c>
      <c r="K17" s="151">
        <v>38616.9</v>
      </c>
      <c r="L17" s="151">
        <v>43497.8</v>
      </c>
      <c r="O17" s="231" t="s">
        <v>104</v>
      </c>
      <c r="P17" s="231" t="s">
        <v>121</v>
      </c>
    </row>
    <row r="18" spans="1:16">
      <c r="A18" s="151">
        <v>292604330</v>
      </c>
      <c r="B18" s="151">
        <v>124019.2</v>
      </c>
      <c r="C18" s="151">
        <v>58804.800000000003</v>
      </c>
      <c r="D18" s="151">
        <v>65211.3</v>
      </c>
      <c r="E18" s="151">
        <v>6153</v>
      </c>
      <c r="F18" s="151">
        <v>2453</v>
      </c>
      <c r="G18" s="151">
        <v>124833</v>
      </c>
      <c r="J18" s="151">
        <v>292604330</v>
      </c>
      <c r="K18" s="151">
        <v>65211.3</v>
      </c>
      <c r="L18" s="151">
        <v>124833</v>
      </c>
      <c r="O18" s="231" t="s">
        <v>104</v>
      </c>
      <c r="P18" s="231" t="s">
        <v>144</v>
      </c>
    </row>
    <row r="19" spans="1:16">
      <c r="A19" s="151">
        <v>295700347</v>
      </c>
      <c r="B19" s="151">
        <v>224071.2</v>
      </c>
      <c r="C19" s="151">
        <v>200952.9</v>
      </c>
      <c r="D19" s="151">
        <v>23117.4</v>
      </c>
      <c r="E19" s="151">
        <v>8399</v>
      </c>
      <c r="F19" s="151">
        <v>4332</v>
      </c>
      <c r="G19" s="151">
        <v>137224</v>
      </c>
      <c r="J19" s="151">
        <v>295700347</v>
      </c>
      <c r="K19" s="151">
        <v>23117.4</v>
      </c>
      <c r="L19" s="151">
        <v>137224</v>
      </c>
      <c r="O19" s="231" t="s">
        <v>206</v>
      </c>
      <c r="P19" s="231" t="s">
        <v>144</v>
      </c>
    </row>
    <row r="20" spans="1:16">
      <c r="A20" s="151">
        <v>295700671</v>
      </c>
      <c r="B20" s="151">
        <v>209496.5</v>
      </c>
      <c r="C20" s="151">
        <v>209207</v>
      </c>
      <c r="D20" s="151">
        <v>283.8</v>
      </c>
      <c r="E20" s="151">
        <v>7999</v>
      </c>
      <c r="F20" s="151">
        <v>7359</v>
      </c>
      <c r="G20" s="151">
        <v>21612.5</v>
      </c>
      <c r="J20" s="151">
        <v>295700671</v>
      </c>
      <c r="K20" s="151">
        <v>283.8</v>
      </c>
      <c r="L20" s="151">
        <v>21612.5</v>
      </c>
      <c r="O20" s="231" t="s">
        <v>84</v>
      </c>
      <c r="P20" s="231" t="s">
        <v>121</v>
      </c>
    </row>
    <row r="21" spans="1:16">
      <c r="A21" s="151">
        <v>292602262</v>
      </c>
      <c r="B21" s="151">
        <v>55151</v>
      </c>
      <c r="C21" s="151">
        <v>40200.5</v>
      </c>
      <c r="D21" s="151">
        <v>14950.3</v>
      </c>
      <c r="E21" s="151">
        <v>2480</v>
      </c>
      <c r="F21" s="151">
        <v>764</v>
      </c>
      <c r="G21" s="151">
        <v>57858.1</v>
      </c>
      <c r="J21" s="151">
        <v>292602262</v>
      </c>
      <c r="K21" s="151">
        <v>14950.3</v>
      </c>
      <c r="L21" s="151">
        <v>57858.1</v>
      </c>
      <c r="O21" s="231" t="s">
        <v>71</v>
      </c>
      <c r="P21" s="231" t="s">
        <v>121</v>
      </c>
    </row>
    <row r="22" spans="1:16">
      <c r="A22" s="151">
        <v>492600377</v>
      </c>
      <c r="B22" s="151">
        <v>33090.5</v>
      </c>
      <c r="C22" s="151">
        <v>24797.3</v>
      </c>
      <c r="D22" s="151">
        <v>8293.2000000000007</v>
      </c>
      <c r="E22" s="151">
        <v>1570</v>
      </c>
      <c r="F22" s="151">
        <v>467</v>
      </c>
      <c r="G22" s="151">
        <v>37189.699999999997</v>
      </c>
      <c r="J22" s="151">
        <v>492600377</v>
      </c>
      <c r="K22" s="151">
        <v>8293.2000000000007</v>
      </c>
      <c r="L22" s="151">
        <v>37189.699999999997</v>
      </c>
      <c r="O22" s="231" t="s">
        <v>215</v>
      </c>
      <c r="P22" s="231" t="s">
        <v>144</v>
      </c>
    </row>
    <row r="23" spans="1:16">
      <c r="O23" s="231" t="s">
        <v>248</v>
      </c>
      <c r="P23" s="231" t="s">
        <v>247</v>
      </c>
    </row>
    <row r="24" spans="1:16">
      <c r="O24" s="231" t="s">
        <v>246</v>
      </c>
      <c r="P24" s="231" t="s">
        <v>247</v>
      </c>
    </row>
    <row r="25" spans="1:16">
      <c r="A25" s="220" t="s">
        <v>60</v>
      </c>
      <c r="B25" s="220" t="s">
        <v>359</v>
      </c>
      <c r="C25" s="220" t="s">
        <v>360</v>
      </c>
      <c r="D25" s="220" t="s">
        <v>349</v>
      </c>
      <c r="E25" s="220" t="s">
        <v>361</v>
      </c>
      <c r="F25" s="220" t="s">
        <v>362</v>
      </c>
      <c r="G25" s="220" t="s">
        <v>363</v>
      </c>
      <c r="H25" s="220" t="s">
        <v>364</v>
      </c>
      <c r="I25" s="90" t="s">
        <v>377</v>
      </c>
      <c r="O25" s="180" t="s">
        <v>104</v>
      </c>
      <c r="P25" s="180" t="s">
        <v>340</v>
      </c>
    </row>
    <row r="26" spans="1:16">
      <c r="A26" s="231" t="s">
        <v>365</v>
      </c>
      <c r="B26" s="231">
        <v>292600879</v>
      </c>
      <c r="C26" s="231" t="s">
        <v>55</v>
      </c>
      <c r="D26" s="231">
        <v>193027.9</v>
      </c>
      <c r="E26" s="231">
        <v>159827.20000000001</v>
      </c>
      <c r="F26" s="231">
        <v>33200.800000000003</v>
      </c>
      <c r="G26" s="231">
        <v>8890.02</v>
      </c>
      <c r="H26" s="231">
        <v>1266</v>
      </c>
      <c r="I26" s="90" t="s">
        <v>376</v>
      </c>
      <c r="O26" s="180" t="s">
        <v>84</v>
      </c>
      <c r="P26" s="180" t="s">
        <v>340</v>
      </c>
    </row>
    <row r="27" spans="1:16">
      <c r="A27" s="231" t="s">
        <v>365</v>
      </c>
      <c r="B27" s="231">
        <v>292602231</v>
      </c>
      <c r="C27" s="231" t="s">
        <v>47</v>
      </c>
      <c r="D27" s="231">
        <v>275754.2</v>
      </c>
      <c r="E27" s="231">
        <v>232266.6</v>
      </c>
      <c r="F27" s="231">
        <v>43487.6</v>
      </c>
      <c r="G27" s="231">
        <v>10885.4</v>
      </c>
      <c r="H27" s="231">
        <v>5195</v>
      </c>
      <c r="I27" s="90" t="s">
        <v>376</v>
      </c>
    </row>
    <row r="28" spans="1:16">
      <c r="A28" s="231" t="s">
        <v>365</v>
      </c>
      <c r="B28" s="231">
        <v>292602804</v>
      </c>
      <c r="C28" s="231" t="s">
        <v>48</v>
      </c>
      <c r="D28" s="231">
        <v>82726.3</v>
      </c>
      <c r="E28" s="231">
        <v>57017.8</v>
      </c>
      <c r="F28" s="231">
        <v>25708.400000000001</v>
      </c>
      <c r="G28" s="231">
        <v>4357.25</v>
      </c>
      <c r="H28" s="231">
        <v>927</v>
      </c>
      <c r="I28" s="90" t="s">
        <v>376</v>
      </c>
    </row>
    <row r="29" spans="1:16">
      <c r="A29" s="231" t="s">
        <v>365</v>
      </c>
      <c r="B29" s="231">
        <v>292603004</v>
      </c>
      <c r="C29" s="231" t="s">
        <v>56</v>
      </c>
      <c r="D29" s="231">
        <v>132132.20000000001</v>
      </c>
      <c r="E29" s="231">
        <v>70125.899999999994</v>
      </c>
      <c r="F29" s="231">
        <v>62006.3</v>
      </c>
      <c r="G29" s="231">
        <v>11929.9</v>
      </c>
      <c r="H29" s="231">
        <v>1052</v>
      </c>
      <c r="I29" s="90" t="s">
        <v>376</v>
      </c>
    </row>
    <row r="30" spans="1:16">
      <c r="A30" s="231" t="s">
        <v>365</v>
      </c>
      <c r="B30" s="231">
        <v>292603004</v>
      </c>
      <c r="C30" s="231" t="s">
        <v>57</v>
      </c>
      <c r="D30" s="231">
        <v>13787.7</v>
      </c>
      <c r="E30" s="231">
        <v>13648.6</v>
      </c>
      <c r="F30" s="231">
        <v>139.1</v>
      </c>
      <c r="G30" s="231">
        <v>11929.9</v>
      </c>
      <c r="H30" s="231">
        <v>1052</v>
      </c>
      <c r="I30" s="90" t="s">
        <v>376</v>
      </c>
    </row>
    <row r="31" spans="1:16">
      <c r="A31" s="231" t="s">
        <v>365</v>
      </c>
      <c r="B31" s="231">
        <v>292603004</v>
      </c>
      <c r="C31" s="231" t="s">
        <v>366</v>
      </c>
      <c r="D31" s="231">
        <v>292299.40000000002</v>
      </c>
      <c r="E31" s="231">
        <v>124957.4</v>
      </c>
      <c r="F31" s="231">
        <v>167342</v>
      </c>
      <c r="G31" s="231">
        <v>11929.9</v>
      </c>
      <c r="H31" s="231">
        <v>1052</v>
      </c>
      <c r="I31" s="90" t="s">
        <v>376</v>
      </c>
    </row>
    <row r="32" spans="1:16">
      <c r="A32" s="231" t="s">
        <v>365</v>
      </c>
      <c r="B32" s="231">
        <v>292603875</v>
      </c>
      <c r="C32" s="231" t="s">
        <v>49</v>
      </c>
      <c r="D32" s="231">
        <v>82726.3</v>
      </c>
      <c r="E32" s="231">
        <v>25166.799999999999</v>
      </c>
      <c r="F32" s="231">
        <v>57559.4</v>
      </c>
      <c r="G32" s="231">
        <v>4800</v>
      </c>
      <c r="H32" s="231">
        <v>2972</v>
      </c>
      <c r="I32" s="90" t="s">
        <v>376</v>
      </c>
    </row>
    <row r="33" spans="1:9">
      <c r="A33" s="231" t="s">
        <v>365</v>
      </c>
      <c r="B33" s="231">
        <v>292604652</v>
      </c>
      <c r="C33" s="231" t="s">
        <v>51</v>
      </c>
      <c r="D33" s="231">
        <v>188976.6</v>
      </c>
      <c r="E33" s="231">
        <v>126025.8</v>
      </c>
      <c r="F33" s="231">
        <v>62950.8</v>
      </c>
      <c r="G33" s="231">
        <v>9712.01</v>
      </c>
      <c r="H33" s="231">
        <v>5260</v>
      </c>
      <c r="I33" s="90" t="s">
        <v>376</v>
      </c>
    </row>
    <row r="34" spans="1:9">
      <c r="A34" s="231" t="s">
        <v>365</v>
      </c>
      <c r="B34" s="231">
        <v>295700349</v>
      </c>
      <c r="C34" s="231" t="s">
        <v>367</v>
      </c>
      <c r="D34" s="231">
        <v>83195</v>
      </c>
      <c r="E34" s="231">
        <v>66248.2</v>
      </c>
      <c r="F34" s="231">
        <v>16946.8</v>
      </c>
      <c r="G34" s="231">
        <v>11667</v>
      </c>
      <c r="H34" s="231">
        <v>2183</v>
      </c>
      <c r="I34" s="90" t="s">
        <v>376</v>
      </c>
    </row>
    <row r="35" spans="1:9">
      <c r="A35" s="231" t="s">
        <v>365</v>
      </c>
      <c r="B35" s="231">
        <v>295700349</v>
      </c>
      <c r="C35" s="231" t="s">
        <v>368</v>
      </c>
      <c r="D35" s="231">
        <v>132070.5</v>
      </c>
      <c r="E35" s="231">
        <v>77784.7</v>
      </c>
      <c r="F35" s="231">
        <v>54285.7</v>
      </c>
      <c r="G35" s="231">
        <v>11667</v>
      </c>
      <c r="H35" s="231">
        <v>2183</v>
      </c>
      <c r="I35" s="90" t="s">
        <v>376</v>
      </c>
    </row>
    <row r="36" spans="1:9">
      <c r="A36" s="231" t="s">
        <v>365</v>
      </c>
      <c r="B36" s="231">
        <v>295700349</v>
      </c>
      <c r="C36" s="231" t="s">
        <v>369</v>
      </c>
      <c r="D36" s="231">
        <v>8804.7999999999993</v>
      </c>
      <c r="E36" s="231">
        <v>8705.6</v>
      </c>
      <c r="F36" s="231">
        <v>99.2</v>
      </c>
      <c r="G36" s="231">
        <v>11667</v>
      </c>
      <c r="H36" s="231">
        <v>2183</v>
      </c>
      <c r="I36" s="90" t="s">
        <v>376</v>
      </c>
    </row>
    <row r="37" spans="1:9">
      <c r="A37" s="231" t="s">
        <v>365</v>
      </c>
      <c r="B37" s="231">
        <v>295700667</v>
      </c>
      <c r="C37" s="231" t="s">
        <v>46</v>
      </c>
      <c r="D37" s="231">
        <v>100322.6</v>
      </c>
      <c r="E37" s="231">
        <v>11256.5</v>
      </c>
      <c r="F37" s="231">
        <v>89066</v>
      </c>
      <c r="G37" s="231">
        <v>4000</v>
      </c>
      <c r="H37" s="231">
        <v>2151</v>
      </c>
      <c r="I37" s="90" t="s">
        <v>376</v>
      </c>
    </row>
    <row r="38" spans="1:9">
      <c r="A38" s="231" t="s">
        <v>365</v>
      </c>
      <c r="B38" s="231">
        <v>295700710</v>
      </c>
      <c r="C38" s="231" t="s">
        <v>336</v>
      </c>
      <c r="D38" s="231">
        <v>207619.5</v>
      </c>
      <c r="E38" s="231">
        <v>2594</v>
      </c>
      <c r="F38" s="231">
        <v>205025.4</v>
      </c>
      <c r="G38" s="231">
        <v>8000</v>
      </c>
      <c r="H38" s="231">
        <v>7388</v>
      </c>
      <c r="I38" s="90" t="s">
        <v>376</v>
      </c>
    </row>
    <row r="39" spans="1:9">
      <c r="A39" s="231" t="s">
        <v>365</v>
      </c>
      <c r="B39" s="231">
        <v>295700712</v>
      </c>
      <c r="C39" s="231" t="s">
        <v>357</v>
      </c>
      <c r="D39" s="231">
        <v>207619.5</v>
      </c>
      <c r="E39" s="231">
        <v>6</v>
      </c>
      <c r="F39" s="231">
        <v>207613.4</v>
      </c>
      <c r="G39" s="231">
        <v>8000.01</v>
      </c>
      <c r="H39" s="231">
        <v>7066</v>
      </c>
      <c r="I39" s="90" t="s">
        <v>376</v>
      </c>
    </row>
    <row r="40" spans="1:9">
      <c r="A40" s="231" t="s">
        <v>370</v>
      </c>
      <c r="B40" s="231">
        <v>292600552</v>
      </c>
      <c r="C40" s="231" t="s">
        <v>35</v>
      </c>
      <c r="D40" s="231">
        <v>150515.79999999999</v>
      </c>
      <c r="E40" s="231">
        <v>85783.8</v>
      </c>
      <c r="F40" s="231">
        <v>64732.1</v>
      </c>
      <c r="G40" s="231">
        <v>3650</v>
      </c>
      <c r="H40" s="231">
        <v>652</v>
      </c>
      <c r="I40" s="90" t="s">
        <v>376</v>
      </c>
    </row>
    <row r="41" spans="1:9">
      <c r="A41" s="231" t="s">
        <v>370</v>
      </c>
      <c r="B41" s="231">
        <v>292600678</v>
      </c>
      <c r="C41" s="231" t="s">
        <v>42</v>
      </c>
      <c r="D41" s="231">
        <v>181997.8</v>
      </c>
      <c r="E41" s="231">
        <v>151360</v>
      </c>
      <c r="F41" s="231">
        <v>30637.7</v>
      </c>
      <c r="G41" s="231">
        <v>9435.0300000000007</v>
      </c>
      <c r="H41" s="231">
        <v>1749</v>
      </c>
      <c r="I41" s="90" t="s">
        <v>376</v>
      </c>
    </row>
    <row r="42" spans="1:9">
      <c r="A42" s="231" t="s">
        <v>370</v>
      </c>
      <c r="B42" s="231">
        <v>292602230</v>
      </c>
      <c r="C42" s="231" t="s">
        <v>371</v>
      </c>
      <c r="D42" s="231">
        <v>170967.6</v>
      </c>
      <c r="E42" s="231">
        <v>125206.1</v>
      </c>
      <c r="F42" s="231">
        <v>45761.5</v>
      </c>
      <c r="G42" s="231">
        <v>8419.67</v>
      </c>
      <c r="H42" s="231">
        <v>3528</v>
      </c>
      <c r="I42" s="90" t="s">
        <v>376</v>
      </c>
    </row>
    <row r="43" spans="1:9">
      <c r="A43" s="231" t="s">
        <v>370</v>
      </c>
      <c r="B43" s="231">
        <v>292603073</v>
      </c>
      <c r="C43" s="231" t="s">
        <v>52</v>
      </c>
      <c r="D43" s="231">
        <v>132132.20000000001</v>
      </c>
      <c r="E43" s="231">
        <v>70285.600000000006</v>
      </c>
      <c r="F43" s="231">
        <v>61846.6</v>
      </c>
      <c r="G43" s="231">
        <v>15705.1</v>
      </c>
      <c r="H43" s="231">
        <v>2089</v>
      </c>
      <c r="I43" s="90" t="s">
        <v>376</v>
      </c>
    </row>
    <row r="44" spans="1:9">
      <c r="A44" s="231" t="s">
        <v>370</v>
      </c>
      <c r="B44" s="231">
        <v>292603073</v>
      </c>
      <c r="C44" s="231" t="s">
        <v>372</v>
      </c>
      <c r="D44" s="231">
        <v>13787.7</v>
      </c>
      <c r="E44" s="231">
        <v>13649.6</v>
      </c>
      <c r="F44" s="231">
        <v>138.1</v>
      </c>
      <c r="G44" s="231">
        <v>15705.1</v>
      </c>
      <c r="H44" s="231">
        <v>2089</v>
      </c>
      <c r="I44" s="90" t="s">
        <v>376</v>
      </c>
    </row>
    <row r="45" spans="1:9">
      <c r="A45" s="231" t="s">
        <v>370</v>
      </c>
      <c r="B45" s="231">
        <v>292603073</v>
      </c>
      <c r="C45" s="231" t="s">
        <v>53</v>
      </c>
      <c r="D45" s="231">
        <v>243582.9</v>
      </c>
      <c r="E45" s="231">
        <v>127054.8</v>
      </c>
      <c r="F45" s="231">
        <v>116528</v>
      </c>
      <c r="G45" s="231">
        <v>15705.1</v>
      </c>
      <c r="H45" s="231">
        <v>2089</v>
      </c>
      <c r="I45" s="90" t="s">
        <v>376</v>
      </c>
    </row>
    <row r="46" spans="1:9">
      <c r="A46" s="231" t="s">
        <v>370</v>
      </c>
      <c r="B46" s="231">
        <v>292603286</v>
      </c>
      <c r="C46" s="231" t="s">
        <v>43</v>
      </c>
      <c r="D46" s="231">
        <v>165452.5</v>
      </c>
      <c r="E46" s="231">
        <v>113227.5</v>
      </c>
      <c r="F46" s="231">
        <v>52225.1</v>
      </c>
      <c r="G46" s="231">
        <v>8431.5</v>
      </c>
      <c r="H46" s="231">
        <v>5076</v>
      </c>
      <c r="I46" s="90" t="s">
        <v>376</v>
      </c>
    </row>
    <row r="47" spans="1:9">
      <c r="A47" s="231" t="s">
        <v>370</v>
      </c>
      <c r="B47" s="231">
        <v>292603696</v>
      </c>
      <c r="C47" s="231" t="s">
        <v>373</v>
      </c>
      <c r="D47" s="231">
        <v>165452.5</v>
      </c>
      <c r="E47" s="231">
        <v>48624.7</v>
      </c>
      <c r="F47" s="231">
        <v>116827.8</v>
      </c>
      <c r="G47" s="231">
        <v>9600</v>
      </c>
      <c r="H47" s="231">
        <v>8220</v>
      </c>
      <c r="I47" s="90" t="s">
        <v>376</v>
      </c>
    </row>
    <row r="48" spans="1:9">
      <c r="A48" s="231" t="s">
        <v>370</v>
      </c>
      <c r="B48" s="231">
        <v>292604330</v>
      </c>
      <c r="C48" s="231" t="s">
        <v>44</v>
      </c>
      <c r="D48" s="231">
        <v>121379.6</v>
      </c>
      <c r="E48" s="231">
        <v>81873.7</v>
      </c>
      <c r="F48" s="231">
        <v>39505.800000000003</v>
      </c>
      <c r="G48" s="231">
        <v>7072</v>
      </c>
      <c r="H48" s="231">
        <v>2984</v>
      </c>
      <c r="I48" s="90" t="s">
        <v>376</v>
      </c>
    </row>
    <row r="49" spans="1:9">
      <c r="A49" s="231" t="s">
        <v>370</v>
      </c>
      <c r="B49" s="231">
        <v>295700347</v>
      </c>
      <c r="C49" s="231" t="s">
        <v>39</v>
      </c>
      <c r="D49" s="231">
        <v>83195</v>
      </c>
      <c r="E49" s="231">
        <v>21297.4</v>
      </c>
      <c r="F49" s="231">
        <v>61897.7</v>
      </c>
      <c r="G49" s="231">
        <v>9432</v>
      </c>
      <c r="H49" s="231">
        <v>3988</v>
      </c>
      <c r="I49" s="90" t="s">
        <v>376</v>
      </c>
    </row>
    <row r="50" spans="1:9">
      <c r="A50" s="231" t="s">
        <v>370</v>
      </c>
      <c r="B50" s="231">
        <v>295700347</v>
      </c>
      <c r="C50" s="231" t="s">
        <v>40</v>
      </c>
      <c r="D50" s="231">
        <v>132070.5</v>
      </c>
      <c r="E50" s="231">
        <v>28251.8</v>
      </c>
      <c r="F50" s="231">
        <v>103818.6</v>
      </c>
      <c r="G50" s="231">
        <v>9432</v>
      </c>
      <c r="H50" s="231">
        <v>3988</v>
      </c>
      <c r="I50" s="90" t="s">
        <v>376</v>
      </c>
    </row>
    <row r="51" spans="1:9">
      <c r="A51" s="231" t="s">
        <v>370</v>
      </c>
      <c r="B51" s="231">
        <v>295700347</v>
      </c>
      <c r="C51" s="231" t="s">
        <v>41</v>
      </c>
      <c r="D51" s="231">
        <v>8804.7999999999993</v>
      </c>
      <c r="E51" s="231">
        <v>5173.3</v>
      </c>
      <c r="F51" s="231">
        <v>3631.4</v>
      </c>
      <c r="G51" s="231">
        <v>9432</v>
      </c>
      <c r="H51" s="231">
        <v>3988</v>
      </c>
      <c r="I51" s="90" t="s">
        <v>376</v>
      </c>
    </row>
    <row r="52" spans="1:9">
      <c r="A52" s="231" t="s">
        <v>370</v>
      </c>
      <c r="B52" s="231">
        <v>295700671</v>
      </c>
      <c r="C52" s="231" t="s">
        <v>45</v>
      </c>
      <c r="D52" s="231">
        <v>207619.5</v>
      </c>
      <c r="E52" s="231">
        <v>22513.1</v>
      </c>
      <c r="F52" s="231">
        <v>185106.3</v>
      </c>
      <c r="G52" s="231">
        <v>8000.01</v>
      </c>
      <c r="H52" s="231">
        <v>5519</v>
      </c>
      <c r="I52" s="90" t="s">
        <v>376</v>
      </c>
    </row>
    <row r="53" spans="1:9">
      <c r="A53" s="231" t="s">
        <v>370</v>
      </c>
      <c r="B53" s="231">
        <v>295700689</v>
      </c>
      <c r="C53" s="231" t="s">
        <v>337</v>
      </c>
      <c r="D53" s="231">
        <v>100322.6</v>
      </c>
      <c r="E53" s="231">
        <v>1302.4000000000001</v>
      </c>
      <c r="F53" s="231">
        <v>99020.2</v>
      </c>
      <c r="G53" s="231">
        <v>4000</v>
      </c>
      <c r="H53" s="231">
        <v>3579</v>
      </c>
      <c r="I53" s="90" t="s">
        <v>376</v>
      </c>
    </row>
    <row r="54" spans="1:9">
      <c r="A54" s="231" t="s">
        <v>370</v>
      </c>
      <c r="B54" s="231">
        <v>295700706</v>
      </c>
      <c r="C54" s="231" t="s">
        <v>358</v>
      </c>
      <c r="D54" s="231">
        <v>100322.6</v>
      </c>
      <c r="E54" s="231">
        <v>3.1</v>
      </c>
      <c r="F54" s="231">
        <v>100319.5</v>
      </c>
      <c r="G54" s="231">
        <v>4000</v>
      </c>
      <c r="H54" s="231">
        <v>3530</v>
      </c>
      <c r="I54" s="90" t="s">
        <v>376</v>
      </c>
    </row>
    <row r="55" spans="1:9">
      <c r="A55" s="231" t="s">
        <v>71</v>
      </c>
      <c r="B55" s="231">
        <v>292600623</v>
      </c>
      <c r="C55" s="231" t="s">
        <v>22</v>
      </c>
      <c r="D55" s="231">
        <v>143392.20000000001</v>
      </c>
      <c r="E55" s="231">
        <v>56468.5</v>
      </c>
      <c r="F55" s="231">
        <v>86923.7</v>
      </c>
      <c r="G55" s="231">
        <v>5750.01</v>
      </c>
      <c r="H55" s="231">
        <v>344</v>
      </c>
      <c r="I55" s="90" t="s">
        <v>376</v>
      </c>
    </row>
    <row r="56" spans="1:9">
      <c r="A56" s="231" t="s">
        <v>71</v>
      </c>
      <c r="B56" s="231">
        <v>292600623</v>
      </c>
      <c r="C56" s="231" t="s">
        <v>23</v>
      </c>
      <c r="D56" s="231">
        <v>9191.7999999999993</v>
      </c>
      <c r="E56" s="231">
        <v>8545.7999999999993</v>
      </c>
      <c r="F56" s="231">
        <v>646</v>
      </c>
      <c r="G56" s="231">
        <v>5750.01</v>
      </c>
      <c r="H56" s="231">
        <v>344</v>
      </c>
      <c r="I56" s="90" t="s">
        <v>376</v>
      </c>
    </row>
    <row r="57" spans="1:9">
      <c r="A57" s="231" t="s">
        <v>71</v>
      </c>
      <c r="B57" s="231">
        <v>292600623</v>
      </c>
      <c r="C57" s="231" t="s">
        <v>24</v>
      </c>
      <c r="D57" s="231">
        <v>97433.2</v>
      </c>
      <c r="E57" s="231">
        <v>38973.199999999997</v>
      </c>
      <c r="F57" s="231">
        <v>58459.9</v>
      </c>
      <c r="G57" s="231">
        <v>5750.01</v>
      </c>
      <c r="H57" s="231">
        <v>344</v>
      </c>
      <c r="I57" s="90" t="s">
        <v>376</v>
      </c>
    </row>
    <row r="58" spans="1:9">
      <c r="A58" s="231" t="s">
        <v>71</v>
      </c>
      <c r="B58" s="231">
        <v>292600745</v>
      </c>
      <c r="C58" s="231" t="s">
        <v>31</v>
      </c>
      <c r="D58" s="231">
        <v>150515.79999999999</v>
      </c>
      <c r="E58" s="231">
        <v>84443.9</v>
      </c>
      <c r="F58" s="231">
        <v>66071.899999999994</v>
      </c>
      <c r="G58" s="231">
        <v>3653</v>
      </c>
      <c r="H58" s="231">
        <v>681</v>
      </c>
      <c r="I58" s="90" t="s">
        <v>376</v>
      </c>
    </row>
    <row r="59" spans="1:9">
      <c r="A59" s="231" t="s">
        <v>374</v>
      </c>
      <c r="B59" s="231">
        <v>292602262</v>
      </c>
      <c r="C59" s="231" t="s">
        <v>29</v>
      </c>
      <c r="D59" s="231">
        <v>55150.8</v>
      </c>
      <c r="E59" s="231">
        <v>16593.599999999999</v>
      </c>
      <c r="F59" s="231">
        <v>38557.199999999997</v>
      </c>
      <c r="G59" s="231">
        <v>2480</v>
      </c>
      <c r="H59" s="231">
        <v>764</v>
      </c>
      <c r="I59" s="90" t="s">
        <v>376</v>
      </c>
    </row>
    <row r="60" spans="1:9">
      <c r="A60" s="231" t="s">
        <v>375</v>
      </c>
      <c r="B60" s="231">
        <v>492600377</v>
      </c>
      <c r="C60" s="231" t="s">
        <v>27</v>
      </c>
      <c r="D60" s="231">
        <v>33090.5</v>
      </c>
      <c r="E60" s="231">
        <v>10226.6</v>
      </c>
      <c r="F60" s="231">
        <v>22863.9</v>
      </c>
      <c r="G60" s="231">
        <v>1570</v>
      </c>
      <c r="H60" s="231">
        <v>467</v>
      </c>
      <c r="I60" s="90" t="s">
        <v>376</v>
      </c>
    </row>
    <row r="61" spans="1:9">
      <c r="A61" s="231" t="s">
        <v>370</v>
      </c>
      <c r="B61" s="251">
        <v>292600552</v>
      </c>
      <c r="C61" s="231" t="s">
        <v>35</v>
      </c>
      <c r="D61" s="231">
        <v>150515.79999999999</v>
      </c>
      <c r="E61" s="231">
        <v>84309.6</v>
      </c>
      <c r="F61" s="231">
        <v>66206.2</v>
      </c>
      <c r="G61" s="231">
        <v>3591</v>
      </c>
      <c r="H61" s="231">
        <v>643</v>
      </c>
      <c r="I61" s="250" t="s">
        <v>378</v>
      </c>
    </row>
    <row r="62" spans="1:9">
      <c r="A62" s="231" t="s">
        <v>370</v>
      </c>
      <c r="B62" s="251">
        <v>292600678</v>
      </c>
      <c r="C62" s="231" t="s">
        <v>42</v>
      </c>
      <c r="D62" s="231">
        <v>181997.8</v>
      </c>
      <c r="E62" s="231">
        <v>138126.9</v>
      </c>
      <c r="F62" s="231">
        <v>43870.9</v>
      </c>
      <c r="G62" s="231">
        <v>8895.0300000000007</v>
      </c>
      <c r="H62" s="231">
        <v>1767</v>
      </c>
      <c r="I62" s="250" t="s">
        <v>378</v>
      </c>
    </row>
    <row r="63" spans="1:9">
      <c r="A63" s="231" t="s">
        <v>370</v>
      </c>
      <c r="B63" s="251">
        <v>292602230</v>
      </c>
      <c r="C63" s="231" t="s">
        <v>371</v>
      </c>
      <c r="D63" s="231">
        <v>170967.6</v>
      </c>
      <c r="E63" s="231">
        <v>122011.2</v>
      </c>
      <c r="F63" s="231">
        <v>48956.4</v>
      </c>
      <c r="G63" s="231">
        <v>8311.7999999999993</v>
      </c>
      <c r="H63" s="231">
        <v>3565</v>
      </c>
      <c r="I63" s="250" t="s">
        <v>378</v>
      </c>
    </row>
    <row r="64" spans="1:9">
      <c r="A64" s="231" t="s">
        <v>370</v>
      </c>
      <c r="B64" s="251">
        <v>292603073</v>
      </c>
      <c r="C64" s="231" t="s">
        <v>52</v>
      </c>
      <c r="D64" s="231">
        <v>132132.20000000001</v>
      </c>
      <c r="E64" s="231">
        <v>75930.5</v>
      </c>
      <c r="F64" s="231">
        <v>56201.8</v>
      </c>
      <c r="G64" s="231">
        <v>15705.1</v>
      </c>
      <c r="H64" s="231">
        <v>2087</v>
      </c>
      <c r="I64" s="250" t="s">
        <v>378</v>
      </c>
    </row>
    <row r="65" spans="1:9">
      <c r="A65" s="231" t="s">
        <v>370</v>
      </c>
      <c r="B65" s="251">
        <v>292603073</v>
      </c>
      <c r="C65" s="231" t="s">
        <v>372</v>
      </c>
      <c r="D65" s="231">
        <v>13787.7</v>
      </c>
      <c r="E65" s="231">
        <v>13649.5</v>
      </c>
      <c r="F65" s="231">
        <v>138.19999999999999</v>
      </c>
      <c r="G65" s="231">
        <v>15705.1</v>
      </c>
      <c r="H65" s="231">
        <v>2087</v>
      </c>
      <c r="I65" s="250" t="s">
        <v>378</v>
      </c>
    </row>
    <row r="66" spans="1:9">
      <c r="A66" s="231" t="s">
        <v>370</v>
      </c>
      <c r="B66" s="251">
        <v>292603073</v>
      </c>
      <c r="C66" s="231" t="s">
        <v>53</v>
      </c>
      <c r="D66" s="231">
        <v>243582.9</v>
      </c>
      <c r="E66" s="231">
        <v>125267.9</v>
      </c>
      <c r="F66" s="231">
        <v>118315</v>
      </c>
      <c r="G66" s="231">
        <v>15705.1</v>
      </c>
      <c r="H66" s="231">
        <v>2087</v>
      </c>
      <c r="I66" s="250" t="s">
        <v>378</v>
      </c>
    </row>
    <row r="67" spans="1:9">
      <c r="A67" s="231" t="s">
        <v>370</v>
      </c>
      <c r="B67" s="251">
        <v>292603286</v>
      </c>
      <c r="C67" s="231" t="s">
        <v>43</v>
      </c>
      <c r="D67" s="231">
        <v>165452.5</v>
      </c>
      <c r="E67" s="231">
        <v>115486.1</v>
      </c>
      <c r="F67" s="231">
        <v>49966.400000000001</v>
      </c>
      <c r="G67" s="231">
        <v>8431.5</v>
      </c>
      <c r="H67" s="231">
        <v>5072</v>
      </c>
      <c r="I67" s="250" t="s">
        <v>378</v>
      </c>
    </row>
    <row r="68" spans="1:9">
      <c r="A68" s="231" t="s">
        <v>370</v>
      </c>
      <c r="B68" s="251">
        <v>292603696</v>
      </c>
      <c r="C68" s="231" t="s">
        <v>373</v>
      </c>
      <c r="D68" s="231">
        <v>165452.5</v>
      </c>
      <c r="E68" s="231">
        <v>50069.8</v>
      </c>
      <c r="F68" s="231">
        <v>115382.7</v>
      </c>
      <c r="G68" s="231">
        <v>9600</v>
      </c>
      <c r="H68" s="231">
        <v>8220</v>
      </c>
      <c r="I68" s="250" t="s">
        <v>378</v>
      </c>
    </row>
    <row r="69" spans="1:9">
      <c r="A69" s="231" t="s">
        <v>370</v>
      </c>
      <c r="B69" s="251">
        <v>292604330</v>
      </c>
      <c r="C69" s="231" t="s">
        <v>44</v>
      </c>
      <c r="D69" s="231">
        <v>121379.6</v>
      </c>
      <c r="E69" s="231">
        <v>83342.5</v>
      </c>
      <c r="F69" s="231">
        <v>38037.1</v>
      </c>
      <c r="G69" s="231">
        <v>7072</v>
      </c>
      <c r="H69" s="231">
        <v>2853</v>
      </c>
      <c r="I69" s="250" t="s">
        <v>378</v>
      </c>
    </row>
    <row r="70" spans="1:9">
      <c r="A70" s="231" t="s">
        <v>370</v>
      </c>
      <c r="B70" s="251">
        <v>295700347</v>
      </c>
      <c r="C70" s="231" t="s">
        <v>39</v>
      </c>
      <c r="D70" s="231">
        <v>83195</v>
      </c>
      <c r="E70" s="231">
        <v>25139.4</v>
      </c>
      <c r="F70" s="231">
        <v>58055.6</v>
      </c>
      <c r="G70" s="231">
        <v>9343</v>
      </c>
      <c r="H70" s="231">
        <v>2716</v>
      </c>
      <c r="I70" s="250" t="s">
        <v>378</v>
      </c>
    </row>
    <row r="71" spans="1:9">
      <c r="A71" s="231" t="s">
        <v>370</v>
      </c>
      <c r="B71" s="251">
        <v>295700347</v>
      </c>
      <c r="C71" s="231" t="s">
        <v>40</v>
      </c>
      <c r="D71" s="231">
        <v>132070.5</v>
      </c>
      <c r="E71" s="231">
        <v>40369.1</v>
      </c>
      <c r="F71" s="231">
        <v>91701.4</v>
      </c>
      <c r="G71" s="231">
        <v>9343</v>
      </c>
      <c r="H71" s="231">
        <v>2716</v>
      </c>
      <c r="I71" s="250" t="s">
        <v>378</v>
      </c>
    </row>
    <row r="72" spans="1:9">
      <c r="A72" s="231" t="s">
        <v>370</v>
      </c>
      <c r="B72" s="251">
        <v>295700347</v>
      </c>
      <c r="C72" s="231" t="s">
        <v>41</v>
      </c>
      <c r="D72" s="231">
        <v>8804.7999999999993</v>
      </c>
      <c r="E72" s="231">
        <v>6958.3</v>
      </c>
      <c r="F72" s="231">
        <v>1846.4</v>
      </c>
      <c r="G72" s="231">
        <v>9343</v>
      </c>
      <c r="H72" s="231">
        <v>2716</v>
      </c>
      <c r="I72" s="250" t="s">
        <v>378</v>
      </c>
    </row>
    <row r="73" spans="1:9">
      <c r="A73" s="231" t="s">
        <v>370</v>
      </c>
      <c r="B73" s="251">
        <v>295700671</v>
      </c>
      <c r="C73" s="231" t="s">
        <v>45</v>
      </c>
      <c r="D73" s="231">
        <v>207619.5</v>
      </c>
      <c r="E73" s="231">
        <v>29492.1</v>
      </c>
      <c r="F73" s="231">
        <v>178127.4</v>
      </c>
      <c r="G73" s="231">
        <v>8000.01</v>
      </c>
      <c r="H73" s="231">
        <v>5509</v>
      </c>
      <c r="I73" s="250" t="s">
        <v>378</v>
      </c>
    </row>
    <row r="74" spans="1:9">
      <c r="A74" s="231" t="s">
        <v>370</v>
      </c>
      <c r="B74" s="251">
        <v>295700689</v>
      </c>
      <c r="C74" s="231" t="s">
        <v>337</v>
      </c>
      <c r="D74" s="231">
        <v>100322.6</v>
      </c>
      <c r="E74" s="231">
        <v>15125.9</v>
      </c>
      <c r="F74" s="231">
        <v>85196.7</v>
      </c>
      <c r="G74" s="231">
        <v>4000</v>
      </c>
      <c r="H74" s="231">
        <v>3053</v>
      </c>
      <c r="I74" s="250" t="s">
        <v>378</v>
      </c>
    </row>
    <row r="75" spans="1:9">
      <c r="A75" s="231" t="s">
        <v>370</v>
      </c>
      <c r="B75" s="251">
        <v>295700706</v>
      </c>
      <c r="C75" s="231" t="s">
        <v>358</v>
      </c>
      <c r="D75" s="231">
        <v>100322.6</v>
      </c>
      <c r="E75" s="231">
        <v>3.1</v>
      </c>
      <c r="F75" s="231">
        <v>100319.5</v>
      </c>
      <c r="G75" s="231">
        <v>4000</v>
      </c>
      <c r="H75" s="231">
        <v>3438</v>
      </c>
      <c r="I75" s="250" t="s">
        <v>378</v>
      </c>
    </row>
    <row r="76" spans="1:9">
      <c r="A76" s="231" t="s">
        <v>365</v>
      </c>
      <c r="B76" s="251">
        <v>292600879</v>
      </c>
      <c r="C76" s="231" t="s">
        <v>55</v>
      </c>
      <c r="D76" s="231">
        <v>193027.9</v>
      </c>
      <c r="E76" s="231">
        <v>135252.70000000001</v>
      </c>
      <c r="F76" s="231">
        <v>57775.199999999997</v>
      </c>
      <c r="G76" s="231">
        <v>8047.02</v>
      </c>
      <c r="H76" s="231">
        <v>1377</v>
      </c>
      <c r="I76" s="250" t="s">
        <v>378</v>
      </c>
    </row>
    <row r="77" spans="1:9">
      <c r="A77" s="231" t="s">
        <v>365</v>
      </c>
      <c r="B77" s="251">
        <v>292602231</v>
      </c>
      <c r="C77" s="231" t="s">
        <v>47</v>
      </c>
      <c r="D77" s="231">
        <v>275754.2</v>
      </c>
      <c r="E77" s="231">
        <v>225639.1</v>
      </c>
      <c r="F77" s="231">
        <v>50115.1</v>
      </c>
      <c r="G77" s="231">
        <v>10669.7</v>
      </c>
      <c r="H77" s="231">
        <v>5450</v>
      </c>
      <c r="I77" s="250" t="s">
        <v>378</v>
      </c>
    </row>
    <row r="78" spans="1:9">
      <c r="A78" s="231" t="s">
        <v>365</v>
      </c>
      <c r="B78" s="251">
        <v>292602804</v>
      </c>
      <c r="C78" s="231" t="s">
        <v>48</v>
      </c>
      <c r="D78" s="231">
        <v>82726.3</v>
      </c>
      <c r="E78" s="231">
        <v>58291.8</v>
      </c>
      <c r="F78" s="231">
        <v>24434.5</v>
      </c>
      <c r="G78" s="231">
        <v>4357.25</v>
      </c>
      <c r="H78" s="231">
        <v>927</v>
      </c>
      <c r="I78" s="250" t="s">
        <v>378</v>
      </c>
    </row>
    <row r="79" spans="1:9">
      <c r="A79" s="231" t="s">
        <v>365</v>
      </c>
      <c r="B79" s="251">
        <v>292603004</v>
      </c>
      <c r="C79" s="231" t="s">
        <v>56</v>
      </c>
      <c r="D79" s="231">
        <v>132132.20000000001</v>
      </c>
      <c r="E79" s="231">
        <v>70473.7</v>
      </c>
      <c r="F79" s="231">
        <v>61658.5</v>
      </c>
      <c r="G79" s="231">
        <v>11929.9</v>
      </c>
      <c r="H79" s="231">
        <v>1052</v>
      </c>
      <c r="I79" s="250" t="s">
        <v>378</v>
      </c>
    </row>
    <row r="80" spans="1:9">
      <c r="A80" s="231" t="s">
        <v>365</v>
      </c>
      <c r="B80" s="251">
        <v>292603004</v>
      </c>
      <c r="C80" s="231" t="s">
        <v>57</v>
      </c>
      <c r="D80" s="231">
        <v>13787.7</v>
      </c>
      <c r="E80" s="231">
        <v>13649.8</v>
      </c>
      <c r="F80" s="231">
        <v>137.9</v>
      </c>
      <c r="G80" s="231">
        <v>11929.9</v>
      </c>
      <c r="H80" s="231">
        <v>1052</v>
      </c>
      <c r="I80" s="250" t="s">
        <v>378</v>
      </c>
    </row>
    <row r="81" spans="1:9">
      <c r="A81" s="231" t="s">
        <v>365</v>
      </c>
      <c r="B81" s="251">
        <v>292603004</v>
      </c>
      <c r="C81" s="231" t="s">
        <v>366</v>
      </c>
      <c r="D81" s="231">
        <v>292299.40000000002</v>
      </c>
      <c r="E81" s="231">
        <v>127312.9</v>
      </c>
      <c r="F81" s="231">
        <v>164986.5</v>
      </c>
      <c r="G81" s="231">
        <v>11929.9</v>
      </c>
      <c r="H81" s="231">
        <v>1052</v>
      </c>
      <c r="I81" s="250" t="s">
        <v>378</v>
      </c>
    </row>
    <row r="82" spans="1:9">
      <c r="A82" s="231" t="s">
        <v>365</v>
      </c>
      <c r="B82" s="251">
        <v>292603875</v>
      </c>
      <c r="C82" s="231" t="s">
        <v>49</v>
      </c>
      <c r="D82" s="231">
        <v>82726.3</v>
      </c>
      <c r="E82" s="231">
        <v>25892.400000000001</v>
      </c>
      <c r="F82" s="231">
        <v>56833.9</v>
      </c>
      <c r="G82" s="231">
        <v>4800</v>
      </c>
      <c r="H82" s="231">
        <v>2972</v>
      </c>
      <c r="I82" s="250" t="s">
        <v>378</v>
      </c>
    </row>
    <row r="83" spans="1:9">
      <c r="A83" s="231" t="s">
        <v>365</v>
      </c>
      <c r="B83" s="231">
        <v>292604652</v>
      </c>
      <c r="C83" s="231" t="s">
        <v>51</v>
      </c>
      <c r="D83" s="231">
        <v>188976.6</v>
      </c>
      <c r="E83" s="231">
        <v>131717.9</v>
      </c>
      <c r="F83" s="231">
        <v>57258.7</v>
      </c>
      <c r="G83" s="231">
        <v>9712.01</v>
      </c>
      <c r="H83" s="231">
        <v>5113</v>
      </c>
      <c r="I83" s="250" t="s">
        <v>378</v>
      </c>
    </row>
    <row r="84" spans="1:9">
      <c r="A84" s="231" t="s">
        <v>365</v>
      </c>
      <c r="B84" s="231">
        <v>295700349</v>
      </c>
      <c r="C84" s="231" t="s">
        <v>367</v>
      </c>
      <c r="D84" s="231">
        <v>117009.8</v>
      </c>
      <c r="E84" s="231">
        <v>74053.3</v>
      </c>
      <c r="F84" s="231">
        <v>42956.5</v>
      </c>
      <c r="G84" s="231">
        <v>11665</v>
      </c>
      <c r="H84" s="231">
        <v>1645</v>
      </c>
      <c r="I84" s="250" t="s">
        <v>378</v>
      </c>
    </row>
    <row r="85" spans="1:9">
      <c r="A85" s="231" t="s">
        <v>365</v>
      </c>
      <c r="B85" s="231">
        <v>295700349</v>
      </c>
      <c r="C85" s="231" t="s">
        <v>368</v>
      </c>
      <c r="D85" s="231">
        <v>132070.5</v>
      </c>
      <c r="E85" s="231">
        <v>88706</v>
      </c>
      <c r="F85" s="231">
        <v>43364.5</v>
      </c>
      <c r="G85" s="231">
        <v>11665</v>
      </c>
      <c r="H85" s="231">
        <v>1645</v>
      </c>
      <c r="I85" s="250" t="s">
        <v>378</v>
      </c>
    </row>
    <row r="86" spans="1:9">
      <c r="A86" s="231" t="s">
        <v>365</v>
      </c>
      <c r="B86" s="231">
        <v>295700349</v>
      </c>
      <c r="C86" s="231" t="s">
        <v>369</v>
      </c>
      <c r="D86" s="231">
        <v>8804.7999999999993</v>
      </c>
      <c r="E86" s="231">
        <v>8713.4</v>
      </c>
      <c r="F86" s="231">
        <v>91.3</v>
      </c>
      <c r="G86" s="231">
        <v>11665</v>
      </c>
      <c r="H86" s="231">
        <v>1645</v>
      </c>
      <c r="I86" s="250" t="s">
        <v>378</v>
      </c>
    </row>
    <row r="87" spans="1:9">
      <c r="A87" s="231" t="s">
        <v>365</v>
      </c>
      <c r="B87" s="231">
        <v>295700667</v>
      </c>
      <c r="C87" s="231" t="s">
        <v>46</v>
      </c>
      <c r="D87" s="231">
        <v>100322.6</v>
      </c>
      <c r="E87" s="231">
        <v>14746.1</v>
      </c>
      <c r="F87" s="231">
        <v>85576.5</v>
      </c>
      <c r="G87" s="231">
        <v>4000</v>
      </c>
      <c r="H87" s="231">
        <v>2141</v>
      </c>
      <c r="I87" s="250" t="s">
        <v>378</v>
      </c>
    </row>
    <row r="88" spans="1:9">
      <c r="A88" s="231" t="s">
        <v>365</v>
      </c>
      <c r="B88" s="231">
        <v>295700709</v>
      </c>
      <c r="C88" s="231" t="s">
        <v>379</v>
      </c>
      <c r="D88" s="231">
        <v>117378.8</v>
      </c>
      <c r="E88" s="231">
        <v>13919.2</v>
      </c>
      <c r="F88" s="231">
        <v>103459.6</v>
      </c>
      <c r="G88" s="231">
        <v>12000</v>
      </c>
      <c r="H88" s="231">
        <v>11204</v>
      </c>
      <c r="I88" s="250" t="s">
        <v>378</v>
      </c>
    </row>
    <row r="89" spans="1:9">
      <c r="A89" s="231" t="s">
        <v>365</v>
      </c>
      <c r="B89" s="231">
        <v>295700709</v>
      </c>
      <c r="C89" s="231" t="s">
        <v>380</v>
      </c>
      <c r="D89" s="231">
        <v>132070.5</v>
      </c>
      <c r="E89" s="231">
        <v>2588.9</v>
      </c>
      <c r="F89" s="231">
        <v>129481.5</v>
      </c>
      <c r="G89" s="231">
        <v>12000</v>
      </c>
      <c r="H89" s="231">
        <v>11204</v>
      </c>
      <c r="I89" s="250" t="s">
        <v>378</v>
      </c>
    </row>
    <row r="90" spans="1:9">
      <c r="A90" s="220" t="s">
        <v>365</v>
      </c>
      <c r="B90" s="231">
        <v>295700709</v>
      </c>
      <c r="C90" s="231" t="s">
        <v>381</v>
      </c>
      <c r="D90" s="231">
        <v>13207.1</v>
      </c>
      <c r="E90" s="231">
        <v>1859.6</v>
      </c>
      <c r="F90" s="231">
        <v>11347.6</v>
      </c>
      <c r="G90" s="231">
        <v>12000</v>
      </c>
      <c r="H90" s="231">
        <v>11204</v>
      </c>
      <c r="I90" s="250" t="s">
        <v>378</v>
      </c>
    </row>
    <row r="91" spans="1:9">
      <c r="A91" s="231" t="s">
        <v>365</v>
      </c>
      <c r="B91" s="231">
        <v>295700710</v>
      </c>
      <c r="C91" s="231" t="s">
        <v>336</v>
      </c>
      <c r="D91" s="231">
        <v>207619.5</v>
      </c>
      <c r="E91" s="231">
        <v>30236.6</v>
      </c>
      <c r="F91" s="231">
        <v>177382.9</v>
      </c>
      <c r="G91" s="231">
        <v>8000</v>
      </c>
      <c r="H91" s="231">
        <v>6775</v>
      </c>
      <c r="I91" s="250" t="s">
        <v>378</v>
      </c>
    </row>
    <row r="92" spans="1:9">
      <c r="A92" s="231" t="s">
        <v>365</v>
      </c>
      <c r="B92" s="231">
        <v>295700712</v>
      </c>
      <c r="C92" s="231" t="s">
        <v>357</v>
      </c>
      <c r="D92" s="231">
        <v>207619.5</v>
      </c>
      <c r="E92" s="231">
        <v>6</v>
      </c>
      <c r="F92" s="231">
        <v>207613.4</v>
      </c>
      <c r="G92" s="231">
        <v>8000.01</v>
      </c>
      <c r="H92" s="231">
        <v>6886</v>
      </c>
      <c r="I92" s="250" t="s">
        <v>378</v>
      </c>
    </row>
    <row r="93" spans="1:9">
      <c r="A93" s="231" t="s">
        <v>365</v>
      </c>
      <c r="B93" s="231">
        <v>295700713</v>
      </c>
      <c r="C93" s="231" t="s">
        <v>382</v>
      </c>
      <c r="D93" s="231">
        <v>177661.7</v>
      </c>
      <c r="E93" s="231">
        <v>4.9000000000000004</v>
      </c>
      <c r="F93" s="231">
        <v>177656.8</v>
      </c>
      <c r="G93" s="231">
        <v>6400</v>
      </c>
      <c r="H93" s="231">
        <v>6400</v>
      </c>
      <c r="I93" s="250" t="s">
        <v>378</v>
      </c>
    </row>
    <row r="94" spans="1:9">
      <c r="A94" s="231" t="s">
        <v>365</v>
      </c>
      <c r="B94" s="231">
        <v>295700713</v>
      </c>
      <c r="C94" s="231" t="s">
        <v>383</v>
      </c>
      <c r="D94" s="231">
        <v>13207.1</v>
      </c>
      <c r="E94" s="231">
        <v>0</v>
      </c>
      <c r="F94" s="231">
        <v>13207.1</v>
      </c>
      <c r="G94" s="231">
        <v>6400</v>
      </c>
      <c r="H94" s="231">
        <v>6400</v>
      </c>
      <c r="I94" s="250" t="s">
        <v>378</v>
      </c>
    </row>
    <row r="95" spans="1:9">
      <c r="A95" s="231" t="s">
        <v>71</v>
      </c>
      <c r="B95" s="231">
        <v>292600623</v>
      </c>
      <c r="C95" s="231" t="s">
        <v>22</v>
      </c>
      <c r="D95" s="231">
        <v>143392.20000000001</v>
      </c>
      <c r="E95" s="231">
        <v>55122.9</v>
      </c>
      <c r="F95" s="231">
        <v>88269.2</v>
      </c>
      <c r="G95" s="231">
        <v>5653.01</v>
      </c>
      <c r="H95" s="231">
        <v>349</v>
      </c>
      <c r="I95" s="250" t="s">
        <v>378</v>
      </c>
    </row>
    <row r="96" spans="1:9">
      <c r="A96" s="231" t="s">
        <v>71</v>
      </c>
      <c r="B96" s="231">
        <v>292600623</v>
      </c>
      <c r="C96" s="231" t="s">
        <v>23</v>
      </c>
      <c r="D96" s="231">
        <v>9191.7999999999993</v>
      </c>
      <c r="E96" s="231">
        <v>8818.1</v>
      </c>
      <c r="F96" s="231">
        <v>373.7</v>
      </c>
      <c r="G96" s="231">
        <v>5653.01</v>
      </c>
      <c r="H96" s="231">
        <v>349</v>
      </c>
      <c r="I96" s="250" t="s">
        <v>378</v>
      </c>
    </row>
    <row r="97" spans="1:38">
      <c r="A97" s="231" t="s">
        <v>71</v>
      </c>
      <c r="B97" s="231">
        <v>292600623</v>
      </c>
      <c r="C97" s="231" t="s">
        <v>24</v>
      </c>
      <c r="D97" s="231">
        <v>97433.2</v>
      </c>
      <c r="E97" s="231">
        <v>38973.1</v>
      </c>
      <c r="F97" s="231">
        <v>58460</v>
      </c>
      <c r="G97" s="231">
        <v>5653.01</v>
      </c>
      <c r="H97" s="231">
        <v>349</v>
      </c>
      <c r="I97" s="250" t="s">
        <v>378</v>
      </c>
    </row>
    <row r="98" spans="1:38">
      <c r="A98" s="231" t="s">
        <v>71</v>
      </c>
      <c r="B98" s="231">
        <v>292600745</v>
      </c>
      <c r="C98" s="231" t="s">
        <v>31</v>
      </c>
      <c r="D98" s="231">
        <v>150515.79999999999</v>
      </c>
      <c r="E98" s="231">
        <v>83600.399999999994</v>
      </c>
      <c r="F98" s="231">
        <v>66915.399999999994</v>
      </c>
      <c r="G98" s="231">
        <v>3620</v>
      </c>
      <c r="H98" s="231">
        <v>672</v>
      </c>
      <c r="I98" s="250" t="s">
        <v>378</v>
      </c>
    </row>
    <row r="99" spans="1:38">
      <c r="A99" s="231" t="s">
        <v>374</v>
      </c>
      <c r="B99" s="231">
        <v>292602262</v>
      </c>
      <c r="C99" s="231" t="s">
        <v>29</v>
      </c>
      <c r="D99" s="231">
        <v>55150.8</v>
      </c>
      <c r="E99" s="231">
        <v>16903.8</v>
      </c>
      <c r="F99" s="231">
        <v>38247.1</v>
      </c>
      <c r="G99" s="231">
        <v>2480</v>
      </c>
      <c r="H99" s="231">
        <v>694</v>
      </c>
      <c r="I99" s="250" t="s">
        <v>378</v>
      </c>
    </row>
    <row r="100" spans="1:38">
      <c r="A100" s="231" t="s">
        <v>375</v>
      </c>
      <c r="B100" s="231">
        <v>492600377</v>
      </c>
      <c r="C100" s="231" t="s">
        <v>27</v>
      </c>
      <c r="D100" s="231">
        <v>33090.5</v>
      </c>
      <c r="E100" s="231">
        <v>10633.1</v>
      </c>
      <c r="F100" s="231">
        <v>22457.4</v>
      </c>
      <c r="G100" s="231">
        <v>1570</v>
      </c>
      <c r="H100" s="231">
        <v>423</v>
      </c>
      <c r="I100" s="250" t="s">
        <v>378</v>
      </c>
    </row>
    <row r="101" spans="1:38">
      <c r="A101" s="220" t="s">
        <v>60</v>
      </c>
      <c r="B101" s="220" t="s">
        <v>359</v>
      </c>
      <c r="C101" s="220" t="s">
        <v>360</v>
      </c>
      <c r="D101" s="220" t="s">
        <v>349</v>
      </c>
      <c r="E101" s="220" t="s">
        <v>361</v>
      </c>
      <c r="F101" s="220" t="s">
        <v>362</v>
      </c>
      <c r="G101" s="220" t="s">
        <v>363</v>
      </c>
      <c r="H101" s="220" t="s">
        <v>364</v>
      </c>
      <c r="I101" s="90" t="s">
        <v>377</v>
      </c>
      <c r="K101" s="270" t="s">
        <v>318</v>
      </c>
      <c r="L101" s="220" t="s">
        <v>319</v>
      </c>
      <c r="M101" s="220" t="s">
        <v>320</v>
      </c>
      <c r="N101" s="220" t="s">
        <v>321</v>
      </c>
      <c r="O101" s="220" t="s">
        <v>322</v>
      </c>
      <c r="P101" s="220" t="s">
        <v>323</v>
      </c>
      <c r="Q101" s="220" t="s">
        <v>324</v>
      </c>
      <c r="R101" s="250" t="s">
        <v>377</v>
      </c>
      <c r="T101" s="254" t="s">
        <v>60</v>
      </c>
      <c r="U101" s="254" t="s">
        <v>390</v>
      </c>
      <c r="V101" s="254" t="s">
        <v>62</v>
      </c>
      <c r="W101" s="254" t="s">
        <v>391</v>
      </c>
      <c r="X101" s="254" t="s">
        <v>392</v>
      </c>
      <c r="Y101" s="254" t="s">
        <v>393</v>
      </c>
      <c r="Z101" s="254" t="s">
        <v>394</v>
      </c>
      <c r="AA101" s="254" t="s">
        <v>395</v>
      </c>
      <c r="AB101" s="254" t="s">
        <v>396</v>
      </c>
      <c r="AC101" s="254" t="s">
        <v>397</v>
      </c>
      <c r="AD101" s="254" t="s">
        <v>398</v>
      </c>
      <c r="AE101" s="254" t="s">
        <v>399</v>
      </c>
      <c r="AF101" s="254" t="s">
        <v>400</v>
      </c>
      <c r="AG101" s="254" t="s">
        <v>401</v>
      </c>
      <c r="AH101" s="254" t="s">
        <v>402</v>
      </c>
      <c r="AI101" s="254" t="s">
        <v>403</v>
      </c>
      <c r="AJ101" s="254" t="s">
        <v>404</v>
      </c>
      <c r="AK101" s="254" t="s">
        <v>405</v>
      </c>
      <c r="AL101" s="250" t="s">
        <v>377</v>
      </c>
    </row>
    <row r="102" spans="1:38">
      <c r="A102" s="231" t="s">
        <v>370</v>
      </c>
      <c r="B102" s="231">
        <v>292600552</v>
      </c>
      <c r="C102" s="231" t="s">
        <v>35</v>
      </c>
      <c r="D102" s="231">
        <v>150515.79999999999</v>
      </c>
      <c r="E102" s="231">
        <v>85501.2</v>
      </c>
      <c r="F102" s="231">
        <v>65014.7</v>
      </c>
      <c r="G102" s="231">
        <v>3591</v>
      </c>
      <c r="H102" s="231">
        <v>780</v>
      </c>
      <c r="I102" s="250" t="s">
        <v>464</v>
      </c>
      <c r="K102" s="251">
        <v>292600552</v>
      </c>
      <c r="L102" s="231">
        <v>150516.70000000001</v>
      </c>
      <c r="M102" s="231">
        <v>65014.6</v>
      </c>
      <c r="N102" s="231">
        <v>85501.2</v>
      </c>
      <c r="O102" s="231">
        <v>3591</v>
      </c>
      <c r="P102" s="231">
        <v>780</v>
      </c>
      <c r="Q102" s="231">
        <v>94373.3</v>
      </c>
      <c r="R102" s="250" t="s">
        <v>464</v>
      </c>
      <c r="T102" s="254" t="s">
        <v>71</v>
      </c>
      <c r="U102" s="254" t="s">
        <v>121</v>
      </c>
      <c r="V102" s="254" t="s">
        <v>125</v>
      </c>
      <c r="W102" s="254">
        <v>210214</v>
      </c>
      <c r="X102" s="254" t="s">
        <v>406</v>
      </c>
      <c r="Y102" s="254" t="s">
        <v>408</v>
      </c>
      <c r="Z102" s="252">
        <v>74800.78</v>
      </c>
      <c r="AA102" s="252">
        <v>51395.62</v>
      </c>
      <c r="AB102" s="252">
        <v>23405.16</v>
      </c>
      <c r="AC102" s="254">
        <v>68.709999999999994</v>
      </c>
      <c r="AD102" s="254">
        <v>26.26</v>
      </c>
      <c r="AE102" s="252">
        <v>94441.93</v>
      </c>
      <c r="AF102" s="252">
        <v>41270</v>
      </c>
      <c r="AG102" s="254">
        <v>0</v>
      </c>
      <c r="AH102" s="252">
        <v>53171.92</v>
      </c>
      <c r="AI102" s="252">
        <v>51395.62</v>
      </c>
      <c r="AJ102" s="252">
        <v>1776.3</v>
      </c>
      <c r="AK102" s="254">
        <v>3.34</v>
      </c>
      <c r="AL102" s="250" t="s">
        <v>464</v>
      </c>
    </row>
    <row r="103" spans="1:38">
      <c r="A103" s="231" t="s">
        <v>370</v>
      </c>
      <c r="B103" s="231">
        <v>292600678</v>
      </c>
      <c r="C103" s="231" t="s">
        <v>42</v>
      </c>
      <c r="D103" s="231">
        <v>181997.8</v>
      </c>
      <c r="E103" s="231">
        <v>132991.5</v>
      </c>
      <c r="F103" s="231">
        <v>49006.3</v>
      </c>
      <c r="G103" s="231">
        <v>8695.0300000000007</v>
      </c>
      <c r="H103" s="231">
        <v>2254</v>
      </c>
      <c r="I103" s="250" t="s">
        <v>464</v>
      </c>
      <c r="K103" s="251">
        <v>292600678</v>
      </c>
      <c r="L103" s="231">
        <v>181998.8</v>
      </c>
      <c r="M103" s="231">
        <v>49006.2</v>
      </c>
      <c r="N103" s="231">
        <v>132991.5</v>
      </c>
      <c r="O103" s="231">
        <v>8710</v>
      </c>
      <c r="P103" s="231">
        <v>2254</v>
      </c>
      <c r="Q103" s="231">
        <v>199673</v>
      </c>
      <c r="R103" s="250" t="s">
        <v>464</v>
      </c>
      <c r="T103" s="254" t="s">
        <v>104</v>
      </c>
      <c r="U103" s="254" t="s">
        <v>121</v>
      </c>
      <c r="V103" s="254" t="s">
        <v>138</v>
      </c>
      <c r="W103" s="254">
        <v>18779</v>
      </c>
      <c r="X103" s="254" t="s">
        <v>407</v>
      </c>
      <c r="Y103" s="254" t="s">
        <v>409</v>
      </c>
      <c r="Z103" s="252">
        <v>12184.09</v>
      </c>
      <c r="AA103" s="252">
        <v>5709.68</v>
      </c>
      <c r="AB103" s="252">
        <v>6474.41</v>
      </c>
      <c r="AC103" s="254">
        <v>46.86</v>
      </c>
      <c r="AD103" s="254">
        <v>84.45</v>
      </c>
      <c r="AE103" s="252">
        <v>22474.1</v>
      </c>
      <c r="AF103" s="252">
        <v>14313.88</v>
      </c>
      <c r="AG103" s="254">
        <v>0</v>
      </c>
      <c r="AH103" s="252">
        <v>8160.22</v>
      </c>
      <c r="AI103" s="252">
        <v>1620.3</v>
      </c>
      <c r="AJ103" s="252">
        <v>6539.92</v>
      </c>
      <c r="AK103" s="254">
        <v>80.14</v>
      </c>
      <c r="AL103" s="250" t="s">
        <v>464</v>
      </c>
    </row>
    <row r="104" spans="1:38">
      <c r="A104" s="231" t="s">
        <v>370</v>
      </c>
      <c r="B104" s="231">
        <v>292602230</v>
      </c>
      <c r="C104" s="231" t="s">
        <v>371</v>
      </c>
      <c r="D104" s="231">
        <v>170967.6</v>
      </c>
      <c r="E104" s="231">
        <v>121156.1</v>
      </c>
      <c r="F104" s="231">
        <v>49811.5</v>
      </c>
      <c r="G104" s="231">
        <v>8150.8</v>
      </c>
      <c r="H104" s="231">
        <v>3697</v>
      </c>
      <c r="I104" s="250" t="s">
        <v>464</v>
      </c>
      <c r="K104" s="251">
        <v>292602230</v>
      </c>
      <c r="L104" s="231">
        <v>171975.5</v>
      </c>
      <c r="M104" s="231">
        <v>50814.2</v>
      </c>
      <c r="N104" s="231">
        <v>121160.3</v>
      </c>
      <c r="O104" s="231">
        <v>8137</v>
      </c>
      <c r="P104" s="231">
        <v>3697</v>
      </c>
      <c r="Q104" s="231">
        <v>149150</v>
      </c>
      <c r="R104" s="250" t="s">
        <v>464</v>
      </c>
      <c r="T104" s="254" t="s">
        <v>104</v>
      </c>
      <c r="U104" s="254" t="s">
        <v>121</v>
      </c>
      <c r="V104" s="254" t="s">
        <v>138</v>
      </c>
      <c r="W104" s="254">
        <v>18779</v>
      </c>
      <c r="X104" s="254" t="s">
        <v>406</v>
      </c>
      <c r="Y104" s="254" t="s">
        <v>410</v>
      </c>
      <c r="Z104" s="252">
        <v>82668.37</v>
      </c>
      <c r="AA104" s="252">
        <v>75089.119999999995</v>
      </c>
      <c r="AB104" s="252">
        <v>7579.25</v>
      </c>
      <c r="AC104" s="254">
        <v>90.83</v>
      </c>
      <c r="AD104" s="254">
        <v>34.14</v>
      </c>
      <c r="AE104" s="252">
        <v>110890.01</v>
      </c>
      <c r="AF104" s="252">
        <v>85834.52</v>
      </c>
      <c r="AG104" s="254">
        <v>0</v>
      </c>
      <c r="AH104" s="252">
        <v>25055.49</v>
      </c>
      <c r="AI104" s="252">
        <v>16984.29</v>
      </c>
      <c r="AJ104" s="252">
        <v>8071.2</v>
      </c>
      <c r="AK104" s="254">
        <v>32.21</v>
      </c>
      <c r="AL104" s="250" t="s">
        <v>464</v>
      </c>
    </row>
    <row r="105" spans="1:38">
      <c r="A105" s="231" t="s">
        <v>370</v>
      </c>
      <c r="B105" s="231">
        <v>292603073</v>
      </c>
      <c r="C105" s="231" t="s">
        <v>52</v>
      </c>
      <c r="D105" s="231">
        <v>132132.20000000001</v>
      </c>
      <c r="E105" s="231">
        <v>74040.899999999994</v>
      </c>
      <c r="F105" s="231">
        <v>58091.3</v>
      </c>
      <c r="G105" s="231">
        <v>15704.1</v>
      </c>
      <c r="H105" s="231">
        <v>2082</v>
      </c>
      <c r="I105" s="250" t="s">
        <v>464</v>
      </c>
      <c r="K105" s="251">
        <v>292603073</v>
      </c>
      <c r="L105" s="231">
        <v>389505</v>
      </c>
      <c r="M105" s="231">
        <v>172384.2</v>
      </c>
      <c r="N105" s="231">
        <v>217118.6</v>
      </c>
      <c r="O105" s="231">
        <v>15702</v>
      </c>
      <c r="P105" s="231">
        <v>2082</v>
      </c>
      <c r="Q105" s="231">
        <v>444187</v>
      </c>
      <c r="R105" s="250" t="s">
        <v>464</v>
      </c>
      <c r="T105" s="254" t="s">
        <v>104</v>
      </c>
      <c r="U105" s="254" t="s">
        <v>121</v>
      </c>
      <c r="V105" s="254" t="s">
        <v>139</v>
      </c>
      <c r="W105" s="254">
        <v>78398</v>
      </c>
      <c r="X105" s="254" t="s">
        <v>406</v>
      </c>
      <c r="Y105" s="254" t="s">
        <v>411</v>
      </c>
      <c r="Z105" s="252">
        <v>31940.05</v>
      </c>
      <c r="AA105" s="252">
        <v>10732.85</v>
      </c>
      <c r="AB105" s="252">
        <v>21207.200000000001</v>
      </c>
      <c r="AC105" s="254">
        <v>33.6</v>
      </c>
      <c r="AD105" s="254">
        <v>0</v>
      </c>
      <c r="AE105" s="252">
        <v>17617.27</v>
      </c>
      <c r="AF105" s="252">
        <v>6112.32</v>
      </c>
      <c r="AG105" s="254">
        <v>0</v>
      </c>
      <c r="AH105" s="252">
        <v>11504.95</v>
      </c>
      <c r="AI105" s="252">
        <v>7208.33</v>
      </c>
      <c r="AJ105" s="252">
        <v>4296.62</v>
      </c>
      <c r="AK105" s="254">
        <v>37.35</v>
      </c>
      <c r="AL105" s="250" t="s">
        <v>464</v>
      </c>
    </row>
    <row r="106" spans="1:38">
      <c r="A106" s="231" t="s">
        <v>370</v>
      </c>
      <c r="B106" s="231">
        <v>292603073</v>
      </c>
      <c r="C106" s="231" t="s">
        <v>372</v>
      </c>
      <c r="D106" s="231">
        <v>13787.7</v>
      </c>
      <c r="E106" s="231">
        <v>13640.6</v>
      </c>
      <c r="F106" s="231">
        <v>147.1</v>
      </c>
      <c r="G106" s="231">
        <v>15704.1</v>
      </c>
      <c r="H106" s="231">
        <v>2082</v>
      </c>
      <c r="I106" s="250" t="s">
        <v>464</v>
      </c>
      <c r="K106" s="251">
        <v>292603286</v>
      </c>
      <c r="L106" s="231">
        <v>165765.70000000001</v>
      </c>
      <c r="M106" s="231">
        <v>49189.8</v>
      </c>
      <c r="N106" s="231">
        <v>116575</v>
      </c>
      <c r="O106" s="231">
        <v>8432</v>
      </c>
      <c r="P106" s="231">
        <v>5066</v>
      </c>
      <c r="Q106" s="231">
        <v>111205</v>
      </c>
      <c r="R106" s="250" t="s">
        <v>464</v>
      </c>
      <c r="T106" s="254" t="s">
        <v>104</v>
      </c>
      <c r="U106" s="254" t="s">
        <v>121</v>
      </c>
      <c r="V106" s="254" t="s">
        <v>139</v>
      </c>
      <c r="W106" s="254">
        <v>78398</v>
      </c>
      <c r="X106" s="254" t="s">
        <v>406</v>
      </c>
      <c r="Y106" s="254" t="s">
        <v>412</v>
      </c>
      <c r="Z106" s="252">
        <v>37576.53</v>
      </c>
      <c r="AA106" s="252">
        <v>18577.98</v>
      </c>
      <c r="AB106" s="252">
        <v>18998.55</v>
      </c>
      <c r="AC106" s="254">
        <v>49.44</v>
      </c>
      <c r="AD106" s="254">
        <v>0</v>
      </c>
      <c r="AE106" s="252">
        <v>30249.9</v>
      </c>
      <c r="AF106" s="252">
        <v>11933.44</v>
      </c>
      <c r="AG106" s="254">
        <v>0</v>
      </c>
      <c r="AH106" s="252">
        <v>18316.45</v>
      </c>
      <c r="AI106" s="252">
        <v>10219.469999999999</v>
      </c>
      <c r="AJ106" s="252">
        <v>8096.98</v>
      </c>
      <c r="AK106" s="254">
        <v>44.21</v>
      </c>
      <c r="AL106" s="250" t="s">
        <v>464</v>
      </c>
    </row>
    <row r="107" spans="1:38">
      <c r="A107" s="231" t="s">
        <v>370</v>
      </c>
      <c r="B107" s="231">
        <v>292603073</v>
      </c>
      <c r="C107" s="231" t="s">
        <v>53</v>
      </c>
      <c r="D107" s="231">
        <v>243582.9</v>
      </c>
      <c r="E107" s="231">
        <v>129437.1</v>
      </c>
      <c r="F107" s="231">
        <v>114145.7</v>
      </c>
      <c r="G107" s="231">
        <v>15704.1</v>
      </c>
      <c r="H107" s="231">
        <v>2082</v>
      </c>
      <c r="I107" s="250" t="s">
        <v>464</v>
      </c>
      <c r="K107" s="251">
        <v>292603696</v>
      </c>
      <c r="L107" s="231">
        <v>166078</v>
      </c>
      <c r="M107" s="231">
        <v>115519.2</v>
      </c>
      <c r="N107" s="231">
        <v>50557.7</v>
      </c>
      <c r="O107" s="231">
        <v>9599</v>
      </c>
      <c r="P107" s="231">
        <v>8219</v>
      </c>
      <c r="Q107" s="231">
        <v>46570.3</v>
      </c>
      <c r="R107" s="250" t="s">
        <v>464</v>
      </c>
      <c r="T107" s="254" t="s">
        <v>104</v>
      </c>
      <c r="U107" s="254" t="s">
        <v>121</v>
      </c>
      <c r="V107" s="254" t="s">
        <v>139</v>
      </c>
      <c r="W107" s="254">
        <v>78398</v>
      </c>
      <c r="X107" s="254" t="s">
        <v>406</v>
      </c>
      <c r="Y107" s="254" t="s">
        <v>413</v>
      </c>
      <c r="Z107" s="252">
        <v>39389.67</v>
      </c>
      <c r="AA107" s="252">
        <v>17502.75</v>
      </c>
      <c r="AB107" s="252">
        <v>21886.92</v>
      </c>
      <c r="AC107" s="254">
        <v>44.43</v>
      </c>
      <c r="AD107" s="254">
        <v>0</v>
      </c>
      <c r="AE107" s="252">
        <v>27890.959999999999</v>
      </c>
      <c r="AF107" s="252">
        <v>19391.849999999999</v>
      </c>
      <c r="AG107" s="254">
        <v>0</v>
      </c>
      <c r="AH107" s="252">
        <v>8499.11</v>
      </c>
      <c r="AI107" s="252">
        <v>6695.94</v>
      </c>
      <c r="AJ107" s="252">
        <v>1803.17</v>
      </c>
      <c r="AK107" s="254">
        <v>21.22</v>
      </c>
      <c r="AL107" s="250" t="s">
        <v>464</v>
      </c>
    </row>
    <row r="108" spans="1:38">
      <c r="A108" s="231" t="s">
        <v>370</v>
      </c>
      <c r="B108" s="231">
        <v>292603286</v>
      </c>
      <c r="C108" s="231" t="s">
        <v>43</v>
      </c>
      <c r="D108" s="231">
        <v>165452.5</v>
      </c>
      <c r="E108" s="231">
        <v>116575</v>
      </c>
      <c r="F108" s="231">
        <v>48877.5</v>
      </c>
      <c r="G108" s="231">
        <v>8431.5</v>
      </c>
      <c r="H108" s="231">
        <v>5066</v>
      </c>
      <c r="I108" s="250" t="s">
        <v>464</v>
      </c>
      <c r="K108" s="251">
        <v>292604330</v>
      </c>
      <c r="L108" s="231">
        <v>124019.2</v>
      </c>
      <c r="M108" s="231">
        <v>38079.199999999997</v>
      </c>
      <c r="N108" s="231">
        <v>85936.9</v>
      </c>
      <c r="O108" s="231">
        <v>7072</v>
      </c>
      <c r="P108" s="231">
        <v>2778</v>
      </c>
      <c r="Q108" s="231">
        <v>145705</v>
      </c>
      <c r="R108" s="250" t="s">
        <v>464</v>
      </c>
      <c r="T108" s="254" t="s">
        <v>104</v>
      </c>
      <c r="U108" s="254" t="s">
        <v>121</v>
      </c>
      <c r="V108" s="254" t="s">
        <v>139</v>
      </c>
      <c r="W108" s="254">
        <v>78398</v>
      </c>
      <c r="X108" s="254" t="s">
        <v>406</v>
      </c>
      <c r="Y108" s="254" t="s">
        <v>414</v>
      </c>
      <c r="Z108" s="252">
        <v>31940.05</v>
      </c>
      <c r="AA108" s="252">
        <v>28745.94</v>
      </c>
      <c r="AB108" s="252">
        <v>3194.11</v>
      </c>
      <c r="AC108" s="254">
        <v>90</v>
      </c>
      <c r="AD108" s="254">
        <v>47.82</v>
      </c>
      <c r="AE108" s="252">
        <v>47214.11</v>
      </c>
      <c r="AF108" s="254">
        <v>0.28999999999999998</v>
      </c>
      <c r="AG108" s="254">
        <v>47.82</v>
      </c>
      <c r="AH108" s="252">
        <v>47213.82</v>
      </c>
      <c r="AI108" s="252">
        <v>28745.94</v>
      </c>
      <c r="AJ108" s="252">
        <v>18467.87</v>
      </c>
      <c r="AK108" s="254">
        <v>39.119999999999997</v>
      </c>
      <c r="AL108" s="250" t="s">
        <v>464</v>
      </c>
    </row>
    <row r="109" spans="1:38">
      <c r="A109" s="231" t="s">
        <v>370</v>
      </c>
      <c r="B109" s="231">
        <v>292603696</v>
      </c>
      <c r="C109" s="231" t="s">
        <v>373</v>
      </c>
      <c r="D109" s="231">
        <v>165452.5</v>
      </c>
      <c r="E109" s="231">
        <v>50557.7</v>
      </c>
      <c r="F109" s="231">
        <v>114894.8</v>
      </c>
      <c r="G109" s="231">
        <v>9600</v>
      </c>
      <c r="H109" s="231">
        <v>8219</v>
      </c>
      <c r="I109" s="250" t="s">
        <v>464</v>
      </c>
      <c r="K109" s="251">
        <v>295700347</v>
      </c>
      <c r="L109" s="231">
        <v>224071.2</v>
      </c>
      <c r="M109" s="231">
        <v>144954.1</v>
      </c>
      <c r="N109" s="231">
        <v>79116.2</v>
      </c>
      <c r="O109" s="231">
        <v>9334</v>
      </c>
      <c r="P109" s="231">
        <v>2517</v>
      </c>
      <c r="Q109" s="231">
        <v>230236</v>
      </c>
      <c r="R109" s="250" t="s">
        <v>464</v>
      </c>
      <c r="T109" s="254" t="s">
        <v>104</v>
      </c>
      <c r="U109" s="254" t="s">
        <v>121</v>
      </c>
      <c r="V109" s="254" t="s">
        <v>140</v>
      </c>
      <c r="W109" s="254">
        <v>97026</v>
      </c>
      <c r="X109" s="254" t="s">
        <v>406</v>
      </c>
      <c r="Y109" s="254" t="s">
        <v>415</v>
      </c>
      <c r="Z109" s="252">
        <v>210428.2</v>
      </c>
      <c r="AA109" s="252">
        <v>90607.57</v>
      </c>
      <c r="AB109" s="252">
        <v>119820.64</v>
      </c>
      <c r="AC109" s="254">
        <v>43.06</v>
      </c>
      <c r="AD109" s="254">
        <v>45.41</v>
      </c>
      <c r="AE109" s="252">
        <v>305985.78000000003</v>
      </c>
      <c r="AF109" s="252">
        <v>53668.24</v>
      </c>
      <c r="AG109" s="254">
        <v>19.91</v>
      </c>
      <c r="AH109" s="252">
        <v>252317.54</v>
      </c>
      <c r="AI109" s="252">
        <v>90607.32</v>
      </c>
      <c r="AJ109" s="252">
        <v>161710.22</v>
      </c>
      <c r="AK109" s="254">
        <v>64.09</v>
      </c>
      <c r="AL109" s="250" t="s">
        <v>464</v>
      </c>
    </row>
    <row r="110" spans="1:38">
      <c r="A110" s="231" t="s">
        <v>370</v>
      </c>
      <c r="B110" s="231">
        <v>292604330</v>
      </c>
      <c r="C110" s="231" t="s">
        <v>44</v>
      </c>
      <c r="D110" s="231">
        <v>121379.6</v>
      </c>
      <c r="E110" s="231">
        <v>85936.9</v>
      </c>
      <c r="F110" s="231">
        <v>35442.699999999997</v>
      </c>
      <c r="G110" s="231">
        <v>7072</v>
      </c>
      <c r="H110" s="231">
        <v>2778</v>
      </c>
      <c r="I110" s="250" t="s">
        <v>464</v>
      </c>
      <c r="K110" s="251">
        <v>295700671</v>
      </c>
      <c r="L110" s="231">
        <v>209496.5</v>
      </c>
      <c r="M110" s="231">
        <v>179620.9</v>
      </c>
      <c r="N110" s="231">
        <v>29870</v>
      </c>
      <c r="O110" s="231">
        <v>7999</v>
      </c>
      <c r="P110" s="231">
        <v>5509</v>
      </c>
      <c r="Q110" s="231">
        <v>62679.7</v>
      </c>
      <c r="R110" s="250" t="s">
        <v>464</v>
      </c>
      <c r="T110" s="254" t="s">
        <v>104</v>
      </c>
      <c r="U110" s="254" t="s">
        <v>121</v>
      </c>
      <c r="V110" s="254" t="s">
        <v>142</v>
      </c>
      <c r="W110" s="254">
        <v>90365</v>
      </c>
      <c r="X110" s="254" t="s">
        <v>406</v>
      </c>
      <c r="Y110" s="254" t="s">
        <v>416</v>
      </c>
      <c r="Z110" s="252">
        <v>202908.01</v>
      </c>
      <c r="AA110" s="252">
        <v>141177.67000000001</v>
      </c>
      <c r="AB110" s="252">
        <v>61730.34</v>
      </c>
      <c r="AC110" s="254">
        <v>69.58</v>
      </c>
      <c r="AD110" s="254">
        <v>13.12</v>
      </c>
      <c r="AE110" s="252">
        <v>229526.72</v>
      </c>
      <c r="AF110" s="252">
        <v>10946.55</v>
      </c>
      <c r="AG110" s="254">
        <v>7.72</v>
      </c>
      <c r="AH110" s="252">
        <v>218580.17</v>
      </c>
      <c r="AI110" s="252">
        <v>139381.51</v>
      </c>
      <c r="AJ110" s="252">
        <v>79198.67</v>
      </c>
      <c r="AK110" s="254">
        <v>36.229999999999997</v>
      </c>
      <c r="AL110" s="250" t="s">
        <v>464</v>
      </c>
    </row>
    <row r="111" spans="1:38">
      <c r="A111" s="231" t="s">
        <v>370</v>
      </c>
      <c r="B111" s="231">
        <v>295700347</v>
      </c>
      <c r="C111" s="231" t="s">
        <v>39</v>
      </c>
      <c r="D111" s="231">
        <v>83195</v>
      </c>
      <c r="E111" s="231">
        <v>30359.599999999999</v>
      </c>
      <c r="F111" s="231">
        <v>52835.4</v>
      </c>
      <c r="G111" s="231">
        <v>9343</v>
      </c>
      <c r="H111" s="231">
        <v>2517</v>
      </c>
      <c r="I111" s="250" t="s">
        <v>464</v>
      </c>
      <c r="K111" s="251">
        <v>295700688</v>
      </c>
      <c r="L111" s="231">
        <v>156194.1</v>
      </c>
      <c r="M111" s="231">
        <v>154328.20000000001</v>
      </c>
      <c r="N111" s="231">
        <v>1863.9</v>
      </c>
      <c r="O111" s="231">
        <v>4800</v>
      </c>
      <c r="P111" s="231">
        <v>4733</v>
      </c>
      <c r="Q111" s="231">
        <v>2259.0300000000002</v>
      </c>
      <c r="R111" s="250" t="s">
        <v>464</v>
      </c>
      <c r="T111" s="254" t="s">
        <v>104</v>
      </c>
      <c r="U111" s="254" t="s">
        <v>121</v>
      </c>
      <c r="V111" s="254" t="s">
        <v>136</v>
      </c>
      <c r="W111" s="254">
        <v>210516</v>
      </c>
      <c r="X111" s="254" t="s">
        <v>406</v>
      </c>
      <c r="Y111" s="254" t="s">
        <v>417</v>
      </c>
      <c r="Z111" s="252">
        <v>38650.15</v>
      </c>
      <c r="AA111" s="252">
        <v>2617.61</v>
      </c>
      <c r="AB111" s="252">
        <v>36032.54</v>
      </c>
      <c r="AC111" s="254">
        <v>6.77</v>
      </c>
      <c r="AD111" s="254">
        <v>25.14</v>
      </c>
      <c r="AE111" s="252">
        <v>48367.19</v>
      </c>
      <c r="AF111" s="252">
        <v>42399.08</v>
      </c>
      <c r="AG111" s="254">
        <v>0</v>
      </c>
      <c r="AH111" s="252">
        <v>5968.11</v>
      </c>
      <c r="AI111" s="252">
        <v>2617.61</v>
      </c>
      <c r="AJ111" s="252">
        <v>3350.5</v>
      </c>
      <c r="AK111" s="254">
        <v>56.14</v>
      </c>
      <c r="AL111" s="250" t="s">
        <v>464</v>
      </c>
    </row>
    <row r="112" spans="1:38">
      <c r="A112" s="231" t="s">
        <v>370</v>
      </c>
      <c r="B112" s="231">
        <v>295700347</v>
      </c>
      <c r="C112" s="231" t="s">
        <v>40</v>
      </c>
      <c r="D112" s="231">
        <v>132070.5</v>
      </c>
      <c r="E112" s="231">
        <v>40780.6</v>
      </c>
      <c r="F112" s="231">
        <v>91289.9</v>
      </c>
      <c r="G112" s="231">
        <v>9343</v>
      </c>
      <c r="H112" s="231">
        <v>2517</v>
      </c>
      <c r="I112" s="250" t="s">
        <v>464</v>
      </c>
      <c r="K112" s="251">
        <v>295700689</v>
      </c>
      <c r="L112" s="231">
        <v>102196.5</v>
      </c>
      <c r="M112" s="231">
        <v>81510.899999999994</v>
      </c>
      <c r="N112" s="231">
        <v>20683.099999999999</v>
      </c>
      <c r="O112" s="231">
        <v>3999</v>
      </c>
      <c r="P112" s="231">
        <v>2803</v>
      </c>
      <c r="Q112" s="231">
        <v>40382.300000000003</v>
      </c>
      <c r="R112" s="250" t="s">
        <v>464</v>
      </c>
      <c r="T112" s="254" t="s">
        <v>84</v>
      </c>
      <c r="U112" s="254" t="s">
        <v>121</v>
      </c>
      <c r="V112" s="254" t="s">
        <v>127</v>
      </c>
      <c r="W112" s="254">
        <v>18850</v>
      </c>
      <c r="X112" s="254" t="s">
        <v>407</v>
      </c>
      <c r="Y112" s="254" t="s">
        <v>418</v>
      </c>
      <c r="Z112" s="252">
        <v>12184.09</v>
      </c>
      <c r="AA112" s="252">
        <v>6101.95</v>
      </c>
      <c r="AB112" s="252">
        <v>6082.14</v>
      </c>
      <c r="AC112" s="254">
        <v>50.08</v>
      </c>
      <c r="AD112" s="254">
        <v>84.45</v>
      </c>
      <c r="AE112" s="252">
        <v>22474.1</v>
      </c>
      <c r="AF112" s="252">
        <v>13558.51</v>
      </c>
      <c r="AG112" s="254">
        <v>0</v>
      </c>
      <c r="AH112" s="252">
        <v>8915.59</v>
      </c>
      <c r="AI112" s="252">
        <v>2746.89</v>
      </c>
      <c r="AJ112" s="252">
        <v>6168.7</v>
      </c>
      <c r="AK112" s="254">
        <v>69.19</v>
      </c>
      <c r="AL112" s="250" t="s">
        <v>464</v>
      </c>
    </row>
    <row r="113" spans="1:38">
      <c r="A113" s="231" t="s">
        <v>370</v>
      </c>
      <c r="B113" s="231">
        <v>295700347</v>
      </c>
      <c r="C113" s="231" t="s">
        <v>41</v>
      </c>
      <c r="D113" s="231">
        <v>8804.7999999999993</v>
      </c>
      <c r="E113" s="231">
        <v>7978.5</v>
      </c>
      <c r="F113" s="231">
        <v>826.3</v>
      </c>
      <c r="G113" s="231">
        <v>9343</v>
      </c>
      <c r="H113" s="231">
        <v>2517</v>
      </c>
      <c r="I113" s="250" t="s">
        <v>464</v>
      </c>
      <c r="K113" s="251">
        <v>295700704</v>
      </c>
      <c r="L113" s="231">
        <v>224071.2</v>
      </c>
      <c r="M113" s="231">
        <v>220400.7</v>
      </c>
      <c r="N113" s="231">
        <v>3669.3</v>
      </c>
      <c r="O113" s="231">
        <v>6399</v>
      </c>
      <c r="P113" s="231">
        <v>5709</v>
      </c>
      <c r="Q113" s="231">
        <v>23301.599999999999</v>
      </c>
      <c r="R113" s="250" t="s">
        <v>464</v>
      </c>
      <c r="T113" s="254" t="s">
        <v>84</v>
      </c>
      <c r="U113" s="254" t="s">
        <v>121</v>
      </c>
      <c r="V113" s="254" t="s">
        <v>127</v>
      </c>
      <c r="W113" s="254">
        <v>18850</v>
      </c>
      <c r="X113" s="254" t="s">
        <v>406</v>
      </c>
      <c r="Y113" s="254" t="s">
        <v>419</v>
      </c>
      <c r="Z113" s="252">
        <v>20667.09</v>
      </c>
      <c r="AA113" s="252">
        <v>17507</v>
      </c>
      <c r="AB113" s="252">
        <v>3160.09</v>
      </c>
      <c r="AC113" s="254">
        <v>84.71</v>
      </c>
      <c r="AD113" s="254">
        <v>54.4</v>
      </c>
      <c r="AE113" s="252">
        <v>31909.65</v>
      </c>
      <c r="AF113" s="252">
        <v>22219.35</v>
      </c>
      <c r="AG113" s="254">
        <v>0</v>
      </c>
      <c r="AH113" s="252">
        <v>9690.2999999999993</v>
      </c>
      <c r="AI113" s="252">
        <v>5466.32</v>
      </c>
      <c r="AJ113" s="252">
        <v>4223.99</v>
      </c>
      <c r="AK113" s="254">
        <v>43.59</v>
      </c>
      <c r="AL113" s="250" t="s">
        <v>464</v>
      </c>
    </row>
    <row r="114" spans="1:38">
      <c r="A114" s="231" t="s">
        <v>370</v>
      </c>
      <c r="B114" s="231">
        <v>295700671</v>
      </c>
      <c r="C114" s="231" t="s">
        <v>45</v>
      </c>
      <c r="D114" s="231">
        <v>207619.5</v>
      </c>
      <c r="E114" s="231">
        <v>29870</v>
      </c>
      <c r="F114" s="231">
        <v>177749.5</v>
      </c>
      <c r="G114" s="231">
        <v>8000.01</v>
      </c>
      <c r="H114" s="231">
        <v>5509</v>
      </c>
      <c r="I114" s="250" t="s">
        <v>464</v>
      </c>
      <c r="K114" s="251">
        <v>295700706</v>
      </c>
      <c r="L114" s="231">
        <v>102196.5</v>
      </c>
      <c r="M114" s="231">
        <v>102193.1</v>
      </c>
      <c r="N114" s="231">
        <v>3.1</v>
      </c>
      <c r="O114" s="231">
        <v>3999</v>
      </c>
      <c r="P114" s="231">
        <v>3438</v>
      </c>
      <c r="Q114" s="231">
        <v>18949</v>
      </c>
      <c r="R114" s="250" t="s">
        <v>464</v>
      </c>
      <c r="T114" s="254" t="s">
        <v>84</v>
      </c>
      <c r="U114" s="254" t="s">
        <v>121</v>
      </c>
      <c r="V114" s="254" t="s">
        <v>127</v>
      </c>
      <c r="W114" s="254">
        <v>18850</v>
      </c>
      <c r="X114" s="254" t="s">
        <v>406</v>
      </c>
      <c r="Y114" s="254" t="s">
        <v>420</v>
      </c>
      <c r="Z114" s="252">
        <v>61536.36</v>
      </c>
      <c r="AA114" s="252">
        <v>21320.6</v>
      </c>
      <c r="AB114" s="252">
        <v>40215.760000000002</v>
      </c>
      <c r="AC114" s="254">
        <v>34.65</v>
      </c>
      <c r="AD114" s="254">
        <v>0</v>
      </c>
      <c r="AE114" s="252">
        <v>36043.65</v>
      </c>
      <c r="AF114" s="252">
        <v>23208.07</v>
      </c>
      <c r="AG114" s="254">
        <v>0</v>
      </c>
      <c r="AH114" s="252">
        <v>12835.59</v>
      </c>
      <c r="AI114" s="252">
        <v>5195.5600000000004</v>
      </c>
      <c r="AJ114" s="252">
        <v>7640.02</v>
      </c>
      <c r="AK114" s="254">
        <v>59.52</v>
      </c>
      <c r="AL114" s="250" t="s">
        <v>464</v>
      </c>
    </row>
    <row r="115" spans="1:38">
      <c r="A115" s="231" t="s">
        <v>370</v>
      </c>
      <c r="B115" s="231">
        <v>295700688</v>
      </c>
      <c r="C115" s="231" t="s">
        <v>460</v>
      </c>
      <c r="D115" s="231">
        <v>156192</v>
      </c>
      <c r="E115" s="231">
        <v>1863.9</v>
      </c>
      <c r="F115" s="231">
        <v>154328.1</v>
      </c>
      <c r="G115" s="231">
        <v>4800</v>
      </c>
      <c r="H115" s="231">
        <v>4733</v>
      </c>
      <c r="I115" s="250" t="s">
        <v>464</v>
      </c>
      <c r="K115" s="251">
        <v>292600879</v>
      </c>
      <c r="L115" s="231">
        <v>193029.1</v>
      </c>
      <c r="M115" s="231">
        <v>62642.6</v>
      </c>
      <c r="N115" s="231">
        <v>130385.3</v>
      </c>
      <c r="O115" s="231">
        <v>7730</v>
      </c>
      <c r="P115" s="231">
        <v>1526</v>
      </c>
      <c r="Q115" s="231">
        <v>205196</v>
      </c>
      <c r="R115" s="250" t="s">
        <v>464</v>
      </c>
      <c r="T115" s="254" t="s">
        <v>84</v>
      </c>
      <c r="U115" s="254" t="s">
        <v>121</v>
      </c>
      <c r="V115" s="254" t="s">
        <v>127</v>
      </c>
      <c r="W115" s="254">
        <v>18850</v>
      </c>
      <c r="X115" s="254" t="s">
        <v>406</v>
      </c>
      <c r="Y115" s="254" t="s">
        <v>421</v>
      </c>
      <c r="Z115" s="252">
        <v>13151.79</v>
      </c>
      <c r="AA115" s="252">
        <v>6102.12</v>
      </c>
      <c r="AB115" s="252">
        <v>7049.66</v>
      </c>
      <c r="AC115" s="254">
        <v>46.4</v>
      </c>
      <c r="AD115" s="254">
        <v>70.66</v>
      </c>
      <c r="AE115" s="252">
        <v>22444.59</v>
      </c>
      <c r="AF115" s="252">
        <v>4683.18</v>
      </c>
      <c r="AG115" s="254">
        <v>35.049999999999997</v>
      </c>
      <c r="AH115" s="252">
        <v>17761.41</v>
      </c>
      <c r="AI115" s="252">
        <v>6102.12</v>
      </c>
      <c r="AJ115" s="252">
        <v>11659.28</v>
      </c>
      <c r="AK115" s="254">
        <v>65.64</v>
      </c>
      <c r="AL115" s="250" t="s">
        <v>464</v>
      </c>
    </row>
    <row r="116" spans="1:38">
      <c r="A116" s="231" t="s">
        <v>370</v>
      </c>
      <c r="B116" s="231">
        <v>295700689</v>
      </c>
      <c r="C116" s="231" t="s">
        <v>337</v>
      </c>
      <c r="D116" s="231">
        <v>100322.6</v>
      </c>
      <c r="E116" s="231">
        <v>20683.099999999999</v>
      </c>
      <c r="F116" s="231">
        <v>79639.5</v>
      </c>
      <c r="G116" s="231">
        <v>4000</v>
      </c>
      <c r="H116" s="231">
        <v>2803</v>
      </c>
      <c r="I116" s="250" t="s">
        <v>464</v>
      </c>
      <c r="K116" s="251">
        <v>292602231</v>
      </c>
      <c r="L116" s="231">
        <v>276130.40000000002</v>
      </c>
      <c r="M116" s="231">
        <v>52259</v>
      </c>
      <c r="N116" s="231">
        <v>223870.6</v>
      </c>
      <c r="O116" s="231">
        <v>10340</v>
      </c>
      <c r="P116" s="231">
        <v>5333</v>
      </c>
      <c r="Q116" s="231">
        <v>139553</v>
      </c>
      <c r="R116" s="250" t="s">
        <v>464</v>
      </c>
      <c r="T116" s="254" t="s">
        <v>84</v>
      </c>
      <c r="U116" s="254" t="s">
        <v>121</v>
      </c>
      <c r="V116" s="254" t="s">
        <v>128</v>
      </c>
      <c r="W116" s="254">
        <v>78378</v>
      </c>
      <c r="X116" s="254" t="s">
        <v>406</v>
      </c>
      <c r="Y116" s="254" t="s">
        <v>422</v>
      </c>
      <c r="Z116" s="252">
        <v>31940.05</v>
      </c>
      <c r="AA116" s="252">
        <v>9013.1</v>
      </c>
      <c r="AB116" s="252">
        <v>22926.95</v>
      </c>
      <c r="AC116" s="254">
        <v>28.22</v>
      </c>
      <c r="AD116" s="254">
        <v>0</v>
      </c>
      <c r="AE116" s="252">
        <v>15209.18</v>
      </c>
      <c r="AF116" s="252">
        <v>3983.32</v>
      </c>
      <c r="AG116" s="254">
        <v>0</v>
      </c>
      <c r="AH116" s="252">
        <v>11225.86</v>
      </c>
      <c r="AI116" s="252">
        <v>6922.07</v>
      </c>
      <c r="AJ116" s="252">
        <v>4303.79</v>
      </c>
      <c r="AK116" s="254">
        <v>38.340000000000003</v>
      </c>
      <c r="AL116" s="250" t="s">
        <v>464</v>
      </c>
    </row>
    <row r="117" spans="1:38">
      <c r="A117" s="231" t="s">
        <v>370</v>
      </c>
      <c r="B117" s="231">
        <v>295700704</v>
      </c>
      <c r="C117" s="231" t="s">
        <v>442</v>
      </c>
      <c r="D117" s="231">
        <v>83195</v>
      </c>
      <c r="E117" s="231">
        <v>3669.3</v>
      </c>
      <c r="F117" s="231">
        <v>79525.7</v>
      </c>
      <c r="G117" s="231">
        <v>6400</v>
      </c>
      <c r="H117" s="231">
        <v>5709</v>
      </c>
      <c r="I117" s="250" t="s">
        <v>464</v>
      </c>
      <c r="K117" s="251">
        <v>292602804</v>
      </c>
      <c r="L117" s="231">
        <v>83038.8</v>
      </c>
      <c r="M117" s="231">
        <v>24214.400000000001</v>
      </c>
      <c r="N117" s="231">
        <v>58824.1</v>
      </c>
      <c r="O117" s="231">
        <v>4357</v>
      </c>
      <c r="P117" s="231">
        <v>921</v>
      </c>
      <c r="Q117" s="231">
        <v>115895</v>
      </c>
      <c r="R117" s="250" t="s">
        <v>464</v>
      </c>
      <c r="T117" s="254" t="s">
        <v>84</v>
      </c>
      <c r="U117" s="254" t="s">
        <v>121</v>
      </c>
      <c r="V117" s="254" t="s">
        <v>128</v>
      </c>
      <c r="W117" s="254">
        <v>78378</v>
      </c>
      <c r="X117" s="254" t="s">
        <v>406</v>
      </c>
      <c r="Y117" s="254" t="s">
        <v>423</v>
      </c>
      <c r="Z117" s="252">
        <v>15030.61</v>
      </c>
      <c r="AA117" s="252">
        <v>8855.43</v>
      </c>
      <c r="AB117" s="252">
        <v>6175.18</v>
      </c>
      <c r="AC117" s="254">
        <v>58.92</v>
      </c>
      <c r="AD117" s="254">
        <v>0</v>
      </c>
      <c r="AE117" s="252">
        <v>11794.68</v>
      </c>
      <c r="AF117" s="252">
        <v>3538.41</v>
      </c>
      <c r="AG117" s="254">
        <v>0</v>
      </c>
      <c r="AH117" s="252">
        <v>8256.2800000000007</v>
      </c>
      <c r="AI117" s="252">
        <v>5816.51</v>
      </c>
      <c r="AJ117" s="252">
        <v>2439.77</v>
      </c>
      <c r="AK117" s="254">
        <v>29.55</v>
      </c>
      <c r="AL117" s="250" t="s">
        <v>464</v>
      </c>
    </row>
    <row r="118" spans="1:38">
      <c r="A118" s="231" t="s">
        <v>370</v>
      </c>
      <c r="B118" s="231">
        <v>295700704</v>
      </c>
      <c r="C118" s="231" t="s">
        <v>444</v>
      </c>
      <c r="D118" s="231">
        <v>8804.7999999999993</v>
      </c>
      <c r="E118" s="231">
        <v>0</v>
      </c>
      <c r="F118" s="231">
        <v>8804.7999999999993</v>
      </c>
      <c r="G118" s="231">
        <v>6400</v>
      </c>
      <c r="H118" s="231">
        <v>5709</v>
      </c>
      <c r="I118" s="250" t="s">
        <v>464</v>
      </c>
      <c r="K118" s="251">
        <v>292603004</v>
      </c>
      <c r="L118" s="231">
        <v>438219.9</v>
      </c>
      <c r="M118" s="231">
        <v>225172.9</v>
      </c>
      <c r="N118" s="231">
        <v>213046.5</v>
      </c>
      <c r="O118" s="231">
        <v>11924</v>
      </c>
      <c r="P118" s="231">
        <v>1052</v>
      </c>
      <c r="Q118" s="231">
        <v>366652</v>
      </c>
      <c r="R118" s="250" t="s">
        <v>464</v>
      </c>
      <c r="T118" s="254" t="s">
        <v>84</v>
      </c>
      <c r="U118" s="254" t="s">
        <v>121</v>
      </c>
      <c r="V118" s="254" t="s">
        <v>129</v>
      </c>
      <c r="W118" s="254">
        <v>78998</v>
      </c>
      <c r="X118" s="254" t="s">
        <v>406</v>
      </c>
      <c r="Y118" s="254" t="s">
        <v>424</v>
      </c>
      <c r="Z118" s="252">
        <v>142777.56</v>
      </c>
      <c r="AA118" s="252">
        <v>115489.37</v>
      </c>
      <c r="AB118" s="252">
        <v>27288.19</v>
      </c>
      <c r="AC118" s="254">
        <v>80.89</v>
      </c>
      <c r="AD118" s="254">
        <v>0</v>
      </c>
      <c r="AE118" s="252">
        <v>130640.08</v>
      </c>
      <c r="AF118" s="252">
        <v>50713.88</v>
      </c>
      <c r="AG118" s="254">
        <v>0</v>
      </c>
      <c r="AH118" s="252">
        <v>79926.2</v>
      </c>
      <c r="AI118" s="252">
        <v>73096.83</v>
      </c>
      <c r="AJ118" s="252">
        <v>6829.37</v>
      </c>
      <c r="AK118" s="254">
        <v>8.5399999999999991</v>
      </c>
      <c r="AL118" s="250" t="s">
        <v>464</v>
      </c>
    </row>
    <row r="119" spans="1:38">
      <c r="A119" s="231" t="s">
        <v>370</v>
      </c>
      <c r="B119" s="231">
        <v>295700704</v>
      </c>
      <c r="C119" s="231" t="s">
        <v>443</v>
      </c>
      <c r="D119" s="231">
        <v>132070.5</v>
      </c>
      <c r="E119" s="231">
        <v>0</v>
      </c>
      <c r="F119" s="231">
        <v>132070.5</v>
      </c>
      <c r="G119" s="231">
        <v>6400</v>
      </c>
      <c r="H119" s="231">
        <v>5709</v>
      </c>
      <c r="I119" s="250" t="s">
        <v>464</v>
      </c>
      <c r="K119" s="251">
        <v>292603875</v>
      </c>
      <c r="L119" s="231">
        <v>83038.8</v>
      </c>
      <c r="M119" s="231">
        <v>56901.4</v>
      </c>
      <c r="N119" s="231">
        <v>26137.1</v>
      </c>
      <c r="O119" s="231">
        <v>4799</v>
      </c>
      <c r="P119" s="231">
        <v>2971</v>
      </c>
      <c r="Q119" s="231">
        <v>61685.9</v>
      </c>
      <c r="R119" s="250" t="s">
        <v>464</v>
      </c>
      <c r="T119" s="254" t="s">
        <v>84</v>
      </c>
      <c r="U119" s="254" t="s">
        <v>121</v>
      </c>
      <c r="V119" s="254" t="s">
        <v>130</v>
      </c>
      <c r="W119" s="254">
        <v>53518</v>
      </c>
      <c r="X119" s="254" t="s">
        <v>406</v>
      </c>
      <c r="Y119" s="254" t="s">
        <v>425</v>
      </c>
      <c r="Z119" s="252">
        <v>172851.74</v>
      </c>
      <c r="AA119" s="252">
        <v>66957.61</v>
      </c>
      <c r="AB119" s="252">
        <v>105894.13</v>
      </c>
      <c r="AC119" s="254">
        <v>38.74</v>
      </c>
      <c r="AD119" s="254">
        <v>29.15</v>
      </c>
      <c r="AE119" s="252">
        <v>223236.16</v>
      </c>
      <c r="AF119" s="252">
        <v>80932.53</v>
      </c>
      <c r="AG119" s="254">
        <v>0</v>
      </c>
      <c r="AH119" s="252">
        <v>142303.63</v>
      </c>
      <c r="AI119" s="252">
        <v>65401.56</v>
      </c>
      <c r="AJ119" s="252">
        <v>76902.070000000007</v>
      </c>
      <c r="AK119" s="254">
        <v>54.04</v>
      </c>
      <c r="AL119" s="250" t="s">
        <v>464</v>
      </c>
    </row>
    <row r="120" spans="1:38">
      <c r="A120" s="231" t="s">
        <v>370</v>
      </c>
      <c r="B120" s="231">
        <v>295700706</v>
      </c>
      <c r="C120" s="231" t="s">
        <v>358</v>
      </c>
      <c r="D120" s="231">
        <v>100322.6</v>
      </c>
      <c r="E120" s="231">
        <v>3.1</v>
      </c>
      <c r="F120" s="231">
        <v>100319.5</v>
      </c>
      <c r="G120" s="231">
        <v>4000</v>
      </c>
      <c r="H120" s="231">
        <v>3438</v>
      </c>
      <c r="I120" s="250" t="s">
        <v>464</v>
      </c>
      <c r="K120" s="251">
        <v>292604652</v>
      </c>
      <c r="L120" s="231">
        <v>191618.2</v>
      </c>
      <c r="M120" s="231">
        <v>54823</v>
      </c>
      <c r="N120" s="231">
        <v>136790.20000000001</v>
      </c>
      <c r="O120" s="231">
        <v>9711</v>
      </c>
      <c r="P120" s="231">
        <v>5038</v>
      </c>
      <c r="Q120" s="231">
        <v>143797</v>
      </c>
      <c r="R120" s="250" t="s">
        <v>464</v>
      </c>
      <c r="T120" s="254" t="s">
        <v>84</v>
      </c>
      <c r="U120" s="254" t="s">
        <v>121</v>
      </c>
      <c r="V120" s="254" t="s">
        <v>130</v>
      </c>
      <c r="W120" s="254">
        <v>53518</v>
      </c>
      <c r="X120" s="254" t="s">
        <v>406</v>
      </c>
      <c r="Y120" s="254" t="s">
        <v>426</v>
      </c>
      <c r="Z120" s="252">
        <v>76590.89</v>
      </c>
      <c r="AA120" s="252">
        <v>45250.82</v>
      </c>
      <c r="AB120" s="252">
        <v>31340.080000000002</v>
      </c>
      <c r="AC120" s="254">
        <v>59.08</v>
      </c>
      <c r="AD120" s="254">
        <v>25.02</v>
      </c>
      <c r="AE120" s="252">
        <v>95756.4</v>
      </c>
      <c r="AF120" s="252">
        <v>42618.34</v>
      </c>
      <c r="AG120" s="254">
        <v>0</v>
      </c>
      <c r="AH120" s="252">
        <v>53138.06</v>
      </c>
      <c r="AI120" s="252">
        <v>45250.82</v>
      </c>
      <c r="AJ120" s="252">
        <v>7887.24</v>
      </c>
      <c r="AK120" s="254">
        <v>14.84</v>
      </c>
      <c r="AL120" s="250" t="s">
        <v>464</v>
      </c>
    </row>
    <row r="121" spans="1:38">
      <c r="A121" s="231" t="s">
        <v>365</v>
      </c>
      <c r="B121" s="231">
        <v>292600879</v>
      </c>
      <c r="C121" s="231" t="s">
        <v>55</v>
      </c>
      <c r="D121" s="231">
        <v>193027.9</v>
      </c>
      <c r="E121" s="231">
        <v>130385.4</v>
      </c>
      <c r="F121" s="231">
        <v>62642.6</v>
      </c>
      <c r="G121" s="231">
        <v>7731.02</v>
      </c>
      <c r="H121" s="231">
        <v>1526</v>
      </c>
      <c r="I121" s="250" t="s">
        <v>464</v>
      </c>
      <c r="K121" s="251">
        <v>295700349</v>
      </c>
      <c r="L121" s="231">
        <v>262288.90000000002</v>
      </c>
      <c r="M121" s="231">
        <v>86739.5</v>
      </c>
      <c r="N121" s="231">
        <v>175547.8</v>
      </c>
      <c r="O121" s="231">
        <v>11664</v>
      </c>
      <c r="P121" s="231">
        <v>1555</v>
      </c>
      <c r="Q121" s="231">
        <v>341031</v>
      </c>
      <c r="R121" s="250" t="s">
        <v>464</v>
      </c>
      <c r="T121" s="254" t="s">
        <v>84</v>
      </c>
      <c r="U121" s="254" t="s">
        <v>121</v>
      </c>
      <c r="V121" s="254" t="s">
        <v>134</v>
      </c>
      <c r="W121" s="254">
        <v>55362</v>
      </c>
      <c r="X121" s="254" t="s">
        <v>406</v>
      </c>
      <c r="Y121" s="254" t="s">
        <v>427</v>
      </c>
      <c r="Z121" s="252">
        <v>172851.74</v>
      </c>
      <c r="AA121" s="252">
        <v>99083.78</v>
      </c>
      <c r="AB121" s="252">
        <v>73767.960000000006</v>
      </c>
      <c r="AC121" s="254">
        <v>57.32</v>
      </c>
      <c r="AD121" s="254">
        <v>32.369999999999997</v>
      </c>
      <c r="AE121" s="252">
        <v>228801.79</v>
      </c>
      <c r="AF121" s="252">
        <v>30918.42</v>
      </c>
      <c r="AG121" s="254">
        <v>14.48</v>
      </c>
      <c r="AH121" s="252">
        <v>197883.37</v>
      </c>
      <c r="AI121" s="252">
        <v>97990.3</v>
      </c>
      <c r="AJ121" s="252">
        <v>99893.07</v>
      </c>
      <c r="AK121" s="254">
        <v>50.48</v>
      </c>
      <c r="AL121" s="250" t="s">
        <v>464</v>
      </c>
    </row>
    <row r="122" spans="1:38">
      <c r="A122" s="231" t="s">
        <v>365</v>
      </c>
      <c r="B122" s="231">
        <v>292602231</v>
      </c>
      <c r="C122" s="231" t="s">
        <v>47</v>
      </c>
      <c r="D122" s="231">
        <v>275754.2</v>
      </c>
      <c r="E122" s="231">
        <v>223862.39999999999</v>
      </c>
      <c r="F122" s="231">
        <v>51891.8</v>
      </c>
      <c r="G122" s="231">
        <v>10366.700000000001</v>
      </c>
      <c r="H122" s="231">
        <v>5333</v>
      </c>
      <c r="I122" s="250" t="s">
        <v>464</v>
      </c>
      <c r="K122" s="251">
        <v>295700667</v>
      </c>
      <c r="L122" s="231">
        <v>102196.5</v>
      </c>
      <c r="M122" s="231">
        <v>87259.1</v>
      </c>
      <c r="N122" s="231">
        <v>14935.1</v>
      </c>
      <c r="O122" s="231">
        <v>3999</v>
      </c>
      <c r="P122" s="231">
        <v>2141</v>
      </c>
      <c r="Q122" s="231">
        <v>62679.7</v>
      </c>
      <c r="R122" s="250" t="s">
        <v>464</v>
      </c>
      <c r="T122" s="254" t="s">
        <v>84</v>
      </c>
      <c r="U122" s="254" t="s">
        <v>121</v>
      </c>
      <c r="V122" s="254" t="s">
        <v>119</v>
      </c>
      <c r="W122" s="254">
        <v>210204</v>
      </c>
      <c r="X122" s="254" t="s">
        <v>406</v>
      </c>
      <c r="Y122" s="254" t="s">
        <v>428</v>
      </c>
      <c r="Z122" s="252">
        <v>38650.15</v>
      </c>
      <c r="AA122" s="252">
        <v>27838.26</v>
      </c>
      <c r="AB122" s="252">
        <v>10811.88</v>
      </c>
      <c r="AC122" s="254">
        <v>72.03</v>
      </c>
      <c r="AD122" s="254">
        <v>14.23</v>
      </c>
      <c r="AE122" s="252">
        <v>44150.82</v>
      </c>
      <c r="AF122" s="252">
        <v>8749.43</v>
      </c>
      <c r="AG122" s="254">
        <v>0</v>
      </c>
      <c r="AH122" s="252">
        <v>35401.4</v>
      </c>
      <c r="AI122" s="252">
        <v>27838.26</v>
      </c>
      <c r="AJ122" s="252">
        <v>7563.13</v>
      </c>
      <c r="AK122" s="254">
        <v>21.36</v>
      </c>
      <c r="AL122" s="250" t="s">
        <v>464</v>
      </c>
    </row>
    <row r="123" spans="1:38">
      <c r="A123" s="231" t="s">
        <v>365</v>
      </c>
      <c r="B123" s="231">
        <v>292602804</v>
      </c>
      <c r="C123" s="231" t="s">
        <v>48</v>
      </c>
      <c r="D123" s="231">
        <v>82726.3</v>
      </c>
      <c r="E123" s="231">
        <v>58824.1</v>
      </c>
      <c r="F123" s="231">
        <v>23902.2</v>
      </c>
      <c r="G123" s="231">
        <v>4357.25</v>
      </c>
      <c r="H123" s="231">
        <v>921</v>
      </c>
      <c r="I123" s="250" t="s">
        <v>464</v>
      </c>
      <c r="K123" s="251">
        <v>295700709</v>
      </c>
      <c r="L123" s="231">
        <v>328695.2</v>
      </c>
      <c r="M123" s="231">
        <v>294492</v>
      </c>
      <c r="N123" s="231">
        <v>34199.4</v>
      </c>
      <c r="O123" s="231">
        <v>11999</v>
      </c>
      <c r="P123" s="231">
        <v>8890</v>
      </c>
      <c r="Q123" s="231">
        <v>104894</v>
      </c>
      <c r="R123" s="250" t="s">
        <v>464</v>
      </c>
    </row>
    <row r="124" spans="1:38">
      <c r="A124" s="231" t="s">
        <v>365</v>
      </c>
      <c r="B124" s="231">
        <v>292603004</v>
      </c>
      <c r="C124" s="231" t="s">
        <v>56</v>
      </c>
      <c r="D124" s="231">
        <v>132132.20000000001</v>
      </c>
      <c r="E124" s="231">
        <v>63658.3</v>
      </c>
      <c r="F124" s="231">
        <v>68473.899999999994</v>
      </c>
      <c r="G124" s="231">
        <v>11929.9</v>
      </c>
      <c r="H124" s="231">
        <v>1052</v>
      </c>
      <c r="I124" s="250" t="s">
        <v>464</v>
      </c>
      <c r="K124" s="251">
        <v>295700710</v>
      </c>
      <c r="L124" s="231">
        <v>209496.5</v>
      </c>
      <c r="M124" s="231">
        <v>169058.4</v>
      </c>
      <c r="N124" s="231">
        <v>40432.6</v>
      </c>
      <c r="O124" s="231">
        <v>7999</v>
      </c>
      <c r="P124" s="231">
        <v>6495</v>
      </c>
      <c r="Q124" s="231">
        <v>40348.5</v>
      </c>
      <c r="R124" s="250" t="s">
        <v>464</v>
      </c>
    </row>
    <row r="125" spans="1:38">
      <c r="A125" s="231" t="s">
        <v>365</v>
      </c>
      <c r="B125" s="231">
        <v>292603004</v>
      </c>
      <c r="C125" s="231" t="s">
        <v>57</v>
      </c>
      <c r="D125" s="231">
        <v>13787.7</v>
      </c>
      <c r="E125" s="231">
        <v>13635.9</v>
      </c>
      <c r="F125" s="231">
        <v>151.80000000000001</v>
      </c>
      <c r="G125" s="231">
        <v>11929.9</v>
      </c>
      <c r="H125" s="231">
        <v>1052</v>
      </c>
      <c r="I125" s="250" t="s">
        <v>464</v>
      </c>
      <c r="K125" s="251">
        <v>295700712</v>
      </c>
      <c r="L125" s="231">
        <v>209496.5</v>
      </c>
      <c r="M125" s="231">
        <v>209493.6</v>
      </c>
      <c r="N125" s="231">
        <v>6</v>
      </c>
      <c r="O125" s="231">
        <v>7999</v>
      </c>
      <c r="P125" s="231">
        <v>6886</v>
      </c>
      <c r="Q125" s="231">
        <v>18949</v>
      </c>
      <c r="R125" s="250" t="s">
        <v>464</v>
      </c>
    </row>
    <row r="126" spans="1:38">
      <c r="A126" s="231" t="s">
        <v>365</v>
      </c>
      <c r="B126" s="231">
        <v>292603004</v>
      </c>
      <c r="C126" s="231" t="s">
        <v>366</v>
      </c>
      <c r="D126" s="231">
        <v>292299.40000000002</v>
      </c>
      <c r="E126" s="231">
        <v>135752.70000000001</v>
      </c>
      <c r="F126" s="231">
        <v>156546.70000000001</v>
      </c>
      <c r="G126" s="231">
        <v>11929.9</v>
      </c>
      <c r="H126" s="231">
        <v>1052</v>
      </c>
      <c r="I126" s="250" t="s">
        <v>464</v>
      </c>
      <c r="K126" s="251">
        <v>295700713</v>
      </c>
      <c r="L126" s="231">
        <v>190871.2</v>
      </c>
      <c r="M126" s="231">
        <v>190870</v>
      </c>
      <c r="N126" s="231">
        <v>4.9000000000000004</v>
      </c>
      <c r="O126" s="231">
        <v>6400</v>
      </c>
      <c r="P126" s="231">
        <v>6400</v>
      </c>
      <c r="Q126" s="231">
        <v>0</v>
      </c>
      <c r="R126" s="250" t="s">
        <v>464</v>
      </c>
    </row>
    <row r="127" spans="1:38">
      <c r="A127" s="231" t="s">
        <v>365</v>
      </c>
      <c r="B127" s="231">
        <v>292603875</v>
      </c>
      <c r="C127" s="231" t="s">
        <v>49</v>
      </c>
      <c r="D127" s="231">
        <v>82726.3</v>
      </c>
      <c r="E127" s="231">
        <v>26137.1</v>
      </c>
      <c r="F127" s="231">
        <v>56589.2</v>
      </c>
      <c r="G127" s="231">
        <v>4800</v>
      </c>
      <c r="H127" s="231">
        <v>2971</v>
      </c>
      <c r="I127" s="250" t="s">
        <v>464</v>
      </c>
      <c r="K127" s="231">
        <v>292600623</v>
      </c>
      <c r="L127" s="231">
        <v>250018.4</v>
      </c>
      <c r="M127" s="231">
        <v>146516.5</v>
      </c>
      <c r="N127" s="231">
        <v>103500.5</v>
      </c>
      <c r="O127" s="231">
        <v>5644</v>
      </c>
      <c r="P127" s="231">
        <v>349</v>
      </c>
      <c r="Q127" s="231">
        <v>168060</v>
      </c>
      <c r="R127" s="250" t="s">
        <v>464</v>
      </c>
    </row>
    <row r="128" spans="1:38">
      <c r="A128" s="231" t="s">
        <v>365</v>
      </c>
      <c r="B128" s="231">
        <v>292604652</v>
      </c>
      <c r="C128" s="231" t="s">
        <v>51</v>
      </c>
      <c r="D128" s="231">
        <v>188976.6</v>
      </c>
      <c r="E128" s="231">
        <v>136789.9</v>
      </c>
      <c r="F128" s="231">
        <v>52186.7</v>
      </c>
      <c r="G128" s="231">
        <v>9712.01</v>
      </c>
      <c r="H128" s="231">
        <v>5038</v>
      </c>
      <c r="I128" s="250" t="s">
        <v>464</v>
      </c>
      <c r="K128" s="231">
        <v>292600745</v>
      </c>
      <c r="L128" s="231">
        <v>150516.70000000001</v>
      </c>
      <c r="M128" s="231">
        <v>65723.899999999994</v>
      </c>
      <c r="N128" s="231">
        <v>84792</v>
      </c>
      <c r="O128" s="231">
        <v>3620</v>
      </c>
      <c r="P128" s="231">
        <v>674</v>
      </c>
      <c r="Q128" s="231">
        <v>98925.1</v>
      </c>
      <c r="R128" s="250" t="s">
        <v>464</v>
      </c>
    </row>
    <row r="129" spans="1:18">
      <c r="A129" s="231" t="s">
        <v>365</v>
      </c>
      <c r="B129" s="231">
        <v>295700349</v>
      </c>
      <c r="C129" s="231" t="s">
        <v>367</v>
      </c>
      <c r="D129" s="231">
        <v>117009.8</v>
      </c>
      <c r="E129" s="231">
        <v>59469.8</v>
      </c>
      <c r="F129" s="231">
        <v>57540</v>
      </c>
      <c r="G129" s="231">
        <v>11665</v>
      </c>
      <c r="H129" s="231">
        <v>1555</v>
      </c>
      <c r="I129" s="250" t="s">
        <v>464</v>
      </c>
      <c r="K129" s="231">
        <v>295700703</v>
      </c>
      <c r="L129" s="231">
        <v>224071.2</v>
      </c>
      <c r="M129" s="231">
        <v>222937.60000000001</v>
      </c>
      <c r="N129" s="231">
        <v>1132.5999999999999</v>
      </c>
      <c r="O129" s="231">
        <v>6399</v>
      </c>
      <c r="P129" s="231">
        <v>6248</v>
      </c>
      <c r="Q129" s="231">
        <v>5124.95</v>
      </c>
      <c r="R129" s="250" t="s">
        <v>464</v>
      </c>
    </row>
    <row r="130" spans="1:18">
      <c r="A130" s="231" t="s">
        <v>365</v>
      </c>
      <c r="B130" s="231">
        <v>295700349</v>
      </c>
      <c r="C130" s="231" t="s">
        <v>368</v>
      </c>
      <c r="D130" s="231">
        <v>132070.5</v>
      </c>
      <c r="E130" s="231">
        <v>103011.2</v>
      </c>
      <c r="F130" s="231">
        <v>29059.200000000001</v>
      </c>
      <c r="G130" s="231">
        <v>11665</v>
      </c>
      <c r="H130" s="231">
        <v>1555</v>
      </c>
      <c r="I130" s="250" t="s">
        <v>464</v>
      </c>
      <c r="K130" s="231">
        <v>295700705</v>
      </c>
      <c r="L130" s="231">
        <v>156194.1</v>
      </c>
      <c r="M130" s="231">
        <v>154328.20000000001</v>
      </c>
      <c r="N130" s="231">
        <v>1863.9</v>
      </c>
      <c r="O130" s="231">
        <v>4800</v>
      </c>
      <c r="P130" s="231">
        <v>4733</v>
      </c>
      <c r="Q130" s="231">
        <v>2259.0300000000002</v>
      </c>
      <c r="R130" s="250" t="s">
        <v>464</v>
      </c>
    </row>
    <row r="131" spans="1:18">
      <c r="A131" s="231" t="s">
        <v>365</v>
      </c>
      <c r="B131" s="231">
        <v>295700349</v>
      </c>
      <c r="C131" s="231" t="s">
        <v>369</v>
      </c>
      <c r="D131" s="231">
        <v>13207.1</v>
      </c>
      <c r="E131" s="231">
        <v>13064.4</v>
      </c>
      <c r="F131" s="231">
        <v>142.69999999999999</v>
      </c>
      <c r="G131" s="231">
        <v>11665</v>
      </c>
      <c r="H131" s="231">
        <v>1555</v>
      </c>
      <c r="I131" s="250" t="s">
        <v>464</v>
      </c>
      <c r="K131" s="251">
        <v>292600377</v>
      </c>
      <c r="L131" s="231">
        <v>33090.5</v>
      </c>
      <c r="M131" s="231">
        <v>21537.1</v>
      </c>
      <c r="N131" s="231">
        <v>11553.4</v>
      </c>
      <c r="O131" s="231">
        <v>1570</v>
      </c>
      <c r="P131" s="231">
        <v>373</v>
      </c>
      <c r="Q131" s="271">
        <v>40359.1</v>
      </c>
      <c r="R131" s="250" t="s">
        <v>464</v>
      </c>
    </row>
    <row r="132" spans="1:18">
      <c r="A132" s="231" t="s">
        <v>365</v>
      </c>
      <c r="B132" s="231">
        <v>295700667</v>
      </c>
      <c r="C132" s="231" t="s">
        <v>46</v>
      </c>
      <c r="D132" s="231">
        <v>100322.6</v>
      </c>
      <c r="E132" s="231">
        <v>14935.1</v>
      </c>
      <c r="F132" s="231">
        <v>85387.5</v>
      </c>
      <c r="G132" s="231">
        <v>4000</v>
      </c>
      <c r="H132" s="231">
        <v>2141</v>
      </c>
      <c r="I132" s="250" t="s">
        <v>464</v>
      </c>
      <c r="K132" s="251">
        <v>292602262</v>
      </c>
      <c r="L132" s="231">
        <v>55151</v>
      </c>
      <c r="M132" s="231">
        <v>37309.4</v>
      </c>
      <c r="N132" s="231">
        <v>17841</v>
      </c>
      <c r="O132" s="231">
        <v>2480</v>
      </c>
      <c r="P132" s="231">
        <v>592</v>
      </c>
      <c r="Q132" s="231">
        <v>63657.4</v>
      </c>
      <c r="R132" s="250" t="s">
        <v>464</v>
      </c>
    </row>
    <row r="133" spans="1:18">
      <c r="A133" s="231" t="s">
        <v>365</v>
      </c>
      <c r="B133" s="231">
        <v>295700709</v>
      </c>
      <c r="C133" s="231" t="s">
        <v>379</v>
      </c>
      <c r="D133" s="231">
        <v>117378.8</v>
      </c>
      <c r="E133" s="231">
        <v>25198.9</v>
      </c>
      <c r="F133" s="231">
        <v>92179.9</v>
      </c>
      <c r="G133" s="231">
        <v>12000</v>
      </c>
      <c r="H133" s="231">
        <v>8890</v>
      </c>
      <c r="I133" s="250" t="s">
        <v>464</v>
      </c>
    </row>
    <row r="134" spans="1:18">
      <c r="A134" s="231" t="s">
        <v>365</v>
      </c>
      <c r="B134" s="231">
        <v>295700709</v>
      </c>
      <c r="C134" s="231" t="s">
        <v>380</v>
      </c>
      <c r="D134" s="231">
        <v>198105.7</v>
      </c>
      <c r="E134" s="231">
        <v>3949.9</v>
      </c>
      <c r="F134" s="231">
        <v>194155.8</v>
      </c>
      <c r="G134" s="231">
        <v>12000</v>
      </c>
      <c r="H134" s="231">
        <v>8890</v>
      </c>
      <c r="I134" s="250" t="s">
        <v>464</v>
      </c>
    </row>
    <row r="135" spans="1:18">
      <c r="A135" s="231" t="s">
        <v>365</v>
      </c>
      <c r="B135" s="231">
        <v>295700709</v>
      </c>
      <c r="C135" s="231" t="s">
        <v>381</v>
      </c>
      <c r="D135" s="231">
        <v>13207.1</v>
      </c>
      <c r="E135" s="231">
        <v>5052.1000000000004</v>
      </c>
      <c r="F135" s="231">
        <v>8155.1</v>
      </c>
      <c r="G135" s="231">
        <v>12000</v>
      </c>
      <c r="H135" s="231">
        <v>8890</v>
      </c>
      <c r="I135" s="250" t="s">
        <v>464</v>
      </c>
    </row>
    <row r="136" spans="1:18">
      <c r="A136" s="231" t="s">
        <v>365</v>
      </c>
      <c r="B136" s="231">
        <v>295700710</v>
      </c>
      <c r="C136" s="231" t="s">
        <v>336</v>
      </c>
      <c r="D136" s="231">
        <v>207619.5</v>
      </c>
      <c r="E136" s="231">
        <v>40432.6</v>
      </c>
      <c r="F136" s="231">
        <v>167186.9</v>
      </c>
      <c r="G136" s="231">
        <v>8000.01</v>
      </c>
      <c r="H136" s="231">
        <v>6495</v>
      </c>
      <c r="I136" s="250" t="s">
        <v>464</v>
      </c>
    </row>
    <row r="137" spans="1:18">
      <c r="A137" s="231" t="s">
        <v>365</v>
      </c>
      <c r="B137" s="231">
        <v>295700712</v>
      </c>
      <c r="C137" s="231" t="s">
        <v>357</v>
      </c>
      <c r="D137" s="231">
        <v>207619.5</v>
      </c>
      <c r="E137" s="231">
        <v>6</v>
      </c>
      <c r="F137" s="231">
        <v>207613.4</v>
      </c>
      <c r="G137" s="231">
        <v>8000.01</v>
      </c>
      <c r="H137" s="231">
        <v>6886</v>
      </c>
      <c r="I137" s="250" t="s">
        <v>464</v>
      </c>
    </row>
    <row r="138" spans="1:18">
      <c r="A138" s="231" t="s">
        <v>365</v>
      </c>
      <c r="B138" s="231">
        <v>295700713</v>
      </c>
      <c r="C138" s="231" t="s">
        <v>382</v>
      </c>
      <c r="D138" s="231">
        <v>177661.7</v>
      </c>
      <c r="E138" s="231">
        <v>4.9000000000000004</v>
      </c>
      <c r="F138" s="231">
        <v>177656.8</v>
      </c>
      <c r="G138" s="231">
        <v>6400</v>
      </c>
      <c r="H138" s="231">
        <v>6400</v>
      </c>
      <c r="I138" s="250" t="s">
        <v>464</v>
      </c>
    </row>
    <row r="139" spans="1:18">
      <c r="A139" s="231" t="s">
        <v>365</v>
      </c>
      <c r="B139" s="231">
        <v>295700713</v>
      </c>
      <c r="C139" s="231" t="s">
        <v>383</v>
      </c>
      <c r="D139" s="231">
        <v>13207.1</v>
      </c>
      <c r="E139" s="231">
        <v>0</v>
      </c>
      <c r="F139" s="231">
        <v>13207.1</v>
      </c>
      <c r="G139" s="231">
        <v>6400</v>
      </c>
      <c r="H139" s="231">
        <v>6400</v>
      </c>
      <c r="I139" s="250" t="s">
        <v>464</v>
      </c>
    </row>
    <row r="140" spans="1:18">
      <c r="A140" s="231" t="s">
        <v>375</v>
      </c>
      <c r="B140" s="231">
        <v>492600377</v>
      </c>
      <c r="C140" s="231" t="s">
        <v>27</v>
      </c>
      <c r="D140" s="231">
        <v>33090.5</v>
      </c>
      <c r="E140" s="231">
        <v>11553.4</v>
      </c>
      <c r="F140" s="231">
        <v>21537.1</v>
      </c>
      <c r="G140" s="231">
        <v>1570</v>
      </c>
      <c r="H140" s="231">
        <v>373</v>
      </c>
      <c r="I140" s="250" t="s">
        <v>464</v>
      </c>
    </row>
    <row r="141" spans="1:18">
      <c r="A141" s="231" t="s">
        <v>374</v>
      </c>
      <c r="B141" s="231">
        <v>292602262</v>
      </c>
      <c r="C141" s="231" t="s">
        <v>29</v>
      </c>
      <c r="D141" s="231">
        <v>55150.8</v>
      </c>
      <c r="E141" s="231">
        <v>17841.5</v>
      </c>
      <c r="F141" s="231">
        <v>37309.4</v>
      </c>
      <c r="G141" s="231">
        <v>2480</v>
      </c>
      <c r="H141" s="231">
        <v>592</v>
      </c>
      <c r="I141" s="250" t="s">
        <v>464</v>
      </c>
    </row>
    <row r="142" spans="1:18">
      <c r="A142" s="231" t="s">
        <v>71</v>
      </c>
      <c r="B142" s="231">
        <v>292600623</v>
      </c>
      <c r="C142" s="231" t="s">
        <v>22</v>
      </c>
      <c r="D142" s="231">
        <v>143392.20000000001</v>
      </c>
      <c r="E142" s="231">
        <v>55846.6</v>
      </c>
      <c r="F142" s="231">
        <v>87545.600000000006</v>
      </c>
      <c r="G142" s="231">
        <v>5653.01</v>
      </c>
      <c r="H142" s="231">
        <v>349</v>
      </c>
      <c r="I142" s="250" t="s">
        <v>464</v>
      </c>
    </row>
    <row r="143" spans="1:18">
      <c r="A143" s="231" t="s">
        <v>71</v>
      </c>
      <c r="B143" s="231">
        <v>292600623</v>
      </c>
      <c r="C143" s="231" t="s">
        <v>23</v>
      </c>
      <c r="D143" s="231">
        <v>9191.7999999999993</v>
      </c>
      <c r="E143" s="231">
        <v>8680.4</v>
      </c>
      <c r="F143" s="231">
        <v>511.4</v>
      </c>
      <c r="G143" s="231">
        <v>5653.01</v>
      </c>
      <c r="H143" s="231">
        <v>349</v>
      </c>
      <c r="I143" s="250" t="s">
        <v>464</v>
      </c>
    </row>
    <row r="144" spans="1:18">
      <c r="A144" s="231" t="s">
        <v>71</v>
      </c>
      <c r="B144" s="231">
        <v>292600623</v>
      </c>
      <c r="C144" s="231" t="s">
        <v>24</v>
      </c>
      <c r="D144" s="231">
        <v>97433.1</v>
      </c>
      <c r="E144" s="231">
        <v>38973.199999999997</v>
      </c>
      <c r="F144" s="231">
        <v>58459.9</v>
      </c>
      <c r="G144" s="231">
        <v>5653.01</v>
      </c>
      <c r="H144" s="231">
        <v>349</v>
      </c>
      <c r="I144" s="250" t="s">
        <v>464</v>
      </c>
    </row>
    <row r="145" spans="1:40">
      <c r="A145" s="231" t="s">
        <v>71</v>
      </c>
      <c r="B145" s="231">
        <v>292600745</v>
      </c>
      <c r="C145" s="231" t="s">
        <v>31</v>
      </c>
      <c r="D145" s="231">
        <v>150515.79999999999</v>
      </c>
      <c r="E145" s="231">
        <v>84791.9</v>
      </c>
      <c r="F145" s="231">
        <v>65723.899999999994</v>
      </c>
      <c r="G145" s="231">
        <v>3620</v>
      </c>
      <c r="H145" s="231">
        <v>674</v>
      </c>
      <c r="I145" s="250" t="s">
        <v>464</v>
      </c>
    </row>
    <row r="146" spans="1:40">
      <c r="A146" s="231" t="s">
        <v>71</v>
      </c>
      <c r="B146" s="231">
        <v>295700703</v>
      </c>
      <c r="C146" s="231" t="s">
        <v>456</v>
      </c>
      <c r="D146" s="231">
        <v>83195</v>
      </c>
      <c r="E146" s="231">
        <v>911.9</v>
      </c>
      <c r="F146" s="231">
        <v>82283.199999999997</v>
      </c>
      <c r="G146" s="231">
        <v>6400</v>
      </c>
      <c r="H146" s="231">
        <v>6248</v>
      </c>
      <c r="I146" s="250" t="s">
        <v>464</v>
      </c>
    </row>
    <row r="147" spans="1:40">
      <c r="A147" s="231" t="s">
        <v>71</v>
      </c>
      <c r="B147" s="231">
        <v>295700703</v>
      </c>
      <c r="C147" s="231" t="s">
        <v>457</v>
      </c>
      <c r="D147" s="231">
        <v>8804.7999999999993</v>
      </c>
      <c r="E147" s="231">
        <v>174.8</v>
      </c>
      <c r="F147" s="231">
        <v>8630</v>
      </c>
      <c r="G147" s="231">
        <v>6400</v>
      </c>
      <c r="H147" s="231">
        <v>6248</v>
      </c>
      <c r="I147" s="250" t="s">
        <v>464</v>
      </c>
    </row>
    <row r="148" spans="1:40">
      <c r="A148" s="231" t="s">
        <v>71</v>
      </c>
      <c r="B148" s="231">
        <v>295700703</v>
      </c>
      <c r="C148" s="231" t="s">
        <v>458</v>
      </c>
      <c r="D148" s="231">
        <v>132070.5</v>
      </c>
      <c r="E148" s="231">
        <v>45.8</v>
      </c>
      <c r="F148" s="231">
        <v>132024.70000000001</v>
      </c>
      <c r="G148" s="231">
        <v>6400</v>
      </c>
      <c r="H148" s="231">
        <v>6248</v>
      </c>
      <c r="I148" s="250" t="s">
        <v>464</v>
      </c>
    </row>
    <row r="149" spans="1:40">
      <c r="A149" s="231" t="s">
        <v>71</v>
      </c>
      <c r="B149" s="231">
        <v>295700705</v>
      </c>
      <c r="C149" s="231" t="s">
        <v>459</v>
      </c>
      <c r="D149" s="231">
        <v>156192</v>
      </c>
      <c r="E149" s="231">
        <v>1863.9</v>
      </c>
      <c r="F149" s="231">
        <v>154328.1</v>
      </c>
      <c r="G149" s="231">
        <v>4800</v>
      </c>
      <c r="H149" s="231">
        <v>4733</v>
      </c>
      <c r="I149" s="250" t="s">
        <v>464</v>
      </c>
    </row>
    <row r="150" spans="1:40">
      <c r="A150" s="231" t="s">
        <v>370</v>
      </c>
      <c r="B150" s="231">
        <v>292600552</v>
      </c>
      <c r="C150" s="231" t="s">
        <v>35</v>
      </c>
      <c r="D150" s="231">
        <v>150515.79999999999</v>
      </c>
      <c r="E150" s="231">
        <v>85799.3</v>
      </c>
      <c r="F150" s="231">
        <v>64716.5</v>
      </c>
      <c r="G150" s="231">
        <v>3560</v>
      </c>
      <c r="H150" s="231">
        <v>851</v>
      </c>
      <c r="I150" s="250" t="s">
        <v>483</v>
      </c>
      <c r="K150" s="270" t="s">
        <v>318</v>
      </c>
      <c r="L150" s="220" t="s">
        <v>319</v>
      </c>
      <c r="M150" s="220" t="s">
        <v>320</v>
      </c>
      <c r="N150" s="220" t="s">
        <v>321</v>
      </c>
      <c r="O150" s="220" t="s">
        <v>322</v>
      </c>
      <c r="P150" s="220" t="s">
        <v>323</v>
      </c>
      <c r="Q150" s="220" t="s">
        <v>324</v>
      </c>
      <c r="R150" s="250" t="s">
        <v>377</v>
      </c>
      <c r="T150" s="231" t="s">
        <v>60</v>
      </c>
      <c r="U150" s="231" t="s">
        <v>390</v>
      </c>
      <c r="V150" s="231" t="s">
        <v>62</v>
      </c>
      <c r="W150" s="231" t="s">
        <v>391</v>
      </c>
      <c r="X150" s="231" t="s">
        <v>392</v>
      </c>
      <c r="Y150" s="231" t="s">
        <v>393</v>
      </c>
      <c r="Z150" s="231" t="s">
        <v>394</v>
      </c>
      <c r="AA150" s="231" t="s">
        <v>395</v>
      </c>
      <c r="AB150" s="231" t="s">
        <v>396</v>
      </c>
      <c r="AC150" s="231" t="s">
        <v>397</v>
      </c>
      <c r="AD150" s="231" t="s">
        <v>398</v>
      </c>
      <c r="AE150" s="231" t="s">
        <v>399</v>
      </c>
      <c r="AF150" s="231" t="s">
        <v>400</v>
      </c>
      <c r="AG150" s="231" t="s">
        <v>401</v>
      </c>
      <c r="AH150" s="231" t="s">
        <v>402</v>
      </c>
      <c r="AI150" s="231" t="s">
        <v>403</v>
      </c>
      <c r="AJ150" s="231" t="s">
        <v>404</v>
      </c>
      <c r="AK150" s="231" t="s">
        <v>405</v>
      </c>
      <c r="AL150" s="250" t="s">
        <v>377</v>
      </c>
      <c r="AM150" s="318"/>
      <c r="AN150" s="318"/>
    </row>
    <row r="151" spans="1:40">
      <c r="A151" s="231" t="s">
        <v>370</v>
      </c>
      <c r="B151" s="231">
        <v>292600678</v>
      </c>
      <c r="C151" s="231" t="s">
        <v>42</v>
      </c>
      <c r="D151" s="231">
        <v>181997.8</v>
      </c>
      <c r="E151" s="231">
        <v>129615.9</v>
      </c>
      <c r="F151" s="231">
        <v>52381.9</v>
      </c>
      <c r="G151" s="231">
        <v>7540.03</v>
      </c>
      <c r="H151" s="231">
        <v>1877</v>
      </c>
      <c r="I151" s="250" t="s">
        <v>483</v>
      </c>
      <c r="K151" s="231">
        <v>292600552</v>
      </c>
      <c r="L151" s="231">
        <v>150516.70000000001</v>
      </c>
      <c r="M151" s="231">
        <v>64716.5</v>
      </c>
      <c r="N151" s="231">
        <v>85799.3</v>
      </c>
      <c r="O151" s="231">
        <v>3560</v>
      </c>
      <c r="P151" s="231">
        <v>851</v>
      </c>
      <c r="Q151" s="231">
        <v>90934.2</v>
      </c>
      <c r="R151" s="250" t="s">
        <v>483</v>
      </c>
      <c r="T151" s="318" t="s">
        <v>71</v>
      </c>
      <c r="U151" s="318" t="s">
        <v>121</v>
      </c>
      <c r="V151" s="318" t="s">
        <v>125</v>
      </c>
      <c r="W151" s="318">
        <v>210214</v>
      </c>
      <c r="X151" s="318" t="s">
        <v>406</v>
      </c>
      <c r="Y151" s="318" t="s">
        <v>408</v>
      </c>
      <c r="Z151" s="252">
        <v>74800.78</v>
      </c>
      <c r="AA151" s="252">
        <v>51469.93</v>
      </c>
      <c r="AB151" s="252">
        <v>23330.85</v>
      </c>
      <c r="AC151" s="318">
        <v>68.81</v>
      </c>
      <c r="AD151" s="318">
        <v>26.26</v>
      </c>
      <c r="AE151" s="252">
        <v>94441.93</v>
      </c>
      <c r="AF151" s="252">
        <v>37223.96</v>
      </c>
      <c r="AG151" s="318">
        <v>0</v>
      </c>
      <c r="AH151" s="252">
        <v>57217.97</v>
      </c>
      <c r="AI151" s="252">
        <v>51469.93</v>
      </c>
      <c r="AJ151" s="252">
        <v>5748.04</v>
      </c>
      <c r="AK151" s="318">
        <v>10.050000000000001</v>
      </c>
      <c r="AL151" s="250" t="s">
        <v>483</v>
      </c>
      <c r="AM151" s="318" t="str">
        <f>CONCATENATE(W151,"_",Y151)</f>
        <v>210214_210214_POOL:50</v>
      </c>
      <c r="AN151" s="318"/>
    </row>
    <row r="152" spans="1:40">
      <c r="A152" s="231" t="s">
        <v>370</v>
      </c>
      <c r="B152" s="231">
        <v>292602230</v>
      </c>
      <c r="C152" s="231" t="s">
        <v>371</v>
      </c>
      <c r="D152" s="231">
        <v>170967.6</v>
      </c>
      <c r="E152" s="231">
        <v>110132.9</v>
      </c>
      <c r="F152" s="231">
        <v>60834.7</v>
      </c>
      <c r="G152" s="231">
        <v>7715.2</v>
      </c>
      <c r="H152" s="231">
        <v>3527</v>
      </c>
      <c r="I152" s="250" t="s">
        <v>483</v>
      </c>
      <c r="K152" s="231">
        <v>292600678</v>
      </c>
      <c r="L152" s="231">
        <v>181998.8</v>
      </c>
      <c r="M152" s="231">
        <v>52382.3</v>
      </c>
      <c r="N152" s="231">
        <v>129615.5</v>
      </c>
      <c r="O152" s="231">
        <v>7556</v>
      </c>
      <c r="P152" s="231">
        <v>1877</v>
      </c>
      <c r="Q152" s="231">
        <v>187467</v>
      </c>
      <c r="R152" s="250" t="s">
        <v>483</v>
      </c>
      <c r="T152" s="318" t="s">
        <v>104</v>
      </c>
      <c r="U152" s="318" t="s">
        <v>121</v>
      </c>
      <c r="V152" s="318" t="s">
        <v>138</v>
      </c>
      <c r="W152" s="318">
        <v>18779</v>
      </c>
      <c r="X152" s="318" t="s">
        <v>407</v>
      </c>
      <c r="Y152" s="318" t="s">
        <v>409</v>
      </c>
      <c r="Z152" s="252">
        <v>12184.09</v>
      </c>
      <c r="AA152" s="252">
        <v>5709.68</v>
      </c>
      <c r="AB152" s="252">
        <v>6474.41</v>
      </c>
      <c r="AC152" s="318">
        <v>46.86</v>
      </c>
      <c r="AD152" s="318">
        <v>84.45</v>
      </c>
      <c r="AE152" s="252">
        <v>22474.1</v>
      </c>
      <c r="AF152" s="252">
        <v>14313.88</v>
      </c>
      <c r="AG152" s="318">
        <v>0</v>
      </c>
      <c r="AH152" s="252">
        <v>8160.22</v>
      </c>
      <c r="AI152" s="252">
        <v>1620.3</v>
      </c>
      <c r="AJ152" s="252">
        <v>6539.92</v>
      </c>
      <c r="AK152" s="318">
        <v>80.14</v>
      </c>
      <c r="AL152" s="250" t="s">
        <v>483</v>
      </c>
      <c r="AM152" s="318" t="str">
        <f t="shared" ref="AM152:AM171" si="0">CONCATENATE(W152,"_",Y152)</f>
        <v>18779_18779_POOL:1</v>
      </c>
      <c r="AN152" s="318"/>
    </row>
    <row r="153" spans="1:40">
      <c r="A153" s="231" t="s">
        <v>370</v>
      </c>
      <c r="B153" s="231">
        <v>292603073</v>
      </c>
      <c r="C153" s="231" t="s">
        <v>52</v>
      </c>
      <c r="D153" s="231">
        <v>132132.20000000001</v>
      </c>
      <c r="E153" s="231">
        <v>73509.7</v>
      </c>
      <c r="F153" s="231">
        <v>58622.6</v>
      </c>
      <c r="G153" s="231">
        <v>15704.1</v>
      </c>
      <c r="H153" s="231">
        <v>2577</v>
      </c>
      <c r="I153" s="250" t="s">
        <v>483</v>
      </c>
      <c r="K153" s="231">
        <v>292602230</v>
      </c>
      <c r="L153" s="231">
        <v>171975.5</v>
      </c>
      <c r="M153" s="231">
        <v>61841.599999999999</v>
      </c>
      <c r="N153" s="231">
        <v>110132.9</v>
      </c>
      <c r="O153" s="231">
        <v>7704</v>
      </c>
      <c r="P153" s="231">
        <v>3527</v>
      </c>
      <c r="Q153" s="231">
        <v>140679</v>
      </c>
      <c r="R153" s="250" t="s">
        <v>483</v>
      </c>
      <c r="T153" s="318" t="s">
        <v>104</v>
      </c>
      <c r="U153" s="318" t="s">
        <v>121</v>
      </c>
      <c r="V153" s="318" t="s">
        <v>138</v>
      </c>
      <c r="W153" s="318">
        <v>18779</v>
      </c>
      <c r="X153" s="318" t="s">
        <v>406</v>
      </c>
      <c r="Y153" s="318" t="s">
        <v>410</v>
      </c>
      <c r="Z153" s="252">
        <v>82668.37</v>
      </c>
      <c r="AA153" s="252">
        <v>75090.509999999995</v>
      </c>
      <c r="AB153" s="252">
        <v>7577.86</v>
      </c>
      <c r="AC153" s="318">
        <v>90.83</v>
      </c>
      <c r="AD153" s="318">
        <v>34.14</v>
      </c>
      <c r="AE153" s="252">
        <v>110890.01</v>
      </c>
      <c r="AF153" s="252">
        <v>85834.52</v>
      </c>
      <c r="AG153" s="318">
        <v>0</v>
      </c>
      <c r="AH153" s="252">
        <v>25055.49</v>
      </c>
      <c r="AI153" s="252">
        <v>16985.68</v>
      </c>
      <c r="AJ153" s="252">
        <v>8069.8</v>
      </c>
      <c r="AK153" s="318">
        <v>32.21</v>
      </c>
      <c r="AL153" s="250" t="s">
        <v>483</v>
      </c>
      <c r="AM153" s="318" t="str">
        <f t="shared" si="0"/>
        <v>18779_18779_POOL:2</v>
      </c>
      <c r="AN153" s="318"/>
    </row>
    <row r="154" spans="1:40">
      <c r="A154" s="231" t="s">
        <v>370</v>
      </c>
      <c r="B154" s="231">
        <v>292603073</v>
      </c>
      <c r="C154" s="231" t="s">
        <v>372</v>
      </c>
      <c r="D154" s="231">
        <v>13787.7</v>
      </c>
      <c r="E154" s="231">
        <v>13648.5</v>
      </c>
      <c r="F154" s="231">
        <v>139.19999999999999</v>
      </c>
      <c r="G154" s="231">
        <v>15704.1</v>
      </c>
      <c r="H154" s="231">
        <v>2577</v>
      </c>
      <c r="I154" s="250" t="s">
        <v>483</v>
      </c>
      <c r="K154" s="231">
        <v>292603073</v>
      </c>
      <c r="L154" s="231">
        <v>389505</v>
      </c>
      <c r="M154" s="231">
        <v>170725.9</v>
      </c>
      <c r="N154" s="231">
        <v>218777.1</v>
      </c>
      <c r="O154" s="231">
        <v>15702</v>
      </c>
      <c r="P154" s="231">
        <v>2577</v>
      </c>
      <c r="Q154" s="231">
        <v>427461</v>
      </c>
      <c r="R154" s="250" t="s">
        <v>483</v>
      </c>
      <c r="T154" s="318" t="s">
        <v>104</v>
      </c>
      <c r="U154" s="318" t="s">
        <v>121</v>
      </c>
      <c r="V154" s="318" t="s">
        <v>139</v>
      </c>
      <c r="W154" s="318">
        <v>78398</v>
      </c>
      <c r="X154" s="318" t="s">
        <v>406</v>
      </c>
      <c r="Y154" s="318" t="s">
        <v>411</v>
      </c>
      <c r="Z154" s="252">
        <v>31940.05</v>
      </c>
      <c r="AA154" s="252">
        <v>10732.85</v>
      </c>
      <c r="AB154" s="252">
        <v>21207.200000000001</v>
      </c>
      <c r="AC154" s="318">
        <v>33.6</v>
      </c>
      <c r="AD154" s="318">
        <v>0</v>
      </c>
      <c r="AE154" s="252">
        <v>17617.27</v>
      </c>
      <c r="AF154" s="252">
        <v>6112.32</v>
      </c>
      <c r="AG154" s="318">
        <v>0</v>
      </c>
      <c r="AH154" s="252">
        <v>11504.95</v>
      </c>
      <c r="AI154" s="252">
        <v>7208.33</v>
      </c>
      <c r="AJ154" s="252">
        <v>4296.62</v>
      </c>
      <c r="AK154" s="318">
        <v>37.35</v>
      </c>
      <c r="AL154" s="250" t="s">
        <v>483</v>
      </c>
      <c r="AM154" s="318" t="str">
        <f t="shared" si="0"/>
        <v>78398_78398_POOL:1</v>
      </c>
      <c r="AN154" s="318"/>
    </row>
    <row r="155" spans="1:40">
      <c r="A155" s="231" t="s">
        <v>370</v>
      </c>
      <c r="B155" s="231">
        <v>292603073</v>
      </c>
      <c r="C155" s="231" t="s">
        <v>53</v>
      </c>
      <c r="D155" s="231">
        <v>243582.9</v>
      </c>
      <c r="E155" s="231">
        <v>131620</v>
      </c>
      <c r="F155" s="231">
        <v>111962.9</v>
      </c>
      <c r="G155" s="231">
        <v>15704.1</v>
      </c>
      <c r="H155" s="231">
        <v>2577</v>
      </c>
      <c r="I155" s="250" t="s">
        <v>483</v>
      </c>
      <c r="K155" s="231">
        <v>292603286</v>
      </c>
      <c r="L155" s="231">
        <v>165765.70000000001</v>
      </c>
      <c r="M155" s="231">
        <v>48025.5</v>
      </c>
      <c r="N155" s="231">
        <v>117739.3</v>
      </c>
      <c r="O155" s="231">
        <v>8432</v>
      </c>
      <c r="P155" s="231">
        <v>5066</v>
      </c>
      <c r="Q155" s="231">
        <v>111205</v>
      </c>
      <c r="R155" s="250" t="s">
        <v>483</v>
      </c>
      <c r="T155" s="318" t="s">
        <v>104</v>
      </c>
      <c r="U155" s="318" t="s">
        <v>121</v>
      </c>
      <c r="V155" s="318" t="s">
        <v>139</v>
      </c>
      <c r="W155" s="318">
        <v>78398</v>
      </c>
      <c r="X155" s="318" t="s">
        <v>406</v>
      </c>
      <c r="Y155" s="318" t="s">
        <v>412</v>
      </c>
      <c r="Z155" s="252">
        <v>37576.53</v>
      </c>
      <c r="AA155" s="252">
        <v>18578.72</v>
      </c>
      <c r="AB155" s="252">
        <v>18997.82</v>
      </c>
      <c r="AC155" s="318">
        <v>49.44</v>
      </c>
      <c r="AD155" s="318">
        <v>0</v>
      </c>
      <c r="AE155" s="252">
        <v>30249.9</v>
      </c>
      <c r="AF155" s="252">
        <v>12210.97</v>
      </c>
      <c r="AG155" s="318">
        <v>0</v>
      </c>
      <c r="AH155" s="252">
        <v>18038.93</v>
      </c>
      <c r="AI155" s="252">
        <v>10079.4</v>
      </c>
      <c r="AJ155" s="252">
        <v>7959.52</v>
      </c>
      <c r="AK155" s="318">
        <v>44.12</v>
      </c>
      <c r="AL155" s="250" t="s">
        <v>483</v>
      </c>
      <c r="AM155" s="318" t="str">
        <f t="shared" si="0"/>
        <v>78398_78398_POOL:2</v>
      </c>
      <c r="AN155" s="318"/>
    </row>
    <row r="156" spans="1:40">
      <c r="A156" s="231" t="s">
        <v>370</v>
      </c>
      <c r="B156" s="231">
        <v>292603286</v>
      </c>
      <c r="C156" s="231" t="s">
        <v>43</v>
      </c>
      <c r="D156" s="231">
        <v>165452.5</v>
      </c>
      <c r="E156" s="231">
        <v>117740.9</v>
      </c>
      <c r="F156" s="231">
        <v>47711.6</v>
      </c>
      <c r="G156" s="231">
        <v>8431.5</v>
      </c>
      <c r="H156" s="231">
        <v>5066</v>
      </c>
      <c r="I156" s="250" t="s">
        <v>483</v>
      </c>
      <c r="K156" s="231">
        <v>292603696</v>
      </c>
      <c r="L156" s="231">
        <v>166078</v>
      </c>
      <c r="M156" s="231">
        <v>114762.2</v>
      </c>
      <c r="N156" s="231">
        <v>51314.8</v>
      </c>
      <c r="O156" s="231">
        <v>9599</v>
      </c>
      <c r="P156" s="231">
        <v>8219</v>
      </c>
      <c r="Q156" s="231">
        <v>46570.3</v>
      </c>
      <c r="R156" s="250" t="s">
        <v>483</v>
      </c>
      <c r="T156" s="318" t="s">
        <v>104</v>
      </c>
      <c r="U156" s="318" t="s">
        <v>121</v>
      </c>
      <c r="V156" s="318" t="s">
        <v>139</v>
      </c>
      <c r="W156" s="318">
        <v>78398</v>
      </c>
      <c r="X156" s="318" t="s">
        <v>406</v>
      </c>
      <c r="Y156" s="318" t="s">
        <v>413</v>
      </c>
      <c r="Z156" s="252">
        <v>39389.67</v>
      </c>
      <c r="AA156" s="252">
        <v>17509.599999999999</v>
      </c>
      <c r="AB156" s="252">
        <v>21880.07</v>
      </c>
      <c r="AC156" s="318">
        <v>44.45</v>
      </c>
      <c r="AD156" s="318">
        <v>0</v>
      </c>
      <c r="AE156" s="252">
        <v>27890.959999999999</v>
      </c>
      <c r="AF156" s="252">
        <v>19530.61</v>
      </c>
      <c r="AG156" s="318">
        <v>0</v>
      </c>
      <c r="AH156" s="252">
        <v>8360.35</v>
      </c>
      <c r="AI156" s="252">
        <v>6631.91</v>
      </c>
      <c r="AJ156" s="252">
        <v>1728.44</v>
      </c>
      <c r="AK156" s="318">
        <v>20.67</v>
      </c>
      <c r="AL156" s="250" t="s">
        <v>483</v>
      </c>
      <c r="AM156" s="318" t="str">
        <f t="shared" si="0"/>
        <v>78398_78398_POOL:22</v>
      </c>
      <c r="AN156" s="318"/>
    </row>
    <row r="157" spans="1:40">
      <c r="A157" s="231" t="s">
        <v>370</v>
      </c>
      <c r="B157" s="231">
        <v>292603696</v>
      </c>
      <c r="C157" s="231" t="s">
        <v>373</v>
      </c>
      <c r="D157" s="231">
        <v>165452.5</v>
      </c>
      <c r="E157" s="231">
        <v>51318.8</v>
      </c>
      <c r="F157" s="231">
        <v>114133.8</v>
      </c>
      <c r="G157" s="231">
        <v>9600</v>
      </c>
      <c r="H157" s="231">
        <v>8219</v>
      </c>
      <c r="I157" s="250" t="s">
        <v>483</v>
      </c>
      <c r="K157" s="231">
        <v>292604330</v>
      </c>
      <c r="L157" s="231">
        <v>124019.2</v>
      </c>
      <c r="M157" s="231">
        <v>34554.1</v>
      </c>
      <c r="N157" s="231">
        <v>89462</v>
      </c>
      <c r="O157" s="231">
        <v>7072</v>
      </c>
      <c r="P157" s="231">
        <v>2772</v>
      </c>
      <c r="Q157" s="231">
        <v>145907</v>
      </c>
      <c r="R157" s="250" t="s">
        <v>483</v>
      </c>
      <c r="T157" s="318" t="s">
        <v>104</v>
      </c>
      <c r="U157" s="318" t="s">
        <v>121</v>
      </c>
      <c r="V157" s="318" t="s">
        <v>139</v>
      </c>
      <c r="W157" s="318">
        <v>78398</v>
      </c>
      <c r="X157" s="318" t="s">
        <v>406</v>
      </c>
      <c r="Y157" s="318" t="s">
        <v>414</v>
      </c>
      <c r="Z157" s="252">
        <v>31940.05</v>
      </c>
      <c r="AA157" s="252">
        <v>28745.94</v>
      </c>
      <c r="AB157" s="252">
        <v>3194.11</v>
      </c>
      <c r="AC157" s="318">
        <v>90</v>
      </c>
      <c r="AD157" s="318">
        <v>47.82</v>
      </c>
      <c r="AE157" s="252">
        <v>47214.11</v>
      </c>
      <c r="AF157" s="318">
        <v>0.28999999999999998</v>
      </c>
      <c r="AG157" s="318">
        <v>47.82</v>
      </c>
      <c r="AH157" s="252">
        <v>47213.82</v>
      </c>
      <c r="AI157" s="252">
        <v>28745.94</v>
      </c>
      <c r="AJ157" s="252">
        <v>18467.87</v>
      </c>
      <c r="AK157" s="318">
        <v>39.119999999999997</v>
      </c>
      <c r="AL157" s="250" t="s">
        <v>483</v>
      </c>
      <c r="AM157" s="318" t="str">
        <f t="shared" si="0"/>
        <v>78398_78398_POOL:3</v>
      </c>
      <c r="AN157" s="318"/>
    </row>
    <row r="158" spans="1:40">
      <c r="A158" s="231" t="s">
        <v>370</v>
      </c>
      <c r="B158" s="231">
        <v>292604330</v>
      </c>
      <c r="C158" s="231" t="s">
        <v>44</v>
      </c>
      <c r="D158" s="231">
        <v>121379.6</v>
      </c>
      <c r="E158" s="231">
        <v>89462.1</v>
      </c>
      <c r="F158" s="231">
        <v>31917.5</v>
      </c>
      <c r="G158" s="231">
        <v>7072</v>
      </c>
      <c r="H158" s="231">
        <v>2772</v>
      </c>
      <c r="I158" s="250" t="s">
        <v>483</v>
      </c>
      <c r="K158" s="231">
        <v>295700347</v>
      </c>
      <c r="L158" s="231">
        <v>224071.2</v>
      </c>
      <c r="M158" s="231">
        <v>141059.20000000001</v>
      </c>
      <c r="N158" s="231">
        <v>83011</v>
      </c>
      <c r="O158" s="231">
        <v>9334</v>
      </c>
      <c r="P158" s="231">
        <v>2782</v>
      </c>
      <c r="Q158" s="231">
        <v>221301</v>
      </c>
      <c r="R158" s="250" t="s">
        <v>483</v>
      </c>
      <c r="T158" s="318" t="s">
        <v>104</v>
      </c>
      <c r="U158" s="318" t="s">
        <v>121</v>
      </c>
      <c r="V158" s="318" t="s">
        <v>140</v>
      </c>
      <c r="W158" s="318">
        <v>97026</v>
      </c>
      <c r="X158" s="318" t="s">
        <v>406</v>
      </c>
      <c r="Y158" s="318" t="s">
        <v>415</v>
      </c>
      <c r="Z158" s="252">
        <v>210428.2</v>
      </c>
      <c r="AA158" s="252">
        <v>94591.79</v>
      </c>
      <c r="AB158" s="252">
        <v>115836.42</v>
      </c>
      <c r="AC158" s="318">
        <v>44.95</v>
      </c>
      <c r="AD158" s="318">
        <v>45.41</v>
      </c>
      <c r="AE158" s="252">
        <v>305985.78000000003</v>
      </c>
      <c r="AF158" s="252">
        <v>55021.16</v>
      </c>
      <c r="AG158" s="318">
        <v>19.260000000000002</v>
      </c>
      <c r="AH158" s="252">
        <v>250964.62</v>
      </c>
      <c r="AI158" s="252">
        <v>93240.99</v>
      </c>
      <c r="AJ158" s="252">
        <v>157723.63</v>
      </c>
      <c r="AK158" s="318">
        <v>62.85</v>
      </c>
      <c r="AL158" s="250" t="s">
        <v>483</v>
      </c>
      <c r="AM158" s="318" t="str">
        <f t="shared" si="0"/>
        <v>97026_97026_POOL:20</v>
      </c>
      <c r="AN158" s="318"/>
    </row>
    <row r="159" spans="1:40">
      <c r="A159" s="231" t="s">
        <v>370</v>
      </c>
      <c r="B159" s="231">
        <v>295700347</v>
      </c>
      <c r="C159" s="231" t="s">
        <v>39</v>
      </c>
      <c r="D159" s="231">
        <v>83195</v>
      </c>
      <c r="E159" s="231">
        <v>28015.5</v>
      </c>
      <c r="F159" s="231">
        <v>55179.5</v>
      </c>
      <c r="G159" s="231">
        <v>9343</v>
      </c>
      <c r="H159" s="231">
        <v>2782</v>
      </c>
      <c r="I159" s="250" t="s">
        <v>483</v>
      </c>
      <c r="K159" s="231">
        <v>295700671</v>
      </c>
      <c r="L159" s="231">
        <v>209496.5</v>
      </c>
      <c r="M159" s="231">
        <v>178825</v>
      </c>
      <c r="N159" s="231">
        <v>30665.5</v>
      </c>
      <c r="O159" s="231">
        <v>7999</v>
      </c>
      <c r="P159" s="231">
        <v>5495</v>
      </c>
      <c r="Q159" s="231">
        <v>63151.7</v>
      </c>
      <c r="R159" s="250" t="s">
        <v>483</v>
      </c>
      <c r="T159" s="318" t="s">
        <v>104</v>
      </c>
      <c r="U159" s="318" t="s">
        <v>121</v>
      </c>
      <c r="V159" s="318" t="s">
        <v>142</v>
      </c>
      <c r="W159" s="318">
        <v>90365</v>
      </c>
      <c r="X159" s="318" t="s">
        <v>406</v>
      </c>
      <c r="Y159" s="318" t="s">
        <v>416</v>
      </c>
      <c r="Z159" s="252">
        <v>202908.01</v>
      </c>
      <c r="AA159" s="252">
        <v>142016.76999999999</v>
      </c>
      <c r="AB159" s="252">
        <v>60891.23</v>
      </c>
      <c r="AC159" s="318">
        <v>69.989999999999995</v>
      </c>
      <c r="AD159" s="318">
        <v>13.12</v>
      </c>
      <c r="AE159" s="252">
        <v>229526.72</v>
      </c>
      <c r="AF159" s="252">
        <v>14453.12</v>
      </c>
      <c r="AG159" s="318">
        <v>6</v>
      </c>
      <c r="AH159" s="252">
        <v>215073.6</v>
      </c>
      <c r="AI159" s="252">
        <v>136430.04999999999</v>
      </c>
      <c r="AJ159" s="252">
        <v>78643.55</v>
      </c>
      <c r="AK159" s="318">
        <v>36.57</v>
      </c>
      <c r="AL159" s="250" t="s">
        <v>483</v>
      </c>
      <c r="AM159" s="318" t="str">
        <f t="shared" si="0"/>
        <v>90365_90365_POOL:20</v>
      </c>
      <c r="AN159" s="318"/>
    </row>
    <row r="160" spans="1:40">
      <c r="A160" s="231" t="s">
        <v>370</v>
      </c>
      <c r="B160" s="231">
        <v>295700347</v>
      </c>
      <c r="C160" s="231" t="s">
        <v>40</v>
      </c>
      <c r="D160" s="231">
        <v>132070.5</v>
      </c>
      <c r="E160" s="231">
        <v>47258.3</v>
      </c>
      <c r="F160" s="231">
        <v>84812.2</v>
      </c>
      <c r="G160" s="231">
        <v>9343</v>
      </c>
      <c r="H160" s="231">
        <v>2782</v>
      </c>
      <c r="I160" s="250" t="s">
        <v>483</v>
      </c>
      <c r="K160" s="231">
        <v>295700688</v>
      </c>
      <c r="L160" s="231">
        <v>156194.1</v>
      </c>
      <c r="M160" s="231">
        <v>150476.5</v>
      </c>
      <c r="N160" s="231">
        <v>5715.5</v>
      </c>
      <c r="O160" s="231">
        <v>4800</v>
      </c>
      <c r="P160" s="231">
        <v>4604</v>
      </c>
      <c r="Q160" s="231">
        <v>6612.7</v>
      </c>
      <c r="R160" s="250" t="s">
        <v>483</v>
      </c>
      <c r="T160" s="318" t="s">
        <v>104</v>
      </c>
      <c r="U160" s="318" t="s">
        <v>121</v>
      </c>
      <c r="V160" s="318" t="s">
        <v>136</v>
      </c>
      <c r="W160" s="318">
        <v>210516</v>
      </c>
      <c r="X160" s="318" t="s">
        <v>406</v>
      </c>
      <c r="Y160" s="318" t="s">
        <v>417</v>
      </c>
      <c r="Z160" s="252">
        <v>38650.15</v>
      </c>
      <c r="AA160" s="252">
        <v>3157.99</v>
      </c>
      <c r="AB160" s="252">
        <v>35492.160000000003</v>
      </c>
      <c r="AC160" s="318">
        <v>8.17</v>
      </c>
      <c r="AD160" s="318">
        <v>27.76</v>
      </c>
      <c r="AE160" s="252">
        <v>49378.71</v>
      </c>
      <c r="AF160" s="252">
        <v>42871.12</v>
      </c>
      <c r="AG160" s="318">
        <v>0</v>
      </c>
      <c r="AH160" s="252">
        <v>6507.59</v>
      </c>
      <c r="AI160" s="252">
        <v>3157.99</v>
      </c>
      <c r="AJ160" s="252">
        <v>3349.6</v>
      </c>
      <c r="AK160" s="318">
        <v>51.47</v>
      </c>
      <c r="AL160" s="250" t="s">
        <v>483</v>
      </c>
      <c r="AM160" s="318" t="str">
        <f t="shared" si="0"/>
        <v>210516_210516_POOL:0</v>
      </c>
      <c r="AN160" s="318"/>
    </row>
    <row r="161" spans="1:40">
      <c r="A161" s="231" t="s">
        <v>370</v>
      </c>
      <c r="B161" s="231">
        <v>295700347</v>
      </c>
      <c r="C161" s="231" t="s">
        <v>41</v>
      </c>
      <c r="D161" s="231">
        <v>8804.7999999999993</v>
      </c>
      <c r="E161" s="231">
        <v>7738.5</v>
      </c>
      <c r="F161" s="231">
        <v>1066.3</v>
      </c>
      <c r="G161" s="231">
        <v>9343</v>
      </c>
      <c r="H161" s="231">
        <v>2782</v>
      </c>
      <c r="I161" s="250" t="s">
        <v>483</v>
      </c>
      <c r="K161" s="231">
        <v>295700689</v>
      </c>
      <c r="L161" s="231">
        <v>102196.5</v>
      </c>
      <c r="M161" s="231">
        <v>76707.3</v>
      </c>
      <c r="N161" s="231">
        <v>25486.9</v>
      </c>
      <c r="O161" s="231">
        <v>3999</v>
      </c>
      <c r="P161" s="231">
        <v>2629</v>
      </c>
      <c r="Q161" s="231">
        <v>46251.1</v>
      </c>
      <c r="R161" s="250" t="s">
        <v>483</v>
      </c>
      <c r="T161" s="318" t="s">
        <v>84</v>
      </c>
      <c r="U161" s="318" t="s">
        <v>121</v>
      </c>
      <c r="V161" s="318" t="s">
        <v>127</v>
      </c>
      <c r="W161" s="318">
        <v>18850</v>
      </c>
      <c r="X161" s="318" t="s">
        <v>407</v>
      </c>
      <c r="Y161" s="318" t="s">
        <v>418</v>
      </c>
      <c r="Z161" s="252">
        <v>12184.09</v>
      </c>
      <c r="AA161" s="252">
        <v>6101.95</v>
      </c>
      <c r="AB161" s="252">
        <v>6082.14</v>
      </c>
      <c r="AC161" s="318">
        <v>50.08</v>
      </c>
      <c r="AD161" s="318">
        <v>84.45</v>
      </c>
      <c r="AE161" s="252">
        <v>22474.1</v>
      </c>
      <c r="AF161" s="252">
        <v>13593.2</v>
      </c>
      <c r="AG161" s="318">
        <v>0</v>
      </c>
      <c r="AH161" s="252">
        <v>8880.9</v>
      </c>
      <c r="AI161" s="252">
        <v>2729.05</v>
      </c>
      <c r="AJ161" s="252">
        <v>6151.85</v>
      </c>
      <c r="AK161" s="318">
        <v>69.27</v>
      </c>
      <c r="AL161" s="250" t="s">
        <v>483</v>
      </c>
      <c r="AM161" s="318" t="str">
        <f t="shared" si="0"/>
        <v>18850_18850_POOL:1</v>
      </c>
      <c r="AN161" s="318"/>
    </row>
    <row r="162" spans="1:40">
      <c r="A162" s="231" t="s">
        <v>370</v>
      </c>
      <c r="B162" s="231">
        <v>295700671</v>
      </c>
      <c r="C162" s="231" t="s">
        <v>45</v>
      </c>
      <c r="D162" s="231">
        <v>207619.5</v>
      </c>
      <c r="E162" s="231">
        <v>30665.5</v>
      </c>
      <c r="F162" s="231">
        <v>176953.9</v>
      </c>
      <c r="G162" s="231">
        <v>8000.01</v>
      </c>
      <c r="H162" s="231">
        <v>5495</v>
      </c>
      <c r="I162" s="250" t="s">
        <v>483</v>
      </c>
      <c r="K162" s="231">
        <v>295700699</v>
      </c>
      <c r="L162" s="231">
        <v>224071.2</v>
      </c>
      <c r="M162" s="231">
        <v>224066.1</v>
      </c>
      <c r="N162" s="231">
        <v>4.9000000000000004</v>
      </c>
      <c r="O162" s="231">
        <v>6399</v>
      </c>
      <c r="P162" s="231">
        <v>6400</v>
      </c>
      <c r="Q162" s="231">
        <v>0</v>
      </c>
      <c r="R162" s="250" t="s">
        <v>483</v>
      </c>
      <c r="T162" s="318" t="s">
        <v>84</v>
      </c>
      <c r="U162" s="318" t="s">
        <v>121</v>
      </c>
      <c r="V162" s="318" t="s">
        <v>127</v>
      </c>
      <c r="W162" s="318">
        <v>18850</v>
      </c>
      <c r="X162" s="318" t="s">
        <v>406</v>
      </c>
      <c r="Y162" s="318" t="s">
        <v>419</v>
      </c>
      <c r="Z162" s="252">
        <v>20667.09</v>
      </c>
      <c r="AA162" s="252">
        <v>17509.009999999998</v>
      </c>
      <c r="AB162" s="252">
        <v>3158.08</v>
      </c>
      <c r="AC162" s="318">
        <v>84.72</v>
      </c>
      <c r="AD162" s="318">
        <v>54.4</v>
      </c>
      <c r="AE162" s="252">
        <v>31909.65</v>
      </c>
      <c r="AF162" s="252">
        <v>24376.98</v>
      </c>
      <c r="AG162" s="318">
        <v>0</v>
      </c>
      <c r="AH162" s="252">
        <v>7532.67</v>
      </c>
      <c r="AI162" s="252">
        <v>4899.7700000000004</v>
      </c>
      <c r="AJ162" s="252">
        <v>2632.9</v>
      </c>
      <c r="AK162" s="318">
        <v>34.950000000000003</v>
      </c>
      <c r="AL162" s="250" t="s">
        <v>483</v>
      </c>
      <c r="AM162" s="318" t="str">
        <f t="shared" si="0"/>
        <v>18850_18850_POOL:2</v>
      </c>
      <c r="AN162" s="318"/>
    </row>
    <row r="163" spans="1:40">
      <c r="A163" s="231" t="s">
        <v>370</v>
      </c>
      <c r="B163" s="231">
        <v>295700688</v>
      </c>
      <c r="C163" s="231" t="s">
        <v>460</v>
      </c>
      <c r="D163" s="231">
        <v>156192</v>
      </c>
      <c r="E163" s="231">
        <v>5715.5</v>
      </c>
      <c r="F163" s="231">
        <v>150476.5</v>
      </c>
      <c r="G163" s="231">
        <v>4800</v>
      </c>
      <c r="H163" s="231">
        <v>4604</v>
      </c>
      <c r="I163" s="250" t="s">
        <v>483</v>
      </c>
      <c r="K163" s="231">
        <v>295700704</v>
      </c>
      <c r="L163" s="231">
        <v>224071.2</v>
      </c>
      <c r="M163" s="231">
        <v>215067.8</v>
      </c>
      <c r="N163" s="231">
        <v>9002.4</v>
      </c>
      <c r="O163" s="231">
        <v>6399</v>
      </c>
      <c r="P163" s="231">
        <v>5304</v>
      </c>
      <c r="Q163" s="231">
        <v>36967.4</v>
      </c>
      <c r="R163" s="250" t="s">
        <v>483</v>
      </c>
      <c r="T163" s="318" t="s">
        <v>84</v>
      </c>
      <c r="U163" s="318" t="s">
        <v>121</v>
      </c>
      <c r="V163" s="318" t="s">
        <v>127</v>
      </c>
      <c r="W163" s="318">
        <v>18850</v>
      </c>
      <c r="X163" s="318" t="s">
        <v>406</v>
      </c>
      <c r="Y163" s="318" t="s">
        <v>420</v>
      </c>
      <c r="Z163" s="252">
        <v>61536.36</v>
      </c>
      <c r="AA163" s="252">
        <v>21330.65</v>
      </c>
      <c r="AB163" s="252">
        <v>40205.71</v>
      </c>
      <c r="AC163" s="318">
        <v>34.659999999999997</v>
      </c>
      <c r="AD163" s="318">
        <v>0</v>
      </c>
      <c r="AE163" s="252">
        <v>36043.65</v>
      </c>
      <c r="AF163" s="252">
        <v>26330.19</v>
      </c>
      <c r="AG163" s="318">
        <v>0</v>
      </c>
      <c r="AH163" s="252">
        <v>9713.4599999999991</v>
      </c>
      <c r="AI163" s="252">
        <v>4307.8900000000003</v>
      </c>
      <c r="AJ163" s="252">
        <v>5405.58</v>
      </c>
      <c r="AK163" s="318">
        <v>55.65</v>
      </c>
      <c r="AL163" s="250" t="s">
        <v>483</v>
      </c>
      <c r="AM163" s="318" t="str">
        <f t="shared" si="0"/>
        <v>18850_18850_POOL:22</v>
      </c>
      <c r="AN163" s="318"/>
    </row>
    <row r="164" spans="1:40">
      <c r="A164" s="231" t="s">
        <v>370</v>
      </c>
      <c r="B164" s="231">
        <v>295700689</v>
      </c>
      <c r="C164" s="231" t="s">
        <v>337</v>
      </c>
      <c r="D164" s="231">
        <v>100322.6</v>
      </c>
      <c r="E164" s="231">
        <v>25486.9</v>
      </c>
      <c r="F164" s="231">
        <v>74835.7</v>
      </c>
      <c r="G164" s="231">
        <v>4000</v>
      </c>
      <c r="H164" s="231">
        <v>2629</v>
      </c>
      <c r="I164" s="250" t="s">
        <v>483</v>
      </c>
      <c r="K164" s="231">
        <v>295700706</v>
      </c>
      <c r="L164" s="231">
        <v>102196.5</v>
      </c>
      <c r="M164" s="231">
        <v>95980.1</v>
      </c>
      <c r="N164" s="231">
        <v>6214</v>
      </c>
      <c r="O164" s="231">
        <v>3999</v>
      </c>
      <c r="P164" s="231">
        <v>3057</v>
      </c>
      <c r="Q164" s="231">
        <v>31464.3</v>
      </c>
      <c r="R164" s="250" t="s">
        <v>483</v>
      </c>
      <c r="T164" s="318" t="s">
        <v>84</v>
      </c>
      <c r="U164" s="318" t="s">
        <v>121</v>
      </c>
      <c r="V164" s="318" t="s">
        <v>127</v>
      </c>
      <c r="W164" s="318">
        <v>18850</v>
      </c>
      <c r="X164" s="318" t="s">
        <v>406</v>
      </c>
      <c r="Y164" s="318" t="s">
        <v>421</v>
      </c>
      <c r="Z164" s="252">
        <v>13151.79</v>
      </c>
      <c r="AA164" s="252">
        <v>6102.12</v>
      </c>
      <c r="AB164" s="252">
        <v>7049.66</v>
      </c>
      <c r="AC164" s="318">
        <v>46.4</v>
      </c>
      <c r="AD164" s="318">
        <v>70.66</v>
      </c>
      <c r="AE164" s="252">
        <v>22444.59</v>
      </c>
      <c r="AF164" s="252">
        <v>4683.18</v>
      </c>
      <c r="AG164" s="318">
        <v>35.049999999999997</v>
      </c>
      <c r="AH164" s="252">
        <v>17761.41</v>
      </c>
      <c r="AI164" s="252">
        <v>6102.12</v>
      </c>
      <c r="AJ164" s="252">
        <v>11659.28</v>
      </c>
      <c r="AK164" s="318">
        <v>65.64</v>
      </c>
      <c r="AL164" s="250" t="s">
        <v>483</v>
      </c>
      <c r="AM164" s="318" t="str">
        <f t="shared" si="0"/>
        <v>18850_18850_POOL:3</v>
      </c>
      <c r="AN164" s="318"/>
    </row>
    <row r="165" spans="1:40">
      <c r="A165" s="231" t="s">
        <v>370</v>
      </c>
      <c r="B165" s="231">
        <v>295700699</v>
      </c>
      <c r="C165" s="231" t="s">
        <v>485</v>
      </c>
      <c r="D165" s="231">
        <v>83195</v>
      </c>
      <c r="E165" s="231">
        <v>4.9000000000000004</v>
      </c>
      <c r="F165" s="231">
        <v>83190.2</v>
      </c>
      <c r="G165" s="231">
        <v>6400</v>
      </c>
      <c r="H165" s="231">
        <v>6400</v>
      </c>
      <c r="I165" s="250" t="s">
        <v>483</v>
      </c>
      <c r="K165" s="231">
        <v>292600879</v>
      </c>
      <c r="L165" s="231">
        <v>193029.1</v>
      </c>
      <c r="M165" s="231">
        <v>90776.8</v>
      </c>
      <c r="N165" s="231">
        <v>102251.1</v>
      </c>
      <c r="O165" s="231">
        <v>6173</v>
      </c>
      <c r="P165" s="231">
        <v>1517</v>
      </c>
      <c r="Q165" s="231">
        <v>153000</v>
      </c>
      <c r="R165" s="250" t="s">
        <v>483</v>
      </c>
      <c r="T165" s="318" t="s">
        <v>84</v>
      </c>
      <c r="U165" s="318" t="s">
        <v>121</v>
      </c>
      <c r="V165" s="318" t="s">
        <v>128</v>
      </c>
      <c r="W165" s="318">
        <v>78378</v>
      </c>
      <c r="X165" s="318" t="s">
        <v>406</v>
      </c>
      <c r="Y165" s="318" t="s">
        <v>422</v>
      </c>
      <c r="Z165" s="252">
        <v>31940.05</v>
      </c>
      <c r="AA165" s="252">
        <v>9013.1</v>
      </c>
      <c r="AB165" s="252">
        <v>22926.95</v>
      </c>
      <c r="AC165" s="318">
        <v>28.22</v>
      </c>
      <c r="AD165" s="318">
        <v>0</v>
      </c>
      <c r="AE165" s="252">
        <v>15209.18</v>
      </c>
      <c r="AF165" s="252">
        <v>3983.32</v>
      </c>
      <c r="AG165" s="318">
        <v>0</v>
      </c>
      <c r="AH165" s="252">
        <v>11225.86</v>
      </c>
      <c r="AI165" s="252">
        <v>6922.07</v>
      </c>
      <c r="AJ165" s="252">
        <v>4303.79</v>
      </c>
      <c r="AK165" s="318">
        <v>38.340000000000003</v>
      </c>
      <c r="AL165" s="250" t="s">
        <v>483</v>
      </c>
      <c r="AM165" s="318" t="str">
        <f t="shared" si="0"/>
        <v>78378_78378_POOL:1</v>
      </c>
      <c r="AN165" s="318"/>
    </row>
    <row r="166" spans="1:40">
      <c r="A166" s="231" t="s">
        <v>370</v>
      </c>
      <c r="B166" s="231">
        <v>295700699</v>
      </c>
      <c r="C166" s="231" t="s">
        <v>487</v>
      </c>
      <c r="D166" s="231">
        <v>8804.7999999999993</v>
      </c>
      <c r="E166" s="231">
        <v>0</v>
      </c>
      <c r="F166" s="231">
        <v>8804.7999999999993</v>
      </c>
      <c r="G166" s="231">
        <v>6400</v>
      </c>
      <c r="H166" s="231">
        <v>6400</v>
      </c>
      <c r="I166" s="250" t="s">
        <v>483</v>
      </c>
      <c r="K166" s="231">
        <v>292602231</v>
      </c>
      <c r="L166" s="231">
        <v>276130.40000000002</v>
      </c>
      <c r="M166" s="231">
        <v>74031.899999999994</v>
      </c>
      <c r="N166" s="231">
        <v>202097.7</v>
      </c>
      <c r="O166" s="231">
        <v>9528</v>
      </c>
      <c r="P166" s="231">
        <v>5082</v>
      </c>
      <c r="Q166" s="231">
        <v>123867</v>
      </c>
      <c r="R166" s="250" t="s">
        <v>483</v>
      </c>
      <c r="T166" s="318" t="s">
        <v>84</v>
      </c>
      <c r="U166" s="318" t="s">
        <v>121</v>
      </c>
      <c r="V166" s="318" t="s">
        <v>128</v>
      </c>
      <c r="W166" s="318">
        <v>78378</v>
      </c>
      <c r="X166" s="318" t="s">
        <v>406</v>
      </c>
      <c r="Y166" s="318" t="s">
        <v>423</v>
      </c>
      <c r="Z166" s="252">
        <v>15030.61</v>
      </c>
      <c r="AA166" s="252">
        <v>8868.4</v>
      </c>
      <c r="AB166" s="252">
        <v>6162.22</v>
      </c>
      <c r="AC166" s="318">
        <v>59</v>
      </c>
      <c r="AD166" s="318">
        <v>0</v>
      </c>
      <c r="AE166" s="252">
        <v>11794.68</v>
      </c>
      <c r="AF166" s="252">
        <v>4370.97</v>
      </c>
      <c r="AG166" s="318">
        <v>0</v>
      </c>
      <c r="AH166" s="252">
        <v>7423.71</v>
      </c>
      <c r="AI166" s="252">
        <v>5448.18</v>
      </c>
      <c r="AJ166" s="252">
        <v>1975.53</v>
      </c>
      <c r="AK166" s="318">
        <v>26.61</v>
      </c>
      <c r="AL166" s="250" t="s">
        <v>483</v>
      </c>
      <c r="AM166" s="318" t="str">
        <f t="shared" si="0"/>
        <v>78378_78378_POOL:2</v>
      </c>
      <c r="AN166" s="318"/>
    </row>
    <row r="167" spans="1:40">
      <c r="A167" s="231" t="s">
        <v>370</v>
      </c>
      <c r="B167" s="231">
        <v>295700699</v>
      </c>
      <c r="C167" s="231" t="s">
        <v>488</v>
      </c>
      <c r="D167" s="231">
        <v>132070.5</v>
      </c>
      <c r="E167" s="231">
        <v>0</v>
      </c>
      <c r="F167" s="231">
        <v>132070.5</v>
      </c>
      <c r="G167" s="231">
        <v>6400</v>
      </c>
      <c r="H167" s="231">
        <v>6400</v>
      </c>
      <c r="I167" s="250" t="s">
        <v>483</v>
      </c>
      <c r="K167" s="231">
        <v>292602804</v>
      </c>
      <c r="L167" s="231">
        <v>83038.8</v>
      </c>
      <c r="M167" s="231">
        <v>23643.1</v>
      </c>
      <c r="N167" s="231">
        <v>59395.4</v>
      </c>
      <c r="O167" s="231">
        <v>4357</v>
      </c>
      <c r="P167" s="231">
        <v>921</v>
      </c>
      <c r="Q167" s="231">
        <v>115895</v>
      </c>
      <c r="R167" s="250" t="s">
        <v>483</v>
      </c>
      <c r="T167" s="318" t="s">
        <v>84</v>
      </c>
      <c r="U167" s="318" t="s">
        <v>121</v>
      </c>
      <c r="V167" s="318" t="s">
        <v>129</v>
      </c>
      <c r="W167" s="318">
        <v>78998</v>
      </c>
      <c r="X167" s="318" t="s">
        <v>406</v>
      </c>
      <c r="Y167" s="318" t="s">
        <v>424</v>
      </c>
      <c r="Z167" s="252">
        <v>142777.56</v>
      </c>
      <c r="AA167" s="252">
        <v>115496.43</v>
      </c>
      <c r="AB167" s="252">
        <v>27281.13</v>
      </c>
      <c r="AC167" s="318">
        <v>80.89</v>
      </c>
      <c r="AD167" s="318">
        <v>0</v>
      </c>
      <c r="AE167" s="252">
        <v>130640.08</v>
      </c>
      <c r="AF167" s="252">
        <v>51219.64</v>
      </c>
      <c r="AG167" s="318">
        <v>0</v>
      </c>
      <c r="AH167" s="252">
        <v>79420.44</v>
      </c>
      <c r="AI167" s="252">
        <v>72945.69</v>
      </c>
      <c r="AJ167" s="252">
        <v>6474.75</v>
      </c>
      <c r="AK167" s="318">
        <v>8.15</v>
      </c>
      <c r="AL167" s="250" t="s">
        <v>483</v>
      </c>
      <c r="AM167" s="318" t="str">
        <f t="shared" si="0"/>
        <v>78998_78998_POOL:20</v>
      </c>
      <c r="AN167" s="318"/>
    </row>
    <row r="168" spans="1:40">
      <c r="A168" s="231" t="s">
        <v>370</v>
      </c>
      <c r="B168" s="231">
        <v>295700704</v>
      </c>
      <c r="C168" s="231" t="s">
        <v>442</v>
      </c>
      <c r="D168" s="231">
        <v>83195</v>
      </c>
      <c r="E168" s="231">
        <v>7228.3</v>
      </c>
      <c r="F168" s="231">
        <v>75966.7</v>
      </c>
      <c r="G168" s="231">
        <v>6400</v>
      </c>
      <c r="H168" s="231">
        <v>5304</v>
      </c>
      <c r="I168" s="250" t="s">
        <v>483</v>
      </c>
      <c r="K168" s="231">
        <v>292603004</v>
      </c>
      <c r="L168" s="231">
        <v>438219.9</v>
      </c>
      <c r="M168" s="231">
        <v>227744.2</v>
      </c>
      <c r="N168" s="231">
        <v>210475.4</v>
      </c>
      <c r="O168" s="231">
        <v>11588</v>
      </c>
      <c r="P168" s="231">
        <v>1066</v>
      </c>
      <c r="Q168" s="231">
        <v>354851</v>
      </c>
      <c r="R168" s="250" t="s">
        <v>483</v>
      </c>
      <c r="T168" s="318" t="s">
        <v>84</v>
      </c>
      <c r="U168" s="318" t="s">
        <v>121</v>
      </c>
      <c r="V168" s="318" t="s">
        <v>130</v>
      </c>
      <c r="W168" s="318">
        <v>53518</v>
      </c>
      <c r="X168" s="318" t="s">
        <v>406</v>
      </c>
      <c r="Y168" s="318" t="s">
        <v>425</v>
      </c>
      <c r="Z168" s="252">
        <v>172851.74</v>
      </c>
      <c r="AA168" s="252">
        <v>67639.41</v>
      </c>
      <c r="AB168" s="252">
        <v>105212.33</v>
      </c>
      <c r="AC168" s="318">
        <v>39.130000000000003</v>
      </c>
      <c r="AD168" s="318">
        <v>29.17</v>
      </c>
      <c r="AE168" s="252">
        <v>223269.88</v>
      </c>
      <c r="AF168" s="252">
        <v>75672.67</v>
      </c>
      <c r="AG168" s="318">
        <v>0</v>
      </c>
      <c r="AH168" s="252">
        <v>147597.21</v>
      </c>
      <c r="AI168" s="252">
        <v>67263.45</v>
      </c>
      <c r="AJ168" s="252">
        <v>80333.75</v>
      </c>
      <c r="AK168" s="318">
        <v>54.43</v>
      </c>
      <c r="AL168" s="250" t="s">
        <v>483</v>
      </c>
      <c r="AM168" s="318" t="str">
        <f t="shared" si="0"/>
        <v>53518_53518_POOL:20</v>
      </c>
      <c r="AN168" s="318"/>
    </row>
    <row r="169" spans="1:40">
      <c r="A169" s="231" t="s">
        <v>370</v>
      </c>
      <c r="B169" s="231">
        <v>295700704</v>
      </c>
      <c r="C169" s="231" t="s">
        <v>444</v>
      </c>
      <c r="D169" s="231">
        <v>8804.7999999999993</v>
      </c>
      <c r="E169" s="231">
        <v>1754.1</v>
      </c>
      <c r="F169" s="231">
        <v>7050.6</v>
      </c>
      <c r="G169" s="231">
        <v>6400</v>
      </c>
      <c r="H169" s="231">
        <v>5304</v>
      </c>
      <c r="I169" s="250" t="s">
        <v>483</v>
      </c>
      <c r="K169" s="231">
        <v>292603875</v>
      </c>
      <c r="L169" s="231">
        <v>83038.8</v>
      </c>
      <c r="M169" s="231">
        <v>56515.6</v>
      </c>
      <c r="N169" s="231">
        <v>26522.9</v>
      </c>
      <c r="O169" s="231">
        <v>4799</v>
      </c>
      <c r="P169" s="231">
        <v>2971</v>
      </c>
      <c r="Q169" s="231">
        <v>61685.9</v>
      </c>
      <c r="R169" s="250" t="s">
        <v>483</v>
      </c>
      <c r="T169" s="318" t="s">
        <v>84</v>
      </c>
      <c r="U169" s="318" t="s">
        <v>121</v>
      </c>
      <c r="V169" s="318" t="s">
        <v>130</v>
      </c>
      <c r="W169" s="318">
        <v>53518</v>
      </c>
      <c r="X169" s="318" t="s">
        <v>406</v>
      </c>
      <c r="Y169" s="318" t="s">
        <v>426</v>
      </c>
      <c r="Z169" s="252">
        <v>76590.89</v>
      </c>
      <c r="AA169" s="252">
        <v>46352.13</v>
      </c>
      <c r="AB169" s="252">
        <v>30238.76</v>
      </c>
      <c r="AC169" s="318">
        <v>60.52</v>
      </c>
      <c r="AD169" s="318">
        <v>25.02</v>
      </c>
      <c r="AE169" s="252">
        <v>95756.4</v>
      </c>
      <c r="AF169" s="252">
        <v>42618.34</v>
      </c>
      <c r="AG169" s="318">
        <v>0</v>
      </c>
      <c r="AH169" s="252">
        <v>53138.06</v>
      </c>
      <c r="AI169" s="252">
        <v>46352.13</v>
      </c>
      <c r="AJ169" s="252">
        <v>6785.93</v>
      </c>
      <c r="AK169" s="318">
        <v>12.77</v>
      </c>
      <c r="AL169" s="250" t="s">
        <v>483</v>
      </c>
      <c r="AM169" s="318" t="str">
        <f t="shared" si="0"/>
        <v>53518_53518_POOL:50</v>
      </c>
      <c r="AN169" s="318"/>
    </row>
    <row r="170" spans="1:40">
      <c r="A170" s="231" t="s">
        <v>370</v>
      </c>
      <c r="B170" s="231">
        <v>295700704</v>
      </c>
      <c r="C170" s="231" t="s">
        <v>443</v>
      </c>
      <c r="D170" s="231">
        <v>132070.5</v>
      </c>
      <c r="E170" s="231">
        <v>19.399999999999999</v>
      </c>
      <c r="F170" s="231">
        <v>132051.1</v>
      </c>
      <c r="G170" s="231">
        <v>6400</v>
      </c>
      <c r="H170" s="231">
        <v>5304</v>
      </c>
      <c r="I170" s="250" t="s">
        <v>483</v>
      </c>
      <c r="K170" s="231">
        <v>292604652</v>
      </c>
      <c r="L170" s="231">
        <v>191618.2</v>
      </c>
      <c r="M170" s="231">
        <v>47786.7</v>
      </c>
      <c r="N170" s="231">
        <v>143826.20000000001</v>
      </c>
      <c r="O170" s="231">
        <v>9711</v>
      </c>
      <c r="P170" s="231">
        <v>5090</v>
      </c>
      <c r="Q170" s="231">
        <v>142044</v>
      </c>
      <c r="R170" s="250" t="s">
        <v>483</v>
      </c>
      <c r="T170" s="318" t="s">
        <v>84</v>
      </c>
      <c r="U170" s="318" t="s">
        <v>121</v>
      </c>
      <c r="V170" s="318" t="s">
        <v>134</v>
      </c>
      <c r="W170" s="318">
        <v>55362</v>
      </c>
      <c r="X170" s="318" t="s">
        <v>406</v>
      </c>
      <c r="Y170" s="318" t="s">
        <v>427</v>
      </c>
      <c r="Z170" s="252">
        <v>172851.74</v>
      </c>
      <c r="AA170" s="252">
        <v>100847.93</v>
      </c>
      <c r="AB170" s="252">
        <v>72003.81</v>
      </c>
      <c r="AC170" s="318">
        <v>58.34</v>
      </c>
      <c r="AD170" s="318">
        <v>32.369999999999997</v>
      </c>
      <c r="AE170" s="252">
        <v>228801.79</v>
      </c>
      <c r="AF170" s="252">
        <v>31323.02</v>
      </c>
      <c r="AG170" s="318">
        <v>14.25</v>
      </c>
      <c r="AH170" s="252">
        <v>197478.76</v>
      </c>
      <c r="AI170" s="252">
        <v>99367.33</v>
      </c>
      <c r="AJ170" s="252">
        <v>98111.44</v>
      </c>
      <c r="AK170" s="318">
        <v>49.68</v>
      </c>
      <c r="AL170" s="250" t="s">
        <v>483</v>
      </c>
      <c r="AM170" s="318" t="str">
        <f t="shared" si="0"/>
        <v>55362_55362_POOL:20</v>
      </c>
      <c r="AN170" s="318"/>
    </row>
    <row r="171" spans="1:40">
      <c r="A171" s="231" t="s">
        <v>370</v>
      </c>
      <c r="B171" s="231">
        <v>295700706</v>
      </c>
      <c r="C171" s="231" t="s">
        <v>358</v>
      </c>
      <c r="D171" s="231">
        <v>100322.6</v>
      </c>
      <c r="E171" s="231">
        <v>6214</v>
      </c>
      <c r="F171" s="231">
        <v>94108.5</v>
      </c>
      <c r="G171" s="231">
        <v>4000.01</v>
      </c>
      <c r="H171" s="231">
        <v>3057</v>
      </c>
      <c r="I171" s="250" t="s">
        <v>483</v>
      </c>
      <c r="K171" s="231">
        <v>295700349</v>
      </c>
      <c r="L171" s="231">
        <v>262288.90000000002</v>
      </c>
      <c r="M171" s="231">
        <v>81818.2</v>
      </c>
      <c r="N171" s="231">
        <v>180469.3</v>
      </c>
      <c r="O171" s="231">
        <v>11664</v>
      </c>
      <c r="P171" s="231">
        <v>1556</v>
      </c>
      <c r="Q171" s="231">
        <v>340999</v>
      </c>
      <c r="R171" s="250" t="s">
        <v>483</v>
      </c>
      <c r="T171" s="318" t="s">
        <v>84</v>
      </c>
      <c r="U171" s="318" t="s">
        <v>121</v>
      </c>
      <c r="V171" s="318" t="s">
        <v>119</v>
      </c>
      <c r="W171" s="318">
        <v>210204</v>
      </c>
      <c r="X171" s="318" t="s">
        <v>406</v>
      </c>
      <c r="Y171" s="318" t="s">
        <v>428</v>
      </c>
      <c r="Z171" s="252">
        <v>38650.15</v>
      </c>
      <c r="AA171" s="252">
        <v>28624.12</v>
      </c>
      <c r="AB171" s="252">
        <v>10026.02</v>
      </c>
      <c r="AC171" s="318">
        <v>74.06</v>
      </c>
      <c r="AD171" s="318">
        <v>14.23</v>
      </c>
      <c r="AE171" s="252">
        <v>44150.82</v>
      </c>
      <c r="AF171" s="252">
        <v>9187.75</v>
      </c>
      <c r="AG171" s="318">
        <v>0</v>
      </c>
      <c r="AH171" s="252">
        <v>34963.07</v>
      </c>
      <c r="AI171" s="252">
        <v>27727.63</v>
      </c>
      <c r="AJ171" s="252">
        <v>7235.44</v>
      </c>
      <c r="AK171" s="318">
        <v>20.69</v>
      </c>
      <c r="AL171" s="250" t="s">
        <v>483</v>
      </c>
      <c r="AM171" s="318" t="str">
        <f t="shared" si="0"/>
        <v>210204_210204_POOL:0</v>
      </c>
      <c r="AN171" s="318"/>
    </row>
    <row r="172" spans="1:40">
      <c r="A172" s="231" t="s">
        <v>365</v>
      </c>
      <c r="B172" s="231">
        <v>292600879</v>
      </c>
      <c r="C172" s="231" t="s">
        <v>55</v>
      </c>
      <c r="D172" s="231">
        <v>193027.9</v>
      </c>
      <c r="E172" s="231">
        <v>102251.1</v>
      </c>
      <c r="F172" s="231">
        <v>90776.8</v>
      </c>
      <c r="G172" s="231">
        <v>6174.01</v>
      </c>
      <c r="H172" s="231">
        <v>1517</v>
      </c>
      <c r="I172" s="250" t="s">
        <v>483</v>
      </c>
      <c r="K172" s="231">
        <v>295700667</v>
      </c>
      <c r="L172" s="231">
        <v>102196.5</v>
      </c>
      <c r="M172" s="231">
        <v>86861.3</v>
      </c>
      <c r="N172" s="231">
        <v>15332.9</v>
      </c>
      <c r="O172" s="231">
        <v>3999</v>
      </c>
      <c r="P172" s="231">
        <v>2127</v>
      </c>
      <c r="Q172" s="231">
        <v>63151.7</v>
      </c>
      <c r="R172" s="250" t="s">
        <v>483</v>
      </c>
    </row>
    <row r="173" spans="1:40">
      <c r="A173" s="231" t="s">
        <v>365</v>
      </c>
      <c r="B173" s="231">
        <v>292602231</v>
      </c>
      <c r="C173" s="231" t="s">
        <v>47</v>
      </c>
      <c r="D173" s="231">
        <v>275754.2</v>
      </c>
      <c r="E173" s="231">
        <v>202097.7</v>
      </c>
      <c r="F173" s="231">
        <v>73656.5</v>
      </c>
      <c r="G173" s="231">
        <v>9549.66</v>
      </c>
      <c r="H173" s="231">
        <v>5082</v>
      </c>
      <c r="I173" s="250" t="s">
        <v>483</v>
      </c>
      <c r="K173" s="231">
        <v>295700709</v>
      </c>
      <c r="L173" s="231">
        <v>328695.2</v>
      </c>
      <c r="M173" s="231">
        <v>277407.90000000002</v>
      </c>
      <c r="N173" s="231">
        <v>51283.7</v>
      </c>
      <c r="O173" s="231">
        <v>11999</v>
      </c>
      <c r="P173" s="231">
        <v>6650</v>
      </c>
      <c r="Q173" s="231">
        <v>180429</v>
      </c>
      <c r="R173" s="250" t="s">
        <v>483</v>
      </c>
    </row>
    <row r="174" spans="1:40">
      <c r="A174" s="231" t="s">
        <v>365</v>
      </c>
      <c r="B174" s="231">
        <v>292602804</v>
      </c>
      <c r="C174" s="231" t="s">
        <v>48</v>
      </c>
      <c r="D174" s="231">
        <v>82726.3</v>
      </c>
      <c r="E174" s="231">
        <v>59396.1</v>
      </c>
      <c r="F174" s="231">
        <v>23330.2</v>
      </c>
      <c r="G174" s="231">
        <v>4357.25</v>
      </c>
      <c r="H174" s="231">
        <v>921</v>
      </c>
      <c r="I174" s="250" t="s">
        <v>483</v>
      </c>
      <c r="K174" s="231">
        <v>295700710</v>
      </c>
      <c r="L174" s="231">
        <v>209496.5</v>
      </c>
      <c r="M174" s="231">
        <v>159429.29999999999</v>
      </c>
      <c r="N174" s="231">
        <v>50061.9</v>
      </c>
      <c r="O174" s="231">
        <v>7999</v>
      </c>
      <c r="P174" s="231">
        <v>6321</v>
      </c>
      <c r="Q174" s="231">
        <v>46216.3</v>
      </c>
      <c r="R174" s="250" t="s">
        <v>483</v>
      </c>
    </row>
    <row r="175" spans="1:40">
      <c r="A175" s="231" t="s">
        <v>365</v>
      </c>
      <c r="B175" s="231">
        <v>292603004</v>
      </c>
      <c r="C175" s="231" t="s">
        <v>56</v>
      </c>
      <c r="D175" s="231">
        <v>132132.20000000001</v>
      </c>
      <c r="E175" s="231">
        <v>54791</v>
      </c>
      <c r="F175" s="231">
        <v>77341.3</v>
      </c>
      <c r="G175" s="231">
        <v>11593.9</v>
      </c>
      <c r="H175" s="231">
        <v>1066</v>
      </c>
      <c r="I175" s="250" t="s">
        <v>483</v>
      </c>
      <c r="K175" s="251">
        <v>295700712</v>
      </c>
      <c r="L175" s="231">
        <v>209496.5</v>
      </c>
      <c r="M175" s="231">
        <v>197064.8</v>
      </c>
      <c r="N175" s="231">
        <v>12426.1</v>
      </c>
      <c r="O175" s="231">
        <v>7999</v>
      </c>
      <c r="P175" s="231">
        <v>6365</v>
      </c>
      <c r="Q175" s="231">
        <v>31464.3</v>
      </c>
      <c r="R175" s="250" t="s">
        <v>483</v>
      </c>
    </row>
    <row r="176" spans="1:40">
      <c r="A176" s="231" t="s">
        <v>365</v>
      </c>
      <c r="B176" s="231">
        <v>292603004</v>
      </c>
      <c r="C176" s="231" t="s">
        <v>57</v>
      </c>
      <c r="D176" s="231">
        <v>13787.7</v>
      </c>
      <c r="E176" s="231">
        <v>13648.6</v>
      </c>
      <c r="F176" s="231">
        <v>139.1</v>
      </c>
      <c r="G176" s="231">
        <v>11593.9</v>
      </c>
      <c r="H176" s="231">
        <v>1066</v>
      </c>
      <c r="I176" s="250" t="s">
        <v>483</v>
      </c>
      <c r="K176" s="251">
        <v>295700713</v>
      </c>
      <c r="L176" s="231">
        <v>190871.2</v>
      </c>
      <c r="M176" s="231">
        <v>190870</v>
      </c>
      <c r="N176" s="231">
        <v>4.9000000000000004</v>
      </c>
      <c r="O176" s="231">
        <v>6400</v>
      </c>
      <c r="P176" s="231">
        <v>6400</v>
      </c>
      <c r="Q176" s="231">
        <v>0</v>
      </c>
      <c r="R176" s="250" t="s">
        <v>483</v>
      </c>
    </row>
    <row r="177" spans="1:23">
      <c r="A177" s="231" t="s">
        <v>365</v>
      </c>
      <c r="B177" s="231">
        <v>292603004</v>
      </c>
      <c r="C177" s="231" t="s">
        <v>366</v>
      </c>
      <c r="D177" s="231">
        <v>292299.40000000002</v>
      </c>
      <c r="E177" s="231">
        <v>142036.4</v>
      </c>
      <c r="F177" s="231">
        <v>150263</v>
      </c>
      <c r="G177" s="231">
        <v>11593.9</v>
      </c>
      <c r="H177" s="231">
        <v>1066</v>
      </c>
      <c r="I177" s="250" t="s">
        <v>483</v>
      </c>
      <c r="K177" s="251">
        <v>292600623</v>
      </c>
      <c r="L177" s="231">
        <v>250018.4</v>
      </c>
      <c r="M177" s="231">
        <v>174786.2</v>
      </c>
      <c r="N177" s="231">
        <v>75231</v>
      </c>
      <c r="O177" s="231">
        <v>4518</v>
      </c>
      <c r="P177" s="231">
        <v>1098</v>
      </c>
      <c r="Q177" s="231">
        <v>104840</v>
      </c>
      <c r="R177" s="250" t="s">
        <v>483</v>
      </c>
    </row>
    <row r="178" spans="1:23">
      <c r="A178" s="231" t="s">
        <v>365</v>
      </c>
      <c r="B178" s="231">
        <v>292603875</v>
      </c>
      <c r="C178" s="231" t="s">
        <v>49</v>
      </c>
      <c r="D178" s="231">
        <v>82726.3</v>
      </c>
      <c r="E178" s="231">
        <v>26524.9</v>
      </c>
      <c r="F178" s="231">
        <v>56201.4</v>
      </c>
      <c r="G178" s="231">
        <v>4800</v>
      </c>
      <c r="H178" s="231">
        <v>2971</v>
      </c>
      <c r="I178" s="250" t="s">
        <v>483</v>
      </c>
      <c r="K178" s="251">
        <v>292600745</v>
      </c>
      <c r="L178" s="231">
        <v>150516.70000000001</v>
      </c>
      <c r="M178" s="231">
        <v>64463.7</v>
      </c>
      <c r="N178" s="231">
        <v>86052.1</v>
      </c>
      <c r="O178" s="231">
        <v>3620</v>
      </c>
      <c r="P178" s="231">
        <v>790</v>
      </c>
      <c r="Q178" s="231">
        <v>95013.9</v>
      </c>
      <c r="R178" s="250" t="s">
        <v>483</v>
      </c>
    </row>
    <row r="179" spans="1:23">
      <c r="A179" s="231" t="s">
        <v>365</v>
      </c>
      <c r="B179" s="231">
        <v>292604652</v>
      </c>
      <c r="C179" s="231" t="s">
        <v>51</v>
      </c>
      <c r="D179" s="231">
        <v>188976.6</v>
      </c>
      <c r="E179" s="231">
        <v>143826.5</v>
      </c>
      <c r="F179" s="231">
        <v>45150.1</v>
      </c>
      <c r="G179" s="231">
        <v>9712.01</v>
      </c>
      <c r="H179" s="231">
        <v>5090</v>
      </c>
      <c r="I179" s="250" t="s">
        <v>483</v>
      </c>
      <c r="K179" s="251">
        <v>295700703</v>
      </c>
      <c r="L179" s="231">
        <v>224071.2</v>
      </c>
      <c r="M179" s="231">
        <v>169131.8</v>
      </c>
      <c r="N179" s="231">
        <v>54938.5</v>
      </c>
      <c r="O179" s="231">
        <v>6399</v>
      </c>
      <c r="P179" s="231">
        <v>4371</v>
      </c>
      <c r="Q179" s="231">
        <v>68412.5</v>
      </c>
      <c r="R179" s="250" t="s">
        <v>483</v>
      </c>
    </row>
    <row r="180" spans="1:23">
      <c r="A180" s="231" t="s">
        <v>365</v>
      </c>
      <c r="B180" s="231">
        <v>295700349</v>
      </c>
      <c r="C180" s="231" t="s">
        <v>367</v>
      </c>
      <c r="D180" s="231">
        <v>117009.8</v>
      </c>
      <c r="E180" s="231">
        <v>64808.5</v>
      </c>
      <c r="F180" s="231">
        <v>52201.3</v>
      </c>
      <c r="G180" s="231">
        <v>11665</v>
      </c>
      <c r="H180" s="231">
        <v>1556</v>
      </c>
      <c r="I180" s="250" t="s">
        <v>483</v>
      </c>
      <c r="K180" s="251">
        <v>295700705</v>
      </c>
      <c r="L180" s="231">
        <v>156194.1</v>
      </c>
      <c r="M180" s="231">
        <v>150476.4</v>
      </c>
      <c r="N180" s="231">
        <v>5715.5</v>
      </c>
      <c r="O180" s="231">
        <v>4800</v>
      </c>
      <c r="P180" s="231">
        <v>4604</v>
      </c>
      <c r="Q180" s="231">
        <v>6608.49</v>
      </c>
      <c r="R180" s="250" t="s">
        <v>483</v>
      </c>
    </row>
    <row r="181" spans="1:23">
      <c r="A181" s="231" t="s">
        <v>365</v>
      </c>
      <c r="B181" s="231">
        <v>295700349</v>
      </c>
      <c r="C181" s="231" t="s">
        <v>368</v>
      </c>
      <c r="D181" s="231">
        <v>132070.5</v>
      </c>
      <c r="E181" s="231">
        <v>102625.9</v>
      </c>
      <c r="F181" s="231">
        <v>29444.5</v>
      </c>
      <c r="G181" s="231">
        <v>11665</v>
      </c>
      <c r="H181" s="231">
        <v>1556</v>
      </c>
      <c r="I181" s="250" t="s">
        <v>483</v>
      </c>
      <c r="K181" s="251">
        <v>492600377</v>
      </c>
      <c r="L181" s="231">
        <v>33090.5</v>
      </c>
      <c r="M181" s="231">
        <v>21108.1</v>
      </c>
      <c r="N181" s="231">
        <v>11982.4</v>
      </c>
      <c r="O181" s="231">
        <v>1570</v>
      </c>
      <c r="P181" s="231">
        <v>307</v>
      </c>
      <c r="Q181" s="231">
        <v>42584.4</v>
      </c>
      <c r="R181" s="250" t="s">
        <v>483</v>
      </c>
    </row>
    <row r="182" spans="1:23">
      <c r="A182" s="231" t="s">
        <v>365</v>
      </c>
      <c r="B182" s="231">
        <v>295700349</v>
      </c>
      <c r="C182" s="231" t="s">
        <v>369</v>
      </c>
      <c r="D182" s="231">
        <v>13207.1</v>
      </c>
      <c r="E182" s="231">
        <v>13036.4</v>
      </c>
      <c r="F182" s="231">
        <v>170.8</v>
      </c>
      <c r="G182" s="231">
        <v>11665</v>
      </c>
      <c r="H182" s="231">
        <v>1556</v>
      </c>
      <c r="I182" s="250" t="s">
        <v>483</v>
      </c>
      <c r="K182" s="251">
        <v>292602262</v>
      </c>
      <c r="L182" s="231">
        <v>55151</v>
      </c>
      <c r="M182" s="231">
        <v>36690.699999999997</v>
      </c>
      <c r="N182" s="231">
        <v>18460.099999999999</v>
      </c>
      <c r="O182" s="231">
        <v>2480</v>
      </c>
      <c r="P182" s="231">
        <v>580</v>
      </c>
      <c r="Q182" s="231">
        <v>64062</v>
      </c>
      <c r="R182" s="250" t="s">
        <v>483</v>
      </c>
    </row>
    <row r="183" spans="1:23">
      <c r="A183" s="231" t="s">
        <v>365</v>
      </c>
      <c r="B183" s="231">
        <v>295700667</v>
      </c>
      <c r="C183" s="231" t="s">
        <v>46</v>
      </c>
      <c r="D183" s="231">
        <v>100322.6</v>
      </c>
      <c r="E183" s="231">
        <v>15332.9</v>
      </c>
      <c r="F183" s="231">
        <v>84989.7</v>
      </c>
      <c r="G183" s="231">
        <v>4000</v>
      </c>
      <c r="H183" s="231">
        <v>2127</v>
      </c>
      <c r="I183" s="250" t="s">
        <v>483</v>
      </c>
    </row>
    <row r="184" spans="1:23">
      <c r="A184" s="231" t="s">
        <v>365</v>
      </c>
      <c r="B184" s="231">
        <v>295700709</v>
      </c>
      <c r="C184" s="231" t="s">
        <v>379</v>
      </c>
      <c r="D184" s="231">
        <v>117378.8</v>
      </c>
      <c r="E184" s="231">
        <v>31994.400000000001</v>
      </c>
      <c r="F184" s="231">
        <v>85384.4</v>
      </c>
      <c r="G184" s="231">
        <v>12000</v>
      </c>
      <c r="H184" s="231">
        <v>6650</v>
      </c>
      <c r="I184" s="250" t="s">
        <v>483</v>
      </c>
      <c r="K184" s="267" t="s">
        <v>514</v>
      </c>
      <c r="L184"/>
      <c r="T184" s="150"/>
      <c r="U184" s="150"/>
      <c r="V184" s="150"/>
    </row>
    <row r="185" spans="1:23">
      <c r="A185" s="231" t="s">
        <v>365</v>
      </c>
      <c r="B185" s="231">
        <v>295700709</v>
      </c>
      <c r="C185" s="231" t="s">
        <v>380</v>
      </c>
      <c r="D185" s="231">
        <v>198105.7</v>
      </c>
      <c r="E185" s="231">
        <v>9716.2999999999993</v>
      </c>
      <c r="F185" s="231">
        <v>188389.4</v>
      </c>
      <c r="G185" s="231">
        <v>12000</v>
      </c>
      <c r="H185" s="231">
        <v>6650</v>
      </c>
      <c r="I185" s="250" t="s">
        <v>483</v>
      </c>
      <c r="K185" s="317" t="s">
        <v>10</v>
      </c>
      <c r="L185" s="317" t="s">
        <v>267</v>
      </c>
      <c r="M185" s="317" t="s">
        <v>242</v>
      </c>
      <c r="N185" s="325" t="s">
        <v>479</v>
      </c>
      <c r="O185" s="325" t="s">
        <v>377</v>
      </c>
      <c r="P185" s="317" t="s">
        <v>347</v>
      </c>
      <c r="Q185" s="317" t="s">
        <v>491</v>
      </c>
      <c r="R185" s="328" t="s">
        <v>512</v>
      </c>
      <c r="S185" s="327" t="s">
        <v>510</v>
      </c>
      <c r="T185" s="325" t="s">
        <v>310</v>
      </c>
      <c r="U185" s="325" t="s">
        <v>511</v>
      </c>
      <c r="V185" s="325" t="s">
        <v>513</v>
      </c>
      <c r="W185" s="325" t="s">
        <v>377</v>
      </c>
    </row>
    <row r="186" spans="1:23">
      <c r="A186" s="231" t="s">
        <v>365</v>
      </c>
      <c r="B186" s="231">
        <v>295700709</v>
      </c>
      <c r="C186" s="231" t="s">
        <v>381</v>
      </c>
      <c r="D186" s="231">
        <v>13207.1</v>
      </c>
      <c r="E186" s="231">
        <v>9573.2000000000007</v>
      </c>
      <c r="F186" s="231">
        <v>3634</v>
      </c>
      <c r="G186" s="231">
        <v>12000</v>
      </c>
      <c r="H186" s="231">
        <v>6650</v>
      </c>
      <c r="I186" s="250" t="s">
        <v>483</v>
      </c>
      <c r="K186" s="316">
        <v>292602230</v>
      </c>
      <c r="L186" s="316">
        <v>74679.399999999994</v>
      </c>
      <c r="M186" s="316">
        <v>2561.8000000000002</v>
      </c>
      <c r="N186" s="223">
        <f>M186/L186</f>
        <v>3.4303971376309937E-2</v>
      </c>
      <c r="O186" s="327" t="s">
        <v>483</v>
      </c>
      <c r="P186" s="152">
        <f>L186/1024</f>
        <v>72.929101562499994</v>
      </c>
      <c r="Q186" s="152">
        <f>M186/1024</f>
        <v>2.5017578125000002</v>
      </c>
      <c r="R186" s="316">
        <f t="shared" ref="R186:R194" si="1">M186-M198</f>
        <v>1546.6000000000001</v>
      </c>
      <c r="S186" s="152">
        <f>VLOOKUP(K186,K151:Q182,4,FALSE)/1024</f>
        <v>107.55166015624999</v>
      </c>
      <c r="T186" s="152">
        <f>VLOOKUP(K186,K151:Q182,7,FALSE)/1024</f>
        <v>137.3818359375</v>
      </c>
      <c r="U186" s="152">
        <f>S186-Q186</f>
        <v>105.04990234374999</v>
      </c>
      <c r="V186" s="223">
        <f>U186/T186</f>
        <v>0.76465641638055426</v>
      </c>
      <c r="W186" s="327" t="s">
        <v>483</v>
      </c>
    </row>
    <row r="187" spans="1:23">
      <c r="A187" s="231" t="s">
        <v>365</v>
      </c>
      <c r="B187" s="231">
        <v>295700710</v>
      </c>
      <c r="C187" s="231" t="s">
        <v>336</v>
      </c>
      <c r="D187" s="231">
        <v>207619.5</v>
      </c>
      <c r="E187" s="231">
        <v>50061.9</v>
      </c>
      <c r="F187" s="231">
        <v>157557.5</v>
      </c>
      <c r="G187" s="231">
        <v>8000.01</v>
      </c>
      <c r="H187" s="231">
        <v>6321</v>
      </c>
      <c r="I187" s="250" t="s">
        <v>483</v>
      </c>
      <c r="K187" s="316">
        <v>292602231</v>
      </c>
      <c r="L187" s="316">
        <v>125962</v>
      </c>
      <c r="M187" s="316">
        <v>89609.2</v>
      </c>
      <c r="N187" s="223">
        <f t="shared" ref="N187:N194" si="2">M187/L187</f>
        <v>0.7113986757911116</v>
      </c>
      <c r="O187" s="327" t="s">
        <v>483</v>
      </c>
      <c r="P187" s="152">
        <f t="shared" ref="P187:P194" si="3">L187/1024</f>
        <v>123.009765625</v>
      </c>
      <c r="Q187" s="152">
        <f t="shared" ref="Q187:Q194" si="4">M187/1024</f>
        <v>87.508984374999997</v>
      </c>
      <c r="R187" s="316">
        <f t="shared" si="1"/>
        <v>3626.8999999999942</v>
      </c>
      <c r="S187" s="152">
        <f>VLOOKUP(K187,K152:Q183,4,FALSE)/1024</f>
        <v>197.36103515625001</v>
      </c>
      <c r="T187" s="152">
        <f>VLOOKUP(K187,K152:Q183,7,FALSE)/1024</f>
        <v>120.9638671875</v>
      </c>
      <c r="U187" s="152">
        <f t="shared" ref="U187:U194" si="5">S187-Q187</f>
        <v>109.85205078125001</v>
      </c>
      <c r="V187" s="223">
        <f t="shared" ref="V187:V194" si="6">U187/T187</f>
        <v>0.9081393752976985</v>
      </c>
      <c r="W187" s="327" t="s">
        <v>483</v>
      </c>
    </row>
    <row r="188" spans="1:23">
      <c r="A188" s="231" t="s">
        <v>365</v>
      </c>
      <c r="B188" s="231">
        <v>295700712</v>
      </c>
      <c r="C188" s="231" t="s">
        <v>357</v>
      </c>
      <c r="D188" s="231">
        <v>207619.5</v>
      </c>
      <c r="E188" s="231">
        <v>12426.2</v>
      </c>
      <c r="F188" s="231">
        <v>195193.3</v>
      </c>
      <c r="G188" s="231">
        <v>8000.01</v>
      </c>
      <c r="H188" s="231">
        <v>6365</v>
      </c>
      <c r="I188" s="250" t="s">
        <v>483</v>
      </c>
      <c r="K188" s="316">
        <v>292604330</v>
      </c>
      <c r="L188" s="316">
        <v>59312</v>
      </c>
      <c r="M188" s="316">
        <v>7498.6</v>
      </c>
      <c r="N188" s="223">
        <f t="shared" si="2"/>
        <v>0.12642635554356624</v>
      </c>
      <c r="O188" s="327" t="s">
        <v>483</v>
      </c>
      <c r="P188" s="152">
        <f t="shared" si="3"/>
        <v>57.921875</v>
      </c>
      <c r="Q188" s="152">
        <f t="shared" si="4"/>
        <v>7.3228515625000004</v>
      </c>
      <c r="R188" s="316">
        <f t="shared" si="1"/>
        <v>439.90000000000055</v>
      </c>
      <c r="S188" s="152">
        <f>VLOOKUP(K188,K153:Q183,4,FALSE)/1024</f>
        <v>87.365234375</v>
      </c>
      <c r="T188" s="152">
        <f>VLOOKUP(K188,K153:Q183,7,FALSE)/1024</f>
        <v>142.4873046875</v>
      </c>
      <c r="U188" s="152">
        <f t="shared" si="5"/>
        <v>80.042382812499994</v>
      </c>
      <c r="V188" s="223">
        <f t="shared" si="6"/>
        <v>0.56175097836292975</v>
      </c>
      <c r="W188" s="327" t="s">
        <v>483</v>
      </c>
    </row>
    <row r="189" spans="1:23">
      <c r="A189" s="231" t="s">
        <v>365</v>
      </c>
      <c r="B189" s="231">
        <v>295700713</v>
      </c>
      <c r="C189" s="231" t="s">
        <v>382</v>
      </c>
      <c r="D189" s="231">
        <v>177661.7</v>
      </c>
      <c r="E189" s="231">
        <v>4.9000000000000004</v>
      </c>
      <c r="F189" s="231">
        <v>177656.8</v>
      </c>
      <c r="G189" s="231">
        <v>6400</v>
      </c>
      <c r="H189" s="231">
        <v>6400</v>
      </c>
      <c r="I189" s="250" t="s">
        <v>483</v>
      </c>
      <c r="K189" s="316">
        <v>292604652</v>
      </c>
      <c r="L189" s="316">
        <v>148290</v>
      </c>
      <c r="M189" s="316">
        <v>63401.5</v>
      </c>
      <c r="N189" s="223">
        <f t="shared" si="2"/>
        <v>0.42755074516150787</v>
      </c>
      <c r="O189" s="327" t="s">
        <v>483</v>
      </c>
      <c r="P189" s="152">
        <f t="shared" si="3"/>
        <v>144.814453125</v>
      </c>
      <c r="Q189" s="152">
        <f t="shared" si="4"/>
        <v>61.91552734375</v>
      </c>
      <c r="R189" s="316">
        <f t="shared" si="1"/>
        <v>86.400000000001455</v>
      </c>
      <c r="S189" s="152">
        <f>VLOOKUP(K189,K154:Q183,4,FALSE)/1024</f>
        <v>140.45527343750001</v>
      </c>
      <c r="T189" s="152">
        <f>VLOOKUP(K189,K154:Q183,7,FALSE)/1024</f>
        <v>138.71484375</v>
      </c>
      <c r="U189" s="152">
        <f t="shared" si="5"/>
        <v>78.539746093750011</v>
      </c>
      <c r="V189" s="223">
        <f t="shared" si="6"/>
        <v>0.56619568584382307</v>
      </c>
      <c r="W189" s="327" t="s">
        <v>483</v>
      </c>
    </row>
    <row r="190" spans="1:23">
      <c r="A190" s="231" t="s">
        <v>365</v>
      </c>
      <c r="B190" s="231">
        <v>295700713</v>
      </c>
      <c r="C190" s="231" t="s">
        <v>383</v>
      </c>
      <c r="D190" s="231">
        <v>13207.1</v>
      </c>
      <c r="E190" s="231">
        <v>0</v>
      </c>
      <c r="F190" s="231">
        <v>13207.1</v>
      </c>
      <c r="G190" s="231">
        <v>6400</v>
      </c>
      <c r="H190" s="231">
        <v>6400</v>
      </c>
      <c r="I190" s="250" t="s">
        <v>483</v>
      </c>
      <c r="K190" s="316">
        <v>292603286</v>
      </c>
      <c r="L190" s="316">
        <v>137068</v>
      </c>
      <c r="M190" s="316">
        <v>59703.199999999997</v>
      </c>
      <c r="N190" s="223">
        <f t="shared" si="2"/>
        <v>0.43557358391455336</v>
      </c>
      <c r="O190" s="327" t="s">
        <v>483</v>
      </c>
      <c r="P190" s="152">
        <f t="shared" si="3"/>
        <v>133.85546875</v>
      </c>
      <c r="Q190" s="152">
        <f t="shared" si="4"/>
        <v>58.303906249999997</v>
      </c>
      <c r="R190" s="316">
        <f t="shared" si="1"/>
        <v>1924</v>
      </c>
      <c r="S190" s="152">
        <f>VLOOKUP(K190,K155:Q183,4,FALSE)/1024</f>
        <v>114.97978515625</v>
      </c>
      <c r="T190" s="152">
        <f>VLOOKUP(K190,K155:Q183,7,FALSE)/1024</f>
        <v>108.5986328125</v>
      </c>
      <c r="U190" s="152">
        <f t="shared" si="5"/>
        <v>56.675878906250006</v>
      </c>
      <c r="V190" s="223">
        <f t="shared" si="6"/>
        <v>0.5218839080976575</v>
      </c>
      <c r="W190" s="327" t="s">
        <v>483</v>
      </c>
    </row>
    <row r="191" spans="1:23">
      <c r="A191" s="231" t="s">
        <v>375</v>
      </c>
      <c r="B191" s="231">
        <v>492600377</v>
      </c>
      <c r="C191" s="231" t="s">
        <v>27</v>
      </c>
      <c r="D191" s="231">
        <v>33090.5</v>
      </c>
      <c r="E191" s="231">
        <v>11982.5</v>
      </c>
      <c r="F191" s="231">
        <v>21108</v>
      </c>
      <c r="G191" s="231">
        <v>1570</v>
      </c>
      <c r="H191" s="231">
        <v>307</v>
      </c>
      <c r="I191" s="250" t="s">
        <v>483</v>
      </c>
      <c r="K191" s="316">
        <v>292603696</v>
      </c>
      <c r="L191" s="316">
        <v>161760</v>
      </c>
      <c r="M191" s="316">
        <v>25654.1</v>
      </c>
      <c r="N191" s="223">
        <f t="shared" si="2"/>
        <v>0.15859359545004945</v>
      </c>
      <c r="O191" s="327" t="s">
        <v>483</v>
      </c>
      <c r="P191" s="152">
        <f t="shared" si="3"/>
        <v>157.96875</v>
      </c>
      <c r="Q191" s="152">
        <f t="shared" si="4"/>
        <v>25.052832031249999</v>
      </c>
      <c r="R191" s="316">
        <f t="shared" si="1"/>
        <v>-2.6000000000021828</v>
      </c>
      <c r="S191" s="152">
        <f>VLOOKUP(K191,K156:Q183,4,FALSE)/1024</f>
        <v>50.112109375000003</v>
      </c>
      <c r="T191" s="152">
        <f>VLOOKUP(K191,K156:Q183,7,FALSE)/1024</f>
        <v>45.478808593750003</v>
      </c>
      <c r="U191" s="152">
        <f t="shared" si="5"/>
        <v>25.059277343750004</v>
      </c>
      <c r="V191" s="223">
        <f t="shared" si="6"/>
        <v>0.5510099784626683</v>
      </c>
      <c r="W191" s="327" t="s">
        <v>483</v>
      </c>
    </row>
    <row r="192" spans="1:23">
      <c r="A192" s="231" t="s">
        <v>374</v>
      </c>
      <c r="B192" s="231">
        <v>292602262</v>
      </c>
      <c r="C192" s="231" t="s">
        <v>29</v>
      </c>
      <c r="D192" s="231">
        <v>55150.8</v>
      </c>
      <c r="E192" s="231">
        <v>18460.3</v>
      </c>
      <c r="F192" s="231">
        <v>36690.5</v>
      </c>
      <c r="G192" s="231">
        <v>2480</v>
      </c>
      <c r="H192" s="231">
        <v>580</v>
      </c>
      <c r="I192" s="250" t="s">
        <v>483</v>
      </c>
      <c r="K192" s="316">
        <v>295700671</v>
      </c>
      <c r="L192" s="316">
        <v>134816</v>
      </c>
      <c r="M192" s="316">
        <v>15368.3</v>
      </c>
      <c r="N192" s="223">
        <f t="shared" si="2"/>
        <v>0.11399462971754094</v>
      </c>
      <c r="O192" s="327" t="s">
        <v>483</v>
      </c>
      <c r="P192" s="152">
        <f t="shared" si="3"/>
        <v>131.65625</v>
      </c>
      <c r="Q192" s="152">
        <f t="shared" si="4"/>
        <v>15.008105468749999</v>
      </c>
      <c r="R192" s="316">
        <f t="shared" si="1"/>
        <v>-0.7000000000007276</v>
      </c>
      <c r="S192" s="152">
        <f>VLOOKUP(K192,K157:Q183,4,FALSE)/1024</f>
        <v>29.94677734375</v>
      </c>
      <c r="T192" s="152">
        <f>VLOOKUP(K192,K157:Q183,7,FALSE)/1024</f>
        <v>61.671582031249997</v>
      </c>
      <c r="U192" s="152">
        <f t="shared" si="5"/>
        <v>14.938671875000001</v>
      </c>
      <c r="V192" s="223">
        <f t="shared" si="6"/>
        <v>0.24222942533613506</v>
      </c>
      <c r="W192" s="327" t="s">
        <v>483</v>
      </c>
    </row>
    <row r="193" spans="1:27">
      <c r="A193" s="231" t="s">
        <v>71</v>
      </c>
      <c r="B193" s="231">
        <v>292600623</v>
      </c>
      <c r="C193" s="231" t="s">
        <v>22</v>
      </c>
      <c r="D193" s="231">
        <v>143392.20000000001</v>
      </c>
      <c r="E193" s="231">
        <v>44393.4</v>
      </c>
      <c r="F193" s="231">
        <v>98998.8</v>
      </c>
      <c r="G193" s="231">
        <v>4527.01</v>
      </c>
      <c r="H193" s="231">
        <v>1098</v>
      </c>
      <c r="I193" s="250" t="s">
        <v>483</v>
      </c>
      <c r="K193" s="316">
        <v>295700710</v>
      </c>
      <c r="L193" s="316">
        <v>134804</v>
      </c>
      <c r="M193" s="316">
        <v>25509.7</v>
      </c>
      <c r="N193" s="223">
        <f t="shared" si="2"/>
        <v>0.18923548262662829</v>
      </c>
      <c r="O193" s="327" t="s">
        <v>483</v>
      </c>
      <c r="P193" s="152">
        <f t="shared" si="3"/>
        <v>131.64453125</v>
      </c>
      <c r="Q193" s="152">
        <f t="shared" si="4"/>
        <v>24.911816406250001</v>
      </c>
      <c r="R193" s="316">
        <f t="shared" si="1"/>
        <v>0.10000000000218279</v>
      </c>
      <c r="S193" s="152">
        <f>VLOOKUP(K193,K158:Q183,4,FALSE)/1024</f>
        <v>48.888574218750001</v>
      </c>
      <c r="T193" s="152">
        <f>VLOOKUP(K193,K158:Q183,7,FALSE)/1024</f>
        <v>45.133105468750003</v>
      </c>
      <c r="U193" s="152">
        <f t="shared" si="5"/>
        <v>23.976757812500001</v>
      </c>
      <c r="V193" s="223">
        <f t="shared" si="6"/>
        <v>0.53124546967195552</v>
      </c>
      <c r="W193" s="327" t="s">
        <v>483</v>
      </c>
    </row>
    <row r="194" spans="1:27">
      <c r="A194" s="231" t="s">
        <v>71</v>
      </c>
      <c r="B194" s="231">
        <v>292600623</v>
      </c>
      <c r="C194" s="231" t="s">
        <v>23</v>
      </c>
      <c r="D194" s="231">
        <v>9191.7999999999993</v>
      </c>
      <c r="E194" s="231">
        <v>4589.2</v>
      </c>
      <c r="F194" s="231">
        <v>4602.6000000000004</v>
      </c>
      <c r="G194" s="231">
        <v>4527.01</v>
      </c>
      <c r="H194" s="231">
        <v>1098</v>
      </c>
      <c r="I194" s="250" t="s">
        <v>483</v>
      </c>
      <c r="K194" s="316">
        <v>295700712</v>
      </c>
      <c r="L194" s="316">
        <v>134810</v>
      </c>
      <c r="M194" s="316">
        <v>7085.1</v>
      </c>
      <c r="N194" s="223">
        <f t="shared" si="2"/>
        <v>5.2556190193605822E-2</v>
      </c>
      <c r="O194" s="327" t="s">
        <v>483</v>
      </c>
      <c r="P194" s="152">
        <f t="shared" si="3"/>
        <v>131.650390625</v>
      </c>
      <c r="Q194" s="152">
        <f t="shared" si="4"/>
        <v>6.9190429687500004</v>
      </c>
      <c r="R194" s="316">
        <f t="shared" si="1"/>
        <v>-0.5</v>
      </c>
      <c r="S194" s="152">
        <f>VLOOKUP(K194,K159:Q183,4,FALSE)/1024</f>
        <v>12.13486328125</v>
      </c>
      <c r="T194" s="152">
        <f>VLOOKUP(K194,K159:Q183,7,FALSE)/1024</f>
        <v>30.726855468749999</v>
      </c>
      <c r="U194" s="152">
        <f t="shared" si="5"/>
        <v>5.2158203125</v>
      </c>
      <c r="V194" s="223">
        <f t="shared" si="6"/>
        <v>0.16974793655031259</v>
      </c>
      <c r="W194" s="327" t="s">
        <v>483</v>
      </c>
    </row>
    <row r="195" spans="1:27">
      <c r="A195" s="231" t="s">
        <v>71</v>
      </c>
      <c r="B195" s="231">
        <v>292600623</v>
      </c>
      <c r="C195" s="231" t="s">
        <v>24</v>
      </c>
      <c r="D195" s="231">
        <v>97433.1</v>
      </c>
      <c r="E195" s="231">
        <v>26248.400000000001</v>
      </c>
      <c r="F195" s="231">
        <v>71184.800000000003</v>
      </c>
      <c r="G195" s="231">
        <v>4527.01</v>
      </c>
      <c r="H195" s="231">
        <v>1098</v>
      </c>
      <c r="I195" s="250" t="s">
        <v>483</v>
      </c>
    </row>
    <row r="196" spans="1:27">
      <c r="A196" s="231" t="s">
        <v>71</v>
      </c>
      <c r="B196" s="231">
        <v>292600745</v>
      </c>
      <c r="C196" s="231" t="s">
        <v>31</v>
      </c>
      <c r="D196" s="231">
        <v>150515.79999999999</v>
      </c>
      <c r="E196" s="231">
        <v>86052.1</v>
      </c>
      <c r="F196" s="231">
        <v>64463.7</v>
      </c>
      <c r="G196" s="231">
        <v>3620</v>
      </c>
      <c r="H196" s="231">
        <v>790</v>
      </c>
      <c r="I196" s="250" t="s">
        <v>483</v>
      </c>
      <c r="K196" s="323" t="s">
        <v>515</v>
      </c>
      <c r="L196" s="323"/>
      <c r="M196" s="323"/>
      <c r="N196" s="322"/>
      <c r="O196" s="321"/>
      <c r="P196" s="320"/>
      <c r="Q196" s="320"/>
      <c r="R196" s="324"/>
    </row>
    <row r="197" spans="1:27">
      <c r="A197" s="231" t="s">
        <v>71</v>
      </c>
      <c r="B197" s="231">
        <v>295700703</v>
      </c>
      <c r="C197" s="231" t="s">
        <v>456</v>
      </c>
      <c r="D197" s="231">
        <v>83195</v>
      </c>
      <c r="E197" s="231">
        <v>38853.800000000003</v>
      </c>
      <c r="F197" s="231">
        <v>44341.3</v>
      </c>
      <c r="G197" s="231">
        <v>6400</v>
      </c>
      <c r="H197" s="231">
        <v>4371</v>
      </c>
      <c r="I197" s="250" t="s">
        <v>483</v>
      </c>
      <c r="K197" s="317" t="s">
        <v>10</v>
      </c>
      <c r="L197" s="317" t="s">
        <v>267</v>
      </c>
      <c r="M197" s="317" t="s">
        <v>242</v>
      </c>
      <c r="N197" s="325" t="s">
        <v>490</v>
      </c>
      <c r="O197" s="325" t="s">
        <v>377</v>
      </c>
      <c r="P197" s="317" t="s">
        <v>347</v>
      </c>
      <c r="Q197" s="317" t="s">
        <v>491</v>
      </c>
      <c r="R197" s="328" t="s">
        <v>377</v>
      </c>
      <c r="S197" s="327" t="s">
        <v>510</v>
      </c>
      <c r="T197" s="325" t="s">
        <v>310</v>
      </c>
      <c r="U197" s="325" t="s">
        <v>511</v>
      </c>
      <c r="V197" s="325" t="s">
        <v>513</v>
      </c>
      <c r="W197" s="325" t="s">
        <v>377</v>
      </c>
      <c r="Y197" s="325" t="s">
        <v>359</v>
      </c>
      <c r="Z197" s="325" t="s">
        <v>516</v>
      </c>
      <c r="AA197" s="325" t="s">
        <v>377</v>
      </c>
    </row>
    <row r="198" spans="1:27">
      <c r="A198" s="231" t="s">
        <v>71</v>
      </c>
      <c r="B198" s="231">
        <v>295700703</v>
      </c>
      <c r="C198" s="231" t="s">
        <v>457</v>
      </c>
      <c r="D198" s="231">
        <v>8804.7999999999993</v>
      </c>
      <c r="E198" s="231">
        <v>4470.3999999999996</v>
      </c>
      <c r="F198" s="231">
        <v>4334.3999999999996</v>
      </c>
      <c r="G198" s="231">
        <v>6400</v>
      </c>
      <c r="H198" s="231">
        <v>4371</v>
      </c>
      <c r="I198" s="250" t="s">
        <v>483</v>
      </c>
      <c r="K198" s="316">
        <v>292602230</v>
      </c>
      <c r="L198" s="316" t="s">
        <v>492</v>
      </c>
      <c r="M198" s="316" t="s">
        <v>493</v>
      </c>
      <c r="N198" s="223">
        <f>M198/L198</f>
        <v>0.49379833649496568</v>
      </c>
      <c r="O198" s="327" t="s">
        <v>483</v>
      </c>
      <c r="P198" s="152">
        <f>L198/1024</f>
        <v>2.0077148437500001</v>
      </c>
      <c r="Q198" s="152">
        <f>M198/1024</f>
        <v>0.99140625000000004</v>
      </c>
      <c r="R198" s="327" t="s">
        <v>483</v>
      </c>
      <c r="S198" s="152">
        <f>VLOOKUP(K198,K150:R182,4,FALSE)/1024</f>
        <v>107.55166015624999</v>
      </c>
      <c r="T198" s="152">
        <f>VLOOKUP(K198,K150:R182,7,FALSE)/1024</f>
        <v>137.3818359375</v>
      </c>
      <c r="U198" s="152">
        <f>S198-Q198</f>
        <v>106.56025390625</v>
      </c>
      <c r="V198" s="223">
        <f>U198/T198</f>
        <v>0.77565023919703724</v>
      </c>
      <c r="W198" s="327" t="s">
        <v>483</v>
      </c>
      <c r="Y198" s="331">
        <v>290103544</v>
      </c>
      <c r="Z198" s="330">
        <v>15245.208984375</v>
      </c>
      <c r="AA198" s="327" t="s">
        <v>483</v>
      </c>
    </row>
    <row r="199" spans="1:27">
      <c r="A199" s="231" t="s">
        <v>71</v>
      </c>
      <c r="B199" s="231">
        <v>295700703</v>
      </c>
      <c r="C199" s="231" t="s">
        <v>458</v>
      </c>
      <c r="D199" s="231">
        <v>132070.5</v>
      </c>
      <c r="E199" s="231">
        <v>11616.2</v>
      </c>
      <c r="F199" s="231">
        <v>120454.2</v>
      </c>
      <c r="G199" s="231">
        <v>6400</v>
      </c>
      <c r="H199" s="231">
        <v>4371</v>
      </c>
      <c r="I199" s="250" t="s">
        <v>483</v>
      </c>
      <c r="K199" s="316">
        <v>292602231</v>
      </c>
      <c r="L199" s="316" t="s">
        <v>494</v>
      </c>
      <c r="M199" s="316" t="s">
        <v>495</v>
      </c>
      <c r="N199" s="223">
        <f t="shared" ref="N199:N206" si="7">M199/L199</f>
        <v>0.75585512724715398</v>
      </c>
      <c r="O199" s="327" t="s">
        <v>483</v>
      </c>
      <c r="P199" s="152">
        <f t="shared" ref="P199:P206" si="8">L199/1024</f>
        <v>111.0888671875</v>
      </c>
      <c r="Q199" s="152">
        <f t="shared" ref="Q199:Q206" si="9">M199/1024</f>
        <v>83.967089843750003</v>
      </c>
      <c r="R199" s="327" t="s">
        <v>483</v>
      </c>
      <c r="S199" s="152">
        <f t="shared" ref="S199:S206" si="10">VLOOKUP(K199,K151:R183,4,FALSE)/1024</f>
        <v>197.36103515625001</v>
      </c>
      <c r="T199" s="152">
        <f t="shared" ref="T199:T206" si="11">VLOOKUP(K199,K151:R183,7,FALSE)/1024</f>
        <v>120.9638671875</v>
      </c>
      <c r="U199" s="152">
        <f t="shared" ref="U199:U206" si="12">S199-Q199</f>
        <v>113.39394531250001</v>
      </c>
      <c r="V199" s="223">
        <f t="shared" ref="V199:V206" si="13">U199/T199</f>
        <v>0.93741997465022975</v>
      </c>
      <c r="W199" s="327" t="s">
        <v>483</v>
      </c>
      <c r="Y199" s="331">
        <v>290103564</v>
      </c>
      <c r="Z199" s="330">
        <v>14877.791015625</v>
      </c>
      <c r="AA199" s="327" t="s">
        <v>483</v>
      </c>
    </row>
    <row r="200" spans="1:27">
      <c r="A200" s="231" t="s">
        <v>71</v>
      </c>
      <c r="B200" s="231">
        <v>295700705</v>
      </c>
      <c r="C200" s="231" t="s">
        <v>459</v>
      </c>
      <c r="D200" s="231">
        <v>156192</v>
      </c>
      <c r="E200" s="231">
        <v>5715.5</v>
      </c>
      <c r="F200" s="231">
        <v>150476.5</v>
      </c>
      <c r="G200" s="231">
        <v>4800</v>
      </c>
      <c r="H200" s="231">
        <v>4604</v>
      </c>
      <c r="I200" s="250" t="s">
        <v>483</v>
      </c>
      <c r="K200" s="316">
        <v>292604330</v>
      </c>
      <c r="L200" s="316" t="s">
        <v>496</v>
      </c>
      <c r="M200" s="316" t="s">
        <v>497</v>
      </c>
      <c r="N200" s="223">
        <f t="shared" si="7"/>
        <v>0.24469272581047727</v>
      </c>
      <c r="O200" s="327" t="s">
        <v>483</v>
      </c>
      <c r="P200" s="152">
        <f t="shared" si="8"/>
        <v>28.171093750000001</v>
      </c>
      <c r="Q200" s="152">
        <f t="shared" si="9"/>
        <v>6.8932617187499998</v>
      </c>
      <c r="R200" s="327" t="s">
        <v>483</v>
      </c>
      <c r="S200" s="152">
        <f t="shared" si="10"/>
        <v>87.365234375</v>
      </c>
      <c r="T200" s="152">
        <f t="shared" si="11"/>
        <v>142.4873046875</v>
      </c>
      <c r="U200" s="152">
        <f t="shared" si="12"/>
        <v>80.471972656250003</v>
      </c>
      <c r="V200" s="223">
        <f t="shared" si="13"/>
        <v>0.56476591253332609</v>
      </c>
      <c r="W200" s="327" t="s">
        <v>483</v>
      </c>
      <c r="Y200" s="331">
        <v>290103810</v>
      </c>
      <c r="Z200" s="330">
        <v>474.984375</v>
      </c>
      <c r="AA200" s="327" t="s">
        <v>483</v>
      </c>
    </row>
    <row r="201" spans="1:27" s="324" customFormat="1">
      <c r="A201" s="369" t="s">
        <v>370</v>
      </c>
      <c r="B201" s="369">
        <v>292600552</v>
      </c>
      <c r="C201" s="362" t="s">
        <v>35</v>
      </c>
      <c r="D201" s="363">
        <v>150515.79999999999</v>
      </c>
      <c r="E201" s="363">
        <v>86552.9</v>
      </c>
      <c r="F201" s="363">
        <v>63962.9</v>
      </c>
      <c r="G201" s="363">
        <v>3560</v>
      </c>
      <c r="H201" s="363">
        <v>924</v>
      </c>
      <c r="I201" s="373" t="s">
        <v>519</v>
      </c>
      <c r="K201" s="316">
        <v>292604652</v>
      </c>
      <c r="L201" s="316" t="s">
        <v>498</v>
      </c>
      <c r="M201" s="316" t="s">
        <v>499</v>
      </c>
      <c r="N201" s="223">
        <f t="shared" si="7"/>
        <v>0.60522009272092914</v>
      </c>
      <c r="O201" s="327" t="s">
        <v>483</v>
      </c>
      <c r="P201" s="152">
        <f t="shared" si="8"/>
        <v>102.1630859375</v>
      </c>
      <c r="Q201" s="152">
        <f t="shared" si="9"/>
        <v>61.831152343749999</v>
      </c>
      <c r="R201" s="327" t="s">
        <v>483</v>
      </c>
      <c r="S201" s="152">
        <f t="shared" si="10"/>
        <v>140.45527343750001</v>
      </c>
      <c r="T201" s="152">
        <f t="shared" si="11"/>
        <v>138.71484375</v>
      </c>
      <c r="U201" s="152">
        <f t="shared" si="12"/>
        <v>78.624121093750006</v>
      </c>
      <c r="V201" s="223">
        <f t="shared" si="13"/>
        <v>0.56680394807242829</v>
      </c>
      <c r="W201" s="327" t="s">
        <v>483</v>
      </c>
      <c r="Y201" s="331">
        <v>290103943</v>
      </c>
      <c r="Z201" s="330">
        <v>4455.0019531249982</v>
      </c>
      <c r="AA201" s="327" t="s">
        <v>483</v>
      </c>
    </row>
    <row r="202" spans="1:27">
      <c r="A202" s="369" t="s">
        <v>370</v>
      </c>
      <c r="B202" s="369">
        <v>292600678</v>
      </c>
      <c r="C202" s="362" t="s">
        <v>42</v>
      </c>
      <c r="D202" s="363">
        <v>181997.8</v>
      </c>
      <c r="E202" s="363">
        <v>102169</v>
      </c>
      <c r="F202" s="363">
        <v>79828.7</v>
      </c>
      <c r="G202" s="363">
        <v>6579</v>
      </c>
      <c r="H202" s="363">
        <v>1601</v>
      </c>
      <c r="I202" s="373" t="s">
        <v>519</v>
      </c>
      <c r="K202" s="316">
        <v>292603286</v>
      </c>
      <c r="L202" s="316" t="s">
        <v>500</v>
      </c>
      <c r="M202" s="316" t="s">
        <v>501</v>
      </c>
      <c r="N202" s="223">
        <f t="shared" si="7"/>
        <v>0.49921548297909102</v>
      </c>
      <c r="O202" s="327" t="s">
        <v>483</v>
      </c>
      <c r="P202" s="152">
        <f t="shared" si="8"/>
        <v>113.02734375</v>
      </c>
      <c r="Q202" s="152">
        <f t="shared" si="9"/>
        <v>56.424999999999997</v>
      </c>
      <c r="R202" s="327" t="s">
        <v>483</v>
      </c>
      <c r="S202" s="152">
        <f t="shared" si="10"/>
        <v>114.97978515625</v>
      </c>
      <c r="T202" s="152">
        <f t="shared" si="11"/>
        <v>108.5986328125</v>
      </c>
      <c r="U202" s="152">
        <f t="shared" si="12"/>
        <v>58.554785156250006</v>
      </c>
      <c r="V202" s="223">
        <f t="shared" si="13"/>
        <v>0.53918528843127567</v>
      </c>
      <c r="W202" s="327" t="s">
        <v>483</v>
      </c>
      <c r="Y202" s="331">
        <v>290105349</v>
      </c>
      <c r="Z202" s="330">
        <v>10018.1748046875</v>
      </c>
      <c r="AA202" s="327" t="s">
        <v>483</v>
      </c>
    </row>
    <row r="203" spans="1:27">
      <c r="A203" s="369" t="s">
        <v>370</v>
      </c>
      <c r="B203" s="369">
        <v>292602230</v>
      </c>
      <c r="C203" s="362" t="s">
        <v>371</v>
      </c>
      <c r="D203" s="363">
        <v>170967.6</v>
      </c>
      <c r="E203" s="363">
        <v>95785.8</v>
      </c>
      <c r="F203" s="363">
        <v>75181.8</v>
      </c>
      <c r="G203" s="363">
        <v>7086</v>
      </c>
      <c r="H203" s="363">
        <v>3407</v>
      </c>
      <c r="I203" s="373" t="s">
        <v>519</v>
      </c>
      <c r="K203" s="316">
        <v>292603696</v>
      </c>
      <c r="L203" s="316" t="s">
        <v>502</v>
      </c>
      <c r="M203" s="316" t="s">
        <v>503</v>
      </c>
      <c r="N203" s="223">
        <f t="shared" si="7"/>
        <v>0.43579073239584942</v>
      </c>
      <c r="O203" s="327" t="s">
        <v>483</v>
      </c>
      <c r="P203" s="152">
        <f t="shared" si="8"/>
        <v>57.494042968750001</v>
      </c>
      <c r="Q203" s="152">
        <f t="shared" si="9"/>
        <v>25.055371093750001</v>
      </c>
      <c r="R203" s="327" t="s">
        <v>483</v>
      </c>
      <c r="S203" s="152">
        <f t="shared" si="10"/>
        <v>50.112109375000003</v>
      </c>
      <c r="T203" s="152">
        <f t="shared" si="11"/>
        <v>45.478808593750003</v>
      </c>
      <c r="U203" s="152">
        <f t="shared" si="12"/>
        <v>25.056738281250002</v>
      </c>
      <c r="V203" s="223">
        <f t="shared" si="13"/>
        <v>0.55095414888888417</v>
      </c>
      <c r="W203" s="327" t="s">
        <v>483</v>
      </c>
      <c r="Y203" s="331">
        <v>290103452</v>
      </c>
      <c r="Z203" s="330">
        <v>29681.79882812508</v>
      </c>
      <c r="AA203" s="327" t="s">
        <v>483</v>
      </c>
    </row>
    <row r="204" spans="1:27">
      <c r="A204" s="369" t="s">
        <v>370</v>
      </c>
      <c r="B204" s="369">
        <v>292603073</v>
      </c>
      <c r="C204" s="362" t="s">
        <v>52</v>
      </c>
      <c r="D204" s="363">
        <v>132132.20000000001</v>
      </c>
      <c r="E204" s="363">
        <v>68488.600000000006</v>
      </c>
      <c r="F204" s="363">
        <v>63643.6</v>
      </c>
      <c r="G204" s="363">
        <v>15083</v>
      </c>
      <c r="H204" s="363">
        <v>2507</v>
      </c>
      <c r="I204" s="373" t="s">
        <v>519</v>
      </c>
      <c r="K204" s="316">
        <v>295700671</v>
      </c>
      <c r="L204" s="316" t="s">
        <v>504</v>
      </c>
      <c r="M204" s="316" t="s">
        <v>505</v>
      </c>
      <c r="N204" s="223">
        <f t="shared" si="7"/>
        <v>0.23933921260529195</v>
      </c>
      <c r="O204" s="327" t="s">
        <v>483</v>
      </c>
      <c r="P204" s="152">
        <f t="shared" si="8"/>
        <v>62.709277343750003</v>
      </c>
      <c r="Q204" s="152">
        <f t="shared" si="9"/>
        <v>15.0087890625</v>
      </c>
      <c r="R204" s="327" t="s">
        <v>483</v>
      </c>
      <c r="S204" s="152">
        <f t="shared" si="10"/>
        <v>29.94677734375</v>
      </c>
      <c r="T204" s="152">
        <f t="shared" si="11"/>
        <v>61.671582031249997</v>
      </c>
      <c r="U204" s="152">
        <f t="shared" si="12"/>
        <v>14.93798828125</v>
      </c>
      <c r="V204" s="223">
        <f t="shared" si="13"/>
        <v>0.24221834091560482</v>
      </c>
      <c r="W204" s="327" t="s">
        <v>483</v>
      </c>
      <c r="Y204" s="331">
        <v>290103720</v>
      </c>
      <c r="Z204" s="330">
        <v>3003.7558593749818</v>
      </c>
      <c r="AA204" s="327" t="s">
        <v>483</v>
      </c>
    </row>
    <row r="205" spans="1:27">
      <c r="A205" s="369" t="s">
        <v>370</v>
      </c>
      <c r="B205" s="369">
        <v>292603073</v>
      </c>
      <c r="C205" s="362" t="s">
        <v>372</v>
      </c>
      <c r="D205" s="363">
        <v>13787.7</v>
      </c>
      <c r="E205" s="363">
        <v>13643.3</v>
      </c>
      <c r="F205" s="363">
        <v>144.4</v>
      </c>
      <c r="G205" s="363">
        <v>15083</v>
      </c>
      <c r="H205" s="363">
        <v>2507</v>
      </c>
      <c r="I205" s="373" t="s">
        <v>519</v>
      </c>
      <c r="K205" s="316">
        <v>295700710</v>
      </c>
      <c r="L205" s="316" t="s">
        <v>506</v>
      </c>
      <c r="M205" s="316" t="s">
        <v>507</v>
      </c>
      <c r="N205" s="223">
        <f t="shared" si="7"/>
        <v>0.48895192823736866</v>
      </c>
      <c r="O205" s="327" t="s">
        <v>483</v>
      </c>
      <c r="P205" s="152">
        <f t="shared" si="8"/>
        <v>50.94921875</v>
      </c>
      <c r="Q205" s="152">
        <f t="shared" si="9"/>
        <v>24.911718749999999</v>
      </c>
      <c r="R205" s="327" t="s">
        <v>483</v>
      </c>
      <c r="S205" s="152">
        <f t="shared" si="10"/>
        <v>48.888574218750001</v>
      </c>
      <c r="T205" s="152">
        <f t="shared" si="11"/>
        <v>45.133105468750003</v>
      </c>
      <c r="U205" s="152">
        <f t="shared" si="12"/>
        <v>23.976855468750003</v>
      </c>
      <c r="V205" s="223">
        <f t="shared" si="13"/>
        <v>0.53124763341072312</v>
      </c>
      <c r="W205" s="327" t="s">
        <v>483</v>
      </c>
      <c r="Y205" s="331">
        <v>290105373</v>
      </c>
      <c r="Z205" s="330">
        <v>1943.0361328125</v>
      </c>
      <c r="AA205" s="327" t="s">
        <v>483</v>
      </c>
    </row>
    <row r="206" spans="1:27">
      <c r="A206" s="369" t="s">
        <v>370</v>
      </c>
      <c r="B206" s="369">
        <v>292603073</v>
      </c>
      <c r="C206" s="362" t="s">
        <v>53</v>
      </c>
      <c r="D206" s="363">
        <v>243582.9</v>
      </c>
      <c r="E206" s="363">
        <v>123837.8</v>
      </c>
      <c r="F206" s="363">
        <v>119745</v>
      </c>
      <c r="G206" s="363">
        <v>15083</v>
      </c>
      <c r="H206" s="363">
        <v>2507</v>
      </c>
      <c r="I206" s="373" t="s">
        <v>519</v>
      </c>
      <c r="K206" s="316">
        <v>295700712</v>
      </c>
      <c r="L206" s="316" t="s">
        <v>508</v>
      </c>
      <c r="M206" s="316" t="s">
        <v>509</v>
      </c>
      <c r="N206" s="223">
        <f t="shared" si="7"/>
        <v>0.13793452509572837</v>
      </c>
      <c r="O206" s="327" t="s">
        <v>483</v>
      </c>
      <c r="P206" s="152">
        <f t="shared" si="8"/>
        <v>50.165332031250003</v>
      </c>
      <c r="Q206" s="152">
        <f t="shared" si="9"/>
        <v>6.9195312500000004</v>
      </c>
      <c r="R206" s="327" t="s">
        <v>483</v>
      </c>
      <c r="S206" s="152">
        <f t="shared" si="10"/>
        <v>12.13486328125</v>
      </c>
      <c r="T206" s="152">
        <f t="shared" si="11"/>
        <v>30.726855468749999</v>
      </c>
      <c r="U206" s="152">
        <f t="shared" si="12"/>
        <v>5.21533203125</v>
      </c>
      <c r="V206" s="223">
        <f t="shared" si="13"/>
        <v>0.16973204552461044</v>
      </c>
      <c r="W206" s="327" t="s">
        <v>483</v>
      </c>
      <c r="Y206" s="331">
        <v>290102838</v>
      </c>
      <c r="Z206" s="330">
        <v>2193.90625</v>
      </c>
      <c r="AA206" s="327" t="s">
        <v>483</v>
      </c>
    </row>
    <row r="207" spans="1:27">
      <c r="A207" s="369" t="s">
        <v>370</v>
      </c>
      <c r="B207" s="369">
        <v>292603286</v>
      </c>
      <c r="C207" s="362" t="s">
        <v>43</v>
      </c>
      <c r="D207" s="363">
        <v>165452.5</v>
      </c>
      <c r="E207" s="363">
        <v>118401.3</v>
      </c>
      <c r="F207" s="363">
        <v>47051.3</v>
      </c>
      <c r="G207" s="363">
        <v>8431</v>
      </c>
      <c r="H207" s="363">
        <v>5066</v>
      </c>
      <c r="I207" s="373" t="s">
        <v>519</v>
      </c>
      <c r="Y207" s="331">
        <v>290102819</v>
      </c>
      <c r="Z207" s="330">
        <v>13689.21093749996</v>
      </c>
      <c r="AA207" s="327" t="s">
        <v>483</v>
      </c>
    </row>
    <row r="208" spans="1:27">
      <c r="A208" s="369" t="s">
        <v>370</v>
      </c>
      <c r="B208" s="369">
        <v>292603696</v>
      </c>
      <c r="C208" s="362" t="s">
        <v>373</v>
      </c>
      <c r="D208" s="363">
        <v>165452.5</v>
      </c>
      <c r="E208" s="363">
        <v>52028.9</v>
      </c>
      <c r="F208" s="363">
        <v>113423.6</v>
      </c>
      <c r="G208" s="363">
        <v>9600</v>
      </c>
      <c r="H208" s="363">
        <v>8219</v>
      </c>
      <c r="I208" s="373" t="s">
        <v>519</v>
      </c>
      <c r="K208" s="270" t="s">
        <v>318</v>
      </c>
      <c r="L208" s="371" t="s">
        <v>319</v>
      </c>
      <c r="M208" s="371" t="s">
        <v>320</v>
      </c>
      <c r="N208" s="371" t="s">
        <v>321</v>
      </c>
      <c r="O208" s="371" t="s">
        <v>322</v>
      </c>
      <c r="P208" s="371" t="s">
        <v>323</v>
      </c>
      <c r="Q208" s="371" t="s">
        <v>324</v>
      </c>
      <c r="R208" s="373" t="s">
        <v>377</v>
      </c>
      <c r="Y208" s="331">
        <v>290102839</v>
      </c>
      <c r="Z208" s="330">
        <v>1081.158203125</v>
      </c>
      <c r="AA208" s="327" t="s">
        <v>483</v>
      </c>
    </row>
    <row r="209" spans="1:39">
      <c r="A209" s="369" t="s">
        <v>370</v>
      </c>
      <c r="B209" s="369">
        <v>292604330</v>
      </c>
      <c r="C209" s="362" t="s">
        <v>44</v>
      </c>
      <c r="D209" s="363">
        <v>121379.6</v>
      </c>
      <c r="E209" s="363">
        <v>97320.6</v>
      </c>
      <c r="F209" s="363">
        <v>24059</v>
      </c>
      <c r="G209" s="363">
        <v>7072</v>
      </c>
      <c r="H209" s="363">
        <v>2744</v>
      </c>
      <c r="I209" s="373" t="s">
        <v>519</v>
      </c>
      <c r="K209" s="369">
        <v>292600552</v>
      </c>
      <c r="L209" s="369">
        <v>150516.70000000001</v>
      </c>
      <c r="M209" s="369">
        <v>63962.6</v>
      </c>
      <c r="N209" s="369">
        <v>86553.3</v>
      </c>
      <c r="O209" s="369">
        <v>3560</v>
      </c>
      <c r="P209" s="369">
        <v>924</v>
      </c>
      <c r="Q209" s="369">
        <v>88472.9</v>
      </c>
      <c r="R209" s="373" t="s">
        <v>519</v>
      </c>
      <c r="Y209" s="331">
        <v>290105364</v>
      </c>
      <c r="Z209" s="330">
        <v>4.6875E-2</v>
      </c>
      <c r="AA209" s="327" t="s">
        <v>483</v>
      </c>
    </row>
    <row r="210" spans="1:39">
      <c r="A210" s="369" t="s">
        <v>370</v>
      </c>
      <c r="B210" s="369">
        <v>295700347</v>
      </c>
      <c r="C210" s="362" t="s">
        <v>39</v>
      </c>
      <c r="D210" s="363">
        <v>83195</v>
      </c>
      <c r="E210" s="363">
        <v>35858</v>
      </c>
      <c r="F210" s="363">
        <v>47337.1</v>
      </c>
      <c r="G210" s="363">
        <v>9343</v>
      </c>
      <c r="H210" s="363">
        <v>2710</v>
      </c>
      <c r="I210" s="373" t="s">
        <v>519</v>
      </c>
      <c r="K210" s="369">
        <v>292600678</v>
      </c>
      <c r="L210" s="369">
        <v>181998.8</v>
      </c>
      <c r="M210" s="369">
        <v>79816.100000000006</v>
      </c>
      <c r="N210" s="369">
        <v>102181.6</v>
      </c>
      <c r="O210" s="369">
        <v>6595</v>
      </c>
      <c r="P210" s="369">
        <v>1601</v>
      </c>
      <c r="Q210" s="369">
        <v>166832</v>
      </c>
      <c r="R210" s="373" t="s">
        <v>519</v>
      </c>
    </row>
    <row r="211" spans="1:39">
      <c r="A211" s="369" t="s">
        <v>370</v>
      </c>
      <c r="B211" s="369">
        <v>295700347</v>
      </c>
      <c r="C211" s="362" t="s">
        <v>40</v>
      </c>
      <c r="D211" s="363">
        <v>132070.5</v>
      </c>
      <c r="E211" s="363">
        <v>46878.400000000001</v>
      </c>
      <c r="F211" s="363">
        <v>85192.1</v>
      </c>
      <c r="G211" s="363">
        <v>9343</v>
      </c>
      <c r="H211" s="363">
        <v>2710</v>
      </c>
      <c r="I211" s="373" t="s">
        <v>519</v>
      </c>
      <c r="K211" s="369">
        <v>292602230</v>
      </c>
      <c r="L211" s="369">
        <v>171975.5</v>
      </c>
      <c r="M211" s="369">
        <v>76161.600000000006</v>
      </c>
      <c r="N211" s="369">
        <v>95812.800000000003</v>
      </c>
      <c r="O211" s="369">
        <v>7076</v>
      </c>
      <c r="P211" s="369">
        <v>3407</v>
      </c>
      <c r="Q211" s="369">
        <v>123558</v>
      </c>
      <c r="R211" s="373" t="s">
        <v>519</v>
      </c>
    </row>
    <row r="212" spans="1:39">
      <c r="A212" s="369" t="s">
        <v>370</v>
      </c>
      <c r="B212" s="369">
        <v>295700347</v>
      </c>
      <c r="C212" s="362" t="s">
        <v>41</v>
      </c>
      <c r="D212" s="363">
        <v>8804.7999999999993</v>
      </c>
      <c r="E212" s="363">
        <v>8703</v>
      </c>
      <c r="F212" s="363">
        <v>101.8</v>
      </c>
      <c r="G212" s="363">
        <v>9343</v>
      </c>
      <c r="H212" s="363">
        <v>2710</v>
      </c>
      <c r="I212" s="373" t="s">
        <v>519</v>
      </c>
      <c r="K212" s="369">
        <v>292603073</v>
      </c>
      <c r="L212" s="369">
        <v>389505</v>
      </c>
      <c r="M212" s="369">
        <v>183498.1</v>
      </c>
      <c r="N212" s="369">
        <v>206004.8</v>
      </c>
      <c r="O212" s="369">
        <v>15082</v>
      </c>
      <c r="P212" s="369">
        <v>2507</v>
      </c>
      <c r="Q212" s="369">
        <v>427192</v>
      </c>
      <c r="R212" s="373" t="s">
        <v>519</v>
      </c>
      <c r="T212" s="369" t="s">
        <v>60</v>
      </c>
      <c r="U212" s="369" t="s">
        <v>390</v>
      </c>
      <c r="V212" s="369" t="s">
        <v>62</v>
      </c>
      <c r="W212" s="369" t="s">
        <v>391</v>
      </c>
      <c r="X212" s="369" t="s">
        <v>392</v>
      </c>
      <c r="Y212" s="369" t="s">
        <v>393</v>
      </c>
      <c r="Z212" s="369" t="s">
        <v>394</v>
      </c>
      <c r="AA212" s="369" t="s">
        <v>395</v>
      </c>
      <c r="AB212" s="369" t="s">
        <v>396</v>
      </c>
      <c r="AC212" s="369" t="s">
        <v>397</v>
      </c>
      <c r="AD212" s="369" t="s">
        <v>398</v>
      </c>
      <c r="AE212" s="369" t="s">
        <v>399</v>
      </c>
      <c r="AF212" s="369" t="s">
        <v>400</v>
      </c>
      <c r="AG212" s="369" t="s">
        <v>401</v>
      </c>
      <c r="AH212" s="369" t="s">
        <v>402</v>
      </c>
      <c r="AI212" s="369" t="s">
        <v>403</v>
      </c>
      <c r="AJ212" s="369" t="s">
        <v>404</v>
      </c>
      <c r="AK212" s="369" t="s">
        <v>405</v>
      </c>
      <c r="AL212" s="373" t="s">
        <v>377</v>
      </c>
      <c r="AM212" s="368"/>
    </row>
    <row r="213" spans="1:39" s="324" customFormat="1">
      <c r="A213" s="369" t="s">
        <v>370</v>
      </c>
      <c r="B213" s="369">
        <v>295700671</v>
      </c>
      <c r="C213" s="362" t="s">
        <v>45</v>
      </c>
      <c r="D213" s="363">
        <v>207619.5</v>
      </c>
      <c r="E213" s="363">
        <v>31005.5</v>
      </c>
      <c r="F213" s="363">
        <v>176613.9</v>
      </c>
      <c r="G213" s="363">
        <v>8000</v>
      </c>
      <c r="H213" s="363">
        <v>5475</v>
      </c>
      <c r="I213" s="373" t="s">
        <v>519</v>
      </c>
      <c r="J213" s="320"/>
      <c r="K213" s="369">
        <v>292603286</v>
      </c>
      <c r="L213" s="369">
        <v>165765.70000000001</v>
      </c>
      <c r="M213" s="369">
        <v>47314.400000000001</v>
      </c>
      <c r="N213" s="369">
        <v>118450.4</v>
      </c>
      <c r="O213" s="369">
        <v>8432</v>
      </c>
      <c r="P213" s="369">
        <v>5066</v>
      </c>
      <c r="Q213" s="369">
        <v>111205</v>
      </c>
      <c r="R213" s="373" t="s">
        <v>519</v>
      </c>
      <c r="T213" s="369" t="s">
        <v>71</v>
      </c>
      <c r="U213" s="369" t="s">
        <v>121</v>
      </c>
      <c r="V213" s="369" t="s">
        <v>125</v>
      </c>
      <c r="W213" s="369">
        <v>210214</v>
      </c>
      <c r="X213" s="369" t="s">
        <v>406</v>
      </c>
      <c r="Y213" s="369" t="s">
        <v>408</v>
      </c>
      <c r="Z213" s="152">
        <v>74800.78</v>
      </c>
      <c r="AA213" s="152">
        <v>51739.48</v>
      </c>
      <c r="AB213" s="152">
        <v>23061.3</v>
      </c>
      <c r="AC213" s="369">
        <v>69.17</v>
      </c>
      <c r="AD213" s="369">
        <v>26.26</v>
      </c>
      <c r="AE213" s="152">
        <v>94441.93</v>
      </c>
      <c r="AF213" s="152">
        <v>37223.96</v>
      </c>
      <c r="AG213" s="369">
        <v>0</v>
      </c>
      <c r="AH213" s="152">
        <v>57217.97</v>
      </c>
      <c r="AI213" s="152">
        <v>51739.48</v>
      </c>
      <c r="AJ213" s="152">
        <v>5478.48</v>
      </c>
      <c r="AK213" s="369">
        <v>9.57</v>
      </c>
      <c r="AL213" s="373" t="s">
        <v>519</v>
      </c>
      <c r="AM213" s="368" t="s">
        <v>408</v>
      </c>
    </row>
    <row r="214" spans="1:39" s="324" customFormat="1">
      <c r="A214" s="369" t="s">
        <v>370</v>
      </c>
      <c r="B214" s="369">
        <v>295700688</v>
      </c>
      <c r="C214" s="362" t="s">
        <v>460</v>
      </c>
      <c r="D214" s="363">
        <v>156192</v>
      </c>
      <c r="E214" s="363">
        <v>13527.3</v>
      </c>
      <c r="F214" s="363">
        <v>142664.6</v>
      </c>
      <c r="G214" s="363">
        <v>4800</v>
      </c>
      <c r="H214" s="363">
        <v>4287</v>
      </c>
      <c r="I214" s="373" t="s">
        <v>519</v>
      </c>
      <c r="K214" s="369">
        <v>292603696</v>
      </c>
      <c r="L214" s="369">
        <v>166078</v>
      </c>
      <c r="M214" s="369">
        <v>114039.6</v>
      </c>
      <c r="N214" s="369">
        <v>52037.4</v>
      </c>
      <c r="O214" s="369">
        <v>9599</v>
      </c>
      <c r="P214" s="369">
        <v>8219</v>
      </c>
      <c r="Q214" s="369">
        <v>46570.3</v>
      </c>
      <c r="R214" s="373" t="s">
        <v>519</v>
      </c>
      <c r="T214" s="369" t="s">
        <v>104</v>
      </c>
      <c r="U214" s="369" t="s">
        <v>121</v>
      </c>
      <c r="V214" s="369" t="s">
        <v>138</v>
      </c>
      <c r="W214" s="369">
        <v>18779</v>
      </c>
      <c r="X214" s="369" t="s">
        <v>407</v>
      </c>
      <c r="Y214" s="369" t="s">
        <v>409</v>
      </c>
      <c r="Z214" s="152">
        <v>12184.09</v>
      </c>
      <c r="AA214" s="152">
        <v>5709.68</v>
      </c>
      <c r="AB214" s="152">
        <v>6474.41</v>
      </c>
      <c r="AC214" s="369">
        <v>46.86</v>
      </c>
      <c r="AD214" s="369">
        <v>84.45</v>
      </c>
      <c r="AE214" s="152">
        <v>22474.1</v>
      </c>
      <c r="AF214" s="152">
        <v>14313.88</v>
      </c>
      <c r="AG214" s="369">
        <v>0</v>
      </c>
      <c r="AH214" s="152">
        <v>8160.22</v>
      </c>
      <c r="AI214" s="152">
        <v>1620.3</v>
      </c>
      <c r="AJ214" s="152">
        <v>6539.92</v>
      </c>
      <c r="AK214" s="369">
        <v>80.14</v>
      </c>
      <c r="AL214" s="373" t="s">
        <v>519</v>
      </c>
      <c r="AM214" s="368" t="s">
        <v>409</v>
      </c>
    </row>
    <row r="215" spans="1:39">
      <c r="A215" s="369" t="s">
        <v>370</v>
      </c>
      <c r="B215" s="369">
        <v>295700689</v>
      </c>
      <c r="C215" s="362" t="s">
        <v>337</v>
      </c>
      <c r="D215" s="363">
        <v>100322.6</v>
      </c>
      <c r="E215" s="363">
        <v>26687.5</v>
      </c>
      <c r="F215" s="363">
        <v>73635.100000000006</v>
      </c>
      <c r="G215" s="363">
        <v>4000</v>
      </c>
      <c r="H215" s="363">
        <v>2606</v>
      </c>
      <c r="I215" s="373" t="s">
        <v>519</v>
      </c>
      <c r="K215" s="369">
        <v>292604330</v>
      </c>
      <c r="L215" s="369">
        <v>124019.2</v>
      </c>
      <c r="M215" s="369">
        <v>26666.3</v>
      </c>
      <c r="N215" s="369">
        <v>97349.8</v>
      </c>
      <c r="O215" s="369">
        <v>7072</v>
      </c>
      <c r="P215" s="369">
        <v>2744</v>
      </c>
      <c r="Q215" s="369">
        <v>146851</v>
      </c>
      <c r="R215" s="373" t="s">
        <v>519</v>
      </c>
      <c r="T215" s="369" t="s">
        <v>104</v>
      </c>
      <c r="U215" s="369" t="s">
        <v>121</v>
      </c>
      <c r="V215" s="369" t="s">
        <v>138</v>
      </c>
      <c r="W215" s="369">
        <v>18779</v>
      </c>
      <c r="X215" s="369" t="s">
        <v>406</v>
      </c>
      <c r="Y215" s="369" t="s">
        <v>410</v>
      </c>
      <c r="Z215" s="152">
        <v>82668.37</v>
      </c>
      <c r="AA215" s="152">
        <v>75092.03</v>
      </c>
      <c r="AB215" s="152">
        <v>7576.34</v>
      </c>
      <c r="AC215" s="369">
        <v>90.84</v>
      </c>
      <c r="AD215" s="369">
        <v>34.14</v>
      </c>
      <c r="AE215" s="152">
        <v>110890.01</v>
      </c>
      <c r="AF215" s="152">
        <v>85834.52</v>
      </c>
      <c r="AG215" s="369">
        <v>0</v>
      </c>
      <c r="AH215" s="152">
        <v>25055.49</v>
      </c>
      <c r="AI215" s="152">
        <v>16987.2</v>
      </c>
      <c r="AJ215" s="152">
        <v>8068.29</v>
      </c>
      <c r="AK215" s="369">
        <v>32.200000000000003</v>
      </c>
      <c r="AL215" s="373" t="s">
        <v>519</v>
      </c>
      <c r="AM215" s="368" t="s">
        <v>410</v>
      </c>
    </row>
    <row r="216" spans="1:39">
      <c r="A216" s="369" t="s">
        <v>370</v>
      </c>
      <c r="B216" s="369">
        <v>295700699</v>
      </c>
      <c r="C216" s="362" t="s">
        <v>485</v>
      </c>
      <c r="D216" s="363">
        <v>83195</v>
      </c>
      <c r="E216" s="363">
        <v>10.1</v>
      </c>
      <c r="F216" s="363">
        <v>83184.899999999994</v>
      </c>
      <c r="G216" s="363">
        <v>6400</v>
      </c>
      <c r="H216" s="363">
        <v>4624</v>
      </c>
      <c r="I216" s="373" t="s">
        <v>519</v>
      </c>
      <c r="K216" s="369">
        <v>295700347</v>
      </c>
      <c r="L216" s="369">
        <v>224071.2</v>
      </c>
      <c r="M216" s="369">
        <v>132574.5</v>
      </c>
      <c r="N216" s="369">
        <v>91495.7</v>
      </c>
      <c r="O216" s="369">
        <v>9334</v>
      </c>
      <c r="P216" s="369">
        <v>2690</v>
      </c>
      <c r="Q216" s="369">
        <v>224403</v>
      </c>
      <c r="R216" s="373" t="s">
        <v>519</v>
      </c>
      <c r="T216" s="369" t="s">
        <v>104</v>
      </c>
      <c r="U216" s="369" t="s">
        <v>121</v>
      </c>
      <c r="V216" s="369" t="s">
        <v>139</v>
      </c>
      <c r="W216" s="369">
        <v>78398</v>
      </c>
      <c r="X216" s="369" t="s">
        <v>406</v>
      </c>
      <c r="Y216" s="369" t="s">
        <v>411</v>
      </c>
      <c r="Z216" s="152">
        <v>31940.05</v>
      </c>
      <c r="AA216" s="152">
        <v>10732.85</v>
      </c>
      <c r="AB216" s="152">
        <v>21207.200000000001</v>
      </c>
      <c r="AC216" s="369">
        <v>33.6</v>
      </c>
      <c r="AD216" s="369">
        <v>0</v>
      </c>
      <c r="AE216" s="152">
        <v>17617.27</v>
      </c>
      <c r="AF216" s="152">
        <v>8304.65</v>
      </c>
      <c r="AG216" s="369">
        <v>0</v>
      </c>
      <c r="AH216" s="152">
        <v>9312.6200000000008</v>
      </c>
      <c r="AI216" s="152">
        <v>5616.22</v>
      </c>
      <c r="AJ216" s="152">
        <v>3696.4</v>
      </c>
      <c r="AK216" s="369">
        <v>39.69</v>
      </c>
      <c r="AL216" s="373" t="s">
        <v>519</v>
      </c>
      <c r="AM216" s="368" t="s">
        <v>411</v>
      </c>
    </row>
    <row r="217" spans="1:39">
      <c r="A217" s="369" t="s">
        <v>370</v>
      </c>
      <c r="B217" s="369">
        <v>295700699</v>
      </c>
      <c r="C217" s="362" t="s">
        <v>487</v>
      </c>
      <c r="D217" s="363">
        <v>8804.7999999999993</v>
      </c>
      <c r="E217" s="363">
        <v>0</v>
      </c>
      <c r="F217" s="363">
        <v>8804.7999999999993</v>
      </c>
      <c r="G217" s="363">
        <v>6400</v>
      </c>
      <c r="H217" s="363">
        <v>4624</v>
      </c>
      <c r="I217" s="373" t="s">
        <v>519</v>
      </c>
      <c r="K217" s="369">
        <v>295700671</v>
      </c>
      <c r="L217" s="369">
        <v>209496.5</v>
      </c>
      <c r="M217" s="369">
        <v>178476.79999999999</v>
      </c>
      <c r="N217" s="369">
        <v>31014.5</v>
      </c>
      <c r="O217" s="369">
        <v>7999</v>
      </c>
      <c r="P217" s="369">
        <v>5475</v>
      </c>
      <c r="Q217" s="369">
        <v>63826.1</v>
      </c>
      <c r="R217" s="373" t="s">
        <v>519</v>
      </c>
      <c r="T217" s="369" t="s">
        <v>104</v>
      </c>
      <c r="U217" s="369" t="s">
        <v>121</v>
      </c>
      <c r="V217" s="369" t="s">
        <v>139</v>
      </c>
      <c r="W217" s="369">
        <v>78398</v>
      </c>
      <c r="X217" s="369" t="s">
        <v>406</v>
      </c>
      <c r="Y217" s="369" t="s">
        <v>412</v>
      </c>
      <c r="Z217" s="152">
        <v>37576.53</v>
      </c>
      <c r="AA217" s="152">
        <v>18582.330000000002</v>
      </c>
      <c r="AB217" s="152">
        <v>18994.21</v>
      </c>
      <c r="AC217" s="369">
        <v>49.45</v>
      </c>
      <c r="AD217" s="369">
        <v>0</v>
      </c>
      <c r="AE217" s="152">
        <v>30249.9</v>
      </c>
      <c r="AF217" s="152">
        <v>16200.35</v>
      </c>
      <c r="AG217" s="369">
        <v>0</v>
      </c>
      <c r="AH217" s="152">
        <v>14049.55</v>
      </c>
      <c r="AI217" s="152">
        <v>7049.37</v>
      </c>
      <c r="AJ217" s="152">
        <v>7000.18</v>
      </c>
      <c r="AK217" s="369">
        <v>49.82</v>
      </c>
      <c r="AL217" s="373" t="s">
        <v>519</v>
      </c>
      <c r="AM217" s="368" t="s">
        <v>412</v>
      </c>
    </row>
    <row r="218" spans="1:39">
      <c r="A218" s="369" t="s">
        <v>370</v>
      </c>
      <c r="B218" s="369">
        <v>295700699</v>
      </c>
      <c r="C218" s="362" t="s">
        <v>488</v>
      </c>
      <c r="D218" s="363">
        <v>132070.5</v>
      </c>
      <c r="E218" s="363">
        <v>0</v>
      </c>
      <c r="F218" s="363">
        <v>132070.5</v>
      </c>
      <c r="G218" s="363">
        <v>6400</v>
      </c>
      <c r="H218" s="363">
        <v>4624</v>
      </c>
      <c r="I218" s="373" t="s">
        <v>519</v>
      </c>
      <c r="K218" s="369">
        <v>295700688</v>
      </c>
      <c r="L218" s="369">
        <v>156194.1</v>
      </c>
      <c r="M218" s="369">
        <v>142664.5</v>
      </c>
      <c r="N218" s="369">
        <v>13527.4</v>
      </c>
      <c r="O218" s="369">
        <v>4800</v>
      </c>
      <c r="P218" s="369">
        <v>4287</v>
      </c>
      <c r="Q218" s="369">
        <v>17313.599999999999</v>
      </c>
      <c r="R218" s="373" t="s">
        <v>519</v>
      </c>
      <c r="T218" s="369" t="s">
        <v>104</v>
      </c>
      <c r="U218" s="369" t="s">
        <v>121</v>
      </c>
      <c r="V218" s="369" t="s">
        <v>139</v>
      </c>
      <c r="W218" s="369">
        <v>78398</v>
      </c>
      <c r="X218" s="369" t="s">
        <v>406</v>
      </c>
      <c r="Y218" s="369" t="s">
        <v>413</v>
      </c>
      <c r="Z218" s="152">
        <v>39389.67</v>
      </c>
      <c r="AA218" s="152">
        <v>17510.34</v>
      </c>
      <c r="AB218" s="152">
        <v>21879.33</v>
      </c>
      <c r="AC218" s="369">
        <v>44.45</v>
      </c>
      <c r="AD218" s="369">
        <v>0</v>
      </c>
      <c r="AE218" s="152">
        <v>27890.959999999999</v>
      </c>
      <c r="AF218" s="152">
        <v>21681.4</v>
      </c>
      <c r="AG218" s="369">
        <v>0</v>
      </c>
      <c r="AH218" s="152">
        <v>6209.55</v>
      </c>
      <c r="AI218" s="152">
        <v>4691.47</v>
      </c>
      <c r="AJ218" s="152">
        <v>1518.08</v>
      </c>
      <c r="AK218" s="369">
        <v>24.45</v>
      </c>
      <c r="AL218" s="373" t="s">
        <v>519</v>
      </c>
      <c r="AM218" s="368" t="s">
        <v>413</v>
      </c>
    </row>
    <row r="219" spans="1:39">
      <c r="A219" s="369" t="s">
        <v>370</v>
      </c>
      <c r="B219" s="369">
        <v>295700704</v>
      </c>
      <c r="C219" s="362" t="s">
        <v>442</v>
      </c>
      <c r="D219" s="363">
        <v>83195</v>
      </c>
      <c r="E219" s="363">
        <v>12886.3</v>
      </c>
      <c r="F219" s="363">
        <v>70308.800000000003</v>
      </c>
      <c r="G219" s="363">
        <v>6400</v>
      </c>
      <c r="H219" s="363">
        <v>4641</v>
      </c>
      <c r="I219" s="373" t="s">
        <v>519</v>
      </c>
      <c r="K219" s="369">
        <v>295700689</v>
      </c>
      <c r="L219" s="369">
        <v>102196.5</v>
      </c>
      <c r="M219" s="369">
        <v>75499.100000000006</v>
      </c>
      <c r="N219" s="369">
        <v>26695</v>
      </c>
      <c r="O219" s="369">
        <v>3999</v>
      </c>
      <c r="P219" s="369">
        <v>2606</v>
      </c>
      <c r="Q219" s="369">
        <v>47026.6</v>
      </c>
      <c r="R219" s="373" t="s">
        <v>519</v>
      </c>
      <c r="T219" s="369" t="s">
        <v>104</v>
      </c>
      <c r="U219" s="369" t="s">
        <v>121</v>
      </c>
      <c r="V219" s="369" t="s">
        <v>139</v>
      </c>
      <c r="W219" s="369">
        <v>78398</v>
      </c>
      <c r="X219" s="369" t="s">
        <v>406</v>
      </c>
      <c r="Y219" s="369" t="s">
        <v>414</v>
      </c>
      <c r="Z219" s="152">
        <v>31940.05</v>
      </c>
      <c r="AA219" s="152">
        <v>28745.94</v>
      </c>
      <c r="AB219" s="152">
        <v>3194.11</v>
      </c>
      <c r="AC219" s="369">
        <v>90</v>
      </c>
      <c r="AD219" s="369">
        <v>47.82</v>
      </c>
      <c r="AE219" s="152">
        <v>47214.11</v>
      </c>
      <c r="AF219" s="369">
        <v>0.28999999999999998</v>
      </c>
      <c r="AG219" s="369">
        <v>47.82</v>
      </c>
      <c r="AH219" s="152">
        <v>47213.82</v>
      </c>
      <c r="AI219" s="152">
        <v>28745.94</v>
      </c>
      <c r="AJ219" s="152">
        <v>18467.87</v>
      </c>
      <c r="AK219" s="369">
        <v>39.119999999999997</v>
      </c>
      <c r="AL219" s="373" t="s">
        <v>519</v>
      </c>
      <c r="AM219" s="368" t="s">
        <v>414</v>
      </c>
    </row>
    <row r="220" spans="1:39">
      <c r="A220" s="369" t="s">
        <v>370</v>
      </c>
      <c r="B220" s="369">
        <v>295700704</v>
      </c>
      <c r="C220" s="362" t="s">
        <v>444</v>
      </c>
      <c r="D220" s="363">
        <v>8804.7999999999993</v>
      </c>
      <c r="E220" s="363">
        <v>3022.4</v>
      </c>
      <c r="F220" s="363">
        <v>5782.3</v>
      </c>
      <c r="G220" s="363">
        <v>6400</v>
      </c>
      <c r="H220" s="363">
        <v>4641</v>
      </c>
      <c r="I220" s="373" t="s">
        <v>519</v>
      </c>
      <c r="K220" s="369">
        <v>295700699</v>
      </c>
      <c r="L220" s="369">
        <v>224071.2</v>
      </c>
      <c r="M220" s="369">
        <v>224061.4</v>
      </c>
      <c r="N220" s="369">
        <v>10.1</v>
      </c>
      <c r="O220" s="369">
        <v>6399</v>
      </c>
      <c r="P220" s="369">
        <v>4624</v>
      </c>
      <c r="Q220" s="369">
        <v>59881.5</v>
      </c>
      <c r="R220" s="373" t="s">
        <v>519</v>
      </c>
      <c r="T220" s="369" t="s">
        <v>104</v>
      </c>
      <c r="U220" s="369" t="s">
        <v>121</v>
      </c>
      <c r="V220" s="369" t="s">
        <v>140</v>
      </c>
      <c r="W220" s="369">
        <v>97026</v>
      </c>
      <c r="X220" s="369" t="s">
        <v>406</v>
      </c>
      <c r="Y220" s="369" t="s">
        <v>415</v>
      </c>
      <c r="Z220" s="152">
        <v>210428.2</v>
      </c>
      <c r="AA220" s="152">
        <v>102935.66</v>
      </c>
      <c r="AB220" s="152">
        <v>107492.54</v>
      </c>
      <c r="AC220" s="369">
        <v>48.92</v>
      </c>
      <c r="AD220" s="369">
        <v>45.41</v>
      </c>
      <c r="AE220" s="152">
        <v>305985.78000000003</v>
      </c>
      <c r="AF220" s="152">
        <v>55665.4</v>
      </c>
      <c r="AG220" s="369">
        <v>18.96</v>
      </c>
      <c r="AH220" s="152">
        <v>250320.39</v>
      </c>
      <c r="AI220" s="152">
        <v>100980.73</v>
      </c>
      <c r="AJ220" s="152">
        <v>149339.65</v>
      </c>
      <c r="AK220" s="369">
        <v>59.66</v>
      </c>
      <c r="AL220" s="373" t="s">
        <v>519</v>
      </c>
      <c r="AM220" s="368" t="s">
        <v>415</v>
      </c>
    </row>
    <row r="221" spans="1:39">
      <c r="A221" s="369" t="s">
        <v>370</v>
      </c>
      <c r="B221" s="369">
        <v>295700704</v>
      </c>
      <c r="C221" s="362" t="s">
        <v>443</v>
      </c>
      <c r="D221" s="363">
        <v>132070.5</v>
      </c>
      <c r="E221" s="363">
        <v>1916.1</v>
      </c>
      <c r="F221" s="363">
        <v>130154.3</v>
      </c>
      <c r="G221" s="363">
        <v>6400</v>
      </c>
      <c r="H221" s="363">
        <v>4641</v>
      </c>
      <c r="I221" s="373" t="s">
        <v>519</v>
      </c>
      <c r="K221" s="369">
        <v>295700704</v>
      </c>
      <c r="L221" s="369">
        <v>224071.2</v>
      </c>
      <c r="M221" s="369">
        <v>206232.4</v>
      </c>
      <c r="N221" s="369">
        <v>17837.900000000001</v>
      </c>
      <c r="O221" s="369">
        <v>6399</v>
      </c>
      <c r="P221" s="369">
        <v>4522</v>
      </c>
      <c r="Q221" s="369">
        <v>63345.5</v>
      </c>
      <c r="R221" s="373" t="s">
        <v>519</v>
      </c>
      <c r="T221" s="369" t="s">
        <v>104</v>
      </c>
      <c r="U221" s="369" t="s">
        <v>121</v>
      </c>
      <c r="V221" s="369" t="s">
        <v>142</v>
      </c>
      <c r="W221" s="369">
        <v>90365</v>
      </c>
      <c r="X221" s="369" t="s">
        <v>406</v>
      </c>
      <c r="Y221" s="369" t="s">
        <v>416</v>
      </c>
      <c r="Z221" s="152">
        <v>202908.01</v>
      </c>
      <c r="AA221" s="152">
        <v>142567.34</v>
      </c>
      <c r="AB221" s="152">
        <v>60340.67</v>
      </c>
      <c r="AC221" s="369">
        <v>70.260000000000005</v>
      </c>
      <c r="AD221" s="369">
        <v>13.12</v>
      </c>
      <c r="AE221" s="152">
        <v>229526.72</v>
      </c>
      <c r="AF221" s="152">
        <v>17017.05</v>
      </c>
      <c r="AG221" s="369">
        <v>4.7300000000000004</v>
      </c>
      <c r="AH221" s="152">
        <v>212509.67</v>
      </c>
      <c r="AI221" s="152">
        <v>135861.79</v>
      </c>
      <c r="AJ221" s="152">
        <v>76647.88</v>
      </c>
      <c r="AK221" s="369">
        <v>36.07</v>
      </c>
      <c r="AL221" s="373" t="s">
        <v>519</v>
      </c>
      <c r="AM221" s="368" t="s">
        <v>416</v>
      </c>
    </row>
    <row r="222" spans="1:39">
      <c r="A222" s="369" t="s">
        <v>370</v>
      </c>
      <c r="B222" s="369">
        <v>295700706</v>
      </c>
      <c r="C222" s="362" t="s">
        <v>358</v>
      </c>
      <c r="D222" s="363">
        <v>100322.6</v>
      </c>
      <c r="E222" s="363">
        <v>8671.1</v>
      </c>
      <c r="F222" s="363">
        <v>91651.5</v>
      </c>
      <c r="G222" s="363">
        <v>4000</v>
      </c>
      <c r="H222" s="363">
        <v>2479</v>
      </c>
      <c r="I222" s="373" t="s">
        <v>519</v>
      </c>
      <c r="K222" s="369">
        <v>295700706</v>
      </c>
      <c r="L222" s="369">
        <v>102196.5</v>
      </c>
      <c r="M222" s="369">
        <v>93520.8</v>
      </c>
      <c r="N222" s="369">
        <v>8673.2000000000007</v>
      </c>
      <c r="O222" s="369">
        <v>3999</v>
      </c>
      <c r="P222" s="369">
        <v>2479</v>
      </c>
      <c r="Q222" s="369">
        <v>39102.199999999997</v>
      </c>
      <c r="R222" s="373" t="s">
        <v>519</v>
      </c>
      <c r="T222" s="369" t="s">
        <v>104</v>
      </c>
      <c r="U222" s="369" t="s">
        <v>121</v>
      </c>
      <c r="V222" s="369" t="s">
        <v>136</v>
      </c>
      <c r="W222" s="369">
        <v>210516</v>
      </c>
      <c r="X222" s="369" t="s">
        <v>406</v>
      </c>
      <c r="Y222" s="369" t="s">
        <v>417</v>
      </c>
      <c r="Z222" s="152">
        <v>38650.15</v>
      </c>
      <c r="AA222" s="152">
        <v>5980.14</v>
      </c>
      <c r="AB222" s="152">
        <v>32670</v>
      </c>
      <c r="AC222" s="369">
        <v>15.47</v>
      </c>
      <c r="AD222" s="369">
        <v>21.3</v>
      </c>
      <c r="AE222" s="152">
        <v>46883.65</v>
      </c>
      <c r="AF222" s="152">
        <v>37274.089999999997</v>
      </c>
      <c r="AG222" s="369">
        <v>0</v>
      </c>
      <c r="AH222" s="152">
        <v>9609.5499999999993</v>
      </c>
      <c r="AI222" s="152">
        <v>5980.14</v>
      </c>
      <c r="AJ222" s="152">
        <v>3629.41</v>
      </c>
      <c r="AK222" s="369">
        <v>37.770000000000003</v>
      </c>
      <c r="AL222" s="373" t="s">
        <v>519</v>
      </c>
      <c r="AM222" s="368" t="s">
        <v>417</v>
      </c>
    </row>
    <row r="223" spans="1:39">
      <c r="A223" s="369" t="s">
        <v>365</v>
      </c>
      <c r="B223" s="369">
        <v>292600879</v>
      </c>
      <c r="C223" s="362" t="s">
        <v>55</v>
      </c>
      <c r="D223" s="363">
        <v>193027.9</v>
      </c>
      <c r="E223" s="363">
        <v>81121.899999999994</v>
      </c>
      <c r="F223" s="363">
        <v>111906</v>
      </c>
      <c r="G223" s="363">
        <v>5451</v>
      </c>
      <c r="H223" s="363">
        <v>1406</v>
      </c>
      <c r="I223" s="373" t="s">
        <v>519</v>
      </c>
      <c r="K223" s="369">
        <v>292600879</v>
      </c>
      <c r="L223" s="369">
        <v>193029.1</v>
      </c>
      <c r="M223" s="369">
        <v>111895.3</v>
      </c>
      <c r="N223" s="369">
        <v>81132.600000000006</v>
      </c>
      <c r="O223" s="369">
        <v>5450</v>
      </c>
      <c r="P223" s="369">
        <v>1406</v>
      </c>
      <c r="Q223" s="369">
        <v>132532</v>
      </c>
      <c r="R223" s="373" t="s">
        <v>519</v>
      </c>
      <c r="T223" s="369" t="s">
        <v>84</v>
      </c>
      <c r="U223" s="369" t="s">
        <v>121</v>
      </c>
      <c r="V223" s="369" t="s">
        <v>127</v>
      </c>
      <c r="W223" s="369">
        <v>18850</v>
      </c>
      <c r="X223" s="369" t="s">
        <v>407</v>
      </c>
      <c r="Y223" s="369" t="s">
        <v>418</v>
      </c>
      <c r="Z223" s="152">
        <v>12184.09</v>
      </c>
      <c r="AA223" s="152">
        <v>6101.95</v>
      </c>
      <c r="AB223" s="152">
        <v>6082.14</v>
      </c>
      <c r="AC223" s="369">
        <v>50.08</v>
      </c>
      <c r="AD223" s="369">
        <v>84.45</v>
      </c>
      <c r="AE223" s="152">
        <v>22474.1</v>
      </c>
      <c r="AF223" s="152">
        <v>13593.2</v>
      </c>
      <c r="AG223" s="369">
        <v>0</v>
      </c>
      <c r="AH223" s="152">
        <v>8880.9</v>
      </c>
      <c r="AI223" s="152">
        <v>2729.05</v>
      </c>
      <c r="AJ223" s="152">
        <v>6151.85</v>
      </c>
      <c r="AK223" s="369">
        <v>69.27</v>
      </c>
      <c r="AL223" s="373" t="s">
        <v>519</v>
      </c>
      <c r="AM223" s="368" t="s">
        <v>418</v>
      </c>
    </row>
    <row r="224" spans="1:39">
      <c r="A224" s="369" t="s">
        <v>365</v>
      </c>
      <c r="B224" s="369">
        <v>292602231</v>
      </c>
      <c r="C224" s="362" t="s">
        <v>47</v>
      </c>
      <c r="D224" s="363">
        <v>275754.2</v>
      </c>
      <c r="E224" s="363">
        <v>180550.3</v>
      </c>
      <c r="F224" s="363">
        <v>95203.9</v>
      </c>
      <c r="G224" s="363">
        <v>8487</v>
      </c>
      <c r="H224" s="363">
        <v>4222</v>
      </c>
      <c r="I224" s="373" t="s">
        <v>519</v>
      </c>
      <c r="K224" s="369">
        <v>292602231</v>
      </c>
      <c r="L224" s="369">
        <v>276130.40000000002</v>
      </c>
      <c r="M224" s="369">
        <v>95524.5</v>
      </c>
      <c r="N224" s="369">
        <v>180605</v>
      </c>
      <c r="O224" s="369">
        <v>8466</v>
      </c>
      <c r="P224" s="369">
        <v>4222</v>
      </c>
      <c r="Q224" s="369">
        <v>117237</v>
      </c>
      <c r="R224" s="373" t="s">
        <v>519</v>
      </c>
      <c r="T224" s="369" t="s">
        <v>84</v>
      </c>
      <c r="U224" s="369" t="s">
        <v>121</v>
      </c>
      <c r="V224" s="369" t="s">
        <v>127</v>
      </c>
      <c r="W224" s="369">
        <v>18850</v>
      </c>
      <c r="X224" s="369" t="s">
        <v>406</v>
      </c>
      <c r="Y224" s="369" t="s">
        <v>419</v>
      </c>
      <c r="Z224" s="152">
        <v>20667.09</v>
      </c>
      <c r="AA224" s="152">
        <v>17511.349999999999</v>
      </c>
      <c r="AB224" s="152">
        <v>3155.74</v>
      </c>
      <c r="AC224" s="369">
        <v>84.73</v>
      </c>
      <c r="AD224" s="369">
        <v>54.4</v>
      </c>
      <c r="AE224" s="152">
        <v>31909.65</v>
      </c>
      <c r="AF224" s="152">
        <v>24376.98</v>
      </c>
      <c r="AG224" s="369">
        <v>0</v>
      </c>
      <c r="AH224" s="152">
        <v>7532.67</v>
      </c>
      <c r="AI224" s="152">
        <v>4902.1099999999997</v>
      </c>
      <c r="AJ224" s="152">
        <v>2630.56</v>
      </c>
      <c r="AK224" s="369">
        <v>34.92</v>
      </c>
      <c r="AL224" s="373" t="s">
        <v>519</v>
      </c>
      <c r="AM224" s="368" t="s">
        <v>419</v>
      </c>
    </row>
    <row r="225" spans="1:39">
      <c r="A225" s="369" t="s">
        <v>365</v>
      </c>
      <c r="B225" s="369">
        <v>292602804</v>
      </c>
      <c r="C225" s="362" t="s">
        <v>48</v>
      </c>
      <c r="D225" s="363">
        <v>82726.3</v>
      </c>
      <c r="E225" s="363">
        <v>59711.8</v>
      </c>
      <c r="F225" s="363">
        <v>23014.400000000001</v>
      </c>
      <c r="G225" s="363">
        <v>4357</v>
      </c>
      <c r="H225" s="363">
        <v>921</v>
      </c>
      <c r="I225" s="373" t="s">
        <v>519</v>
      </c>
      <c r="K225" s="369">
        <v>292602804</v>
      </c>
      <c r="L225" s="369">
        <v>83038.8</v>
      </c>
      <c r="M225" s="369">
        <v>23303.3</v>
      </c>
      <c r="N225" s="369">
        <v>59735.199999999997</v>
      </c>
      <c r="O225" s="369">
        <v>4357</v>
      </c>
      <c r="P225" s="369">
        <v>921</v>
      </c>
      <c r="Q225" s="369">
        <v>115895</v>
      </c>
      <c r="R225" s="373" t="s">
        <v>519</v>
      </c>
      <c r="T225" s="369" t="s">
        <v>84</v>
      </c>
      <c r="U225" s="369" t="s">
        <v>121</v>
      </c>
      <c r="V225" s="369" t="s">
        <v>127</v>
      </c>
      <c r="W225" s="369">
        <v>18850</v>
      </c>
      <c r="X225" s="369" t="s">
        <v>406</v>
      </c>
      <c r="Y225" s="369" t="s">
        <v>420</v>
      </c>
      <c r="Z225" s="152">
        <v>61536.36</v>
      </c>
      <c r="AA225" s="152">
        <v>21334.5</v>
      </c>
      <c r="AB225" s="152">
        <v>40201.86</v>
      </c>
      <c r="AC225" s="369">
        <v>34.67</v>
      </c>
      <c r="AD225" s="369">
        <v>0</v>
      </c>
      <c r="AE225" s="152">
        <v>36043.65</v>
      </c>
      <c r="AF225" s="152">
        <v>28897.27</v>
      </c>
      <c r="AG225" s="369">
        <v>0</v>
      </c>
      <c r="AH225" s="152">
        <v>7146.39</v>
      </c>
      <c r="AI225" s="152">
        <v>4022.75</v>
      </c>
      <c r="AJ225" s="152">
        <v>3123.64</v>
      </c>
      <c r="AK225" s="369">
        <v>43.71</v>
      </c>
      <c r="AL225" s="373" t="s">
        <v>519</v>
      </c>
      <c r="AM225" s="368" t="s">
        <v>420</v>
      </c>
    </row>
    <row r="226" spans="1:39">
      <c r="A226" s="369" t="s">
        <v>365</v>
      </c>
      <c r="B226" s="369">
        <v>292603004</v>
      </c>
      <c r="C226" s="362" t="s">
        <v>56</v>
      </c>
      <c r="D226" s="363">
        <v>132132.20000000001</v>
      </c>
      <c r="E226" s="363">
        <v>63206.7</v>
      </c>
      <c r="F226" s="363">
        <v>68925.600000000006</v>
      </c>
      <c r="G226" s="363">
        <v>15007</v>
      </c>
      <c r="H226" s="363">
        <v>1450</v>
      </c>
      <c r="I226" s="373" t="s">
        <v>519</v>
      </c>
      <c r="K226" s="369">
        <v>292603004</v>
      </c>
      <c r="L226" s="369">
        <v>438219.9</v>
      </c>
      <c r="M226" s="369">
        <v>226895.5</v>
      </c>
      <c r="N226" s="369">
        <v>211323.7</v>
      </c>
      <c r="O226" s="369">
        <v>15002</v>
      </c>
      <c r="P226" s="369">
        <v>1450</v>
      </c>
      <c r="Q226" s="369">
        <v>457013</v>
      </c>
      <c r="R226" s="373" t="s">
        <v>519</v>
      </c>
      <c r="T226" s="369" t="s">
        <v>84</v>
      </c>
      <c r="U226" s="369" t="s">
        <v>121</v>
      </c>
      <c r="V226" s="369" t="s">
        <v>127</v>
      </c>
      <c r="W226" s="369">
        <v>18850</v>
      </c>
      <c r="X226" s="369" t="s">
        <v>406</v>
      </c>
      <c r="Y226" s="369" t="s">
        <v>421</v>
      </c>
      <c r="Z226" s="152">
        <v>13151.79</v>
      </c>
      <c r="AA226" s="152">
        <v>6102.12</v>
      </c>
      <c r="AB226" s="152">
        <v>7049.66</v>
      </c>
      <c r="AC226" s="369">
        <v>46.4</v>
      </c>
      <c r="AD226" s="369">
        <v>70.66</v>
      </c>
      <c r="AE226" s="152">
        <v>22444.59</v>
      </c>
      <c r="AF226" s="152">
        <v>4683.18</v>
      </c>
      <c r="AG226" s="369">
        <v>35.049999999999997</v>
      </c>
      <c r="AH226" s="152">
        <v>17761.41</v>
      </c>
      <c r="AI226" s="152">
        <v>6102.12</v>
      </c>
      <c r="AJ226" s="152">
        <v>11659.28</v>
      </c>
      <c r="AK226" s="369">
        <v>65.64</v>
      </c>
      <c r="AL226" s="373" t="s">
        <v>519</v>
      </c>
      <c r="AM226" s="368" t="s">
        <v>421</v>
      </c>
    </row>
    <row r="227" spans="1:39">
      <c r="A227" s="369" t="s">
        <v>365</v>
      </c>
      <c r="B227" s="369">
        <v>292603004</v>
      </c>
      <c r="C227" s="362" t="s">
        <v>57</v>
      </c>
      <c r="D227" s="363">
        <v>13787.7</v>
      </c>
      <c r="E227" s="363">
        <v>13646.5</v>
      </c>
      <c r="F227" s="363">
        <v>141.19999999999999</v>
      </c>
      <c r="G227" s="363">
        <v>15007</v>
      </c>
      <c r="H227" s="363">
        <v>1450</v>
      </c>
      <c r="I227" s="373" t="s">
        <v>519</v>
      </c>
      <c r="K227" s="369">
        <v>292603875</v>
      </c>
      <c r="L227" s="369">
        <v>83038.8</v>
      </c>
      <c r="M227" s="369">
        <v>56147.1</v>
      </c>
      <c r="N227" s="369">
        <v>26891.4</v>
      </c>
      <c r="O227" s="369">
        <v>4799</v>
      </c>
      <c r="P227" s="369">
        <v>2971</v>
      </c>
      <c r="Q227" s="369">
        <v>61685.9</v>
      </c>
      <c r="R227" s="373" t="s">
        <v>519</v>
      </c>
      <c r="T227" s="369" t="s">
        <v>84</v>
      </c>
      <c r="U227" s="369" t="s">
        <v>121</v>
      </c>
      <c r="V227" s="369" t="s">
        <v>128</v>
      </c>
      <c r="W227" s="369">
        <v>78378</v>
      </c>
      <c r="X227" s="369" t="s">
        <v>406</v>
      </c>
      <c r="Y227" s="369" t="s">
        <v>422</v>
      </c>
      <c r="Z227" s="152">
        <v>31940.05</v>
      </c>
      <c r="AA227" s="152">
        <v>9013.1</v>
      </c>
      <c r="AB227" s="152">
        <v>22926.95</v>
      </c>
      <c r="AC227" s="369">
        <v>28.22</v>
      </c>
      <c r="AD227" s="369">
        <v>0</v>
      </c>
      <c r="AE227" s="152">
        <v>15209.18</v>
      </c>
      <c r="AF227" s="152">
        <v>3983.32</v>
      </c>
      <c r="AG227" s="369">
        <v>0</v>
      </c>
      <c r="AH227" s="152">
        <v>11225.86</v>
      </c>
      <c r="AI227" s="152">
        <v>6922.07</v>
      </c>
      <c r="AJ227" s="152">
        <v>4303.79</v>
      </c>
      <c r="AK227" s="369">
        <v>38.340000000000003</v>
      </c>
      <c r="AL227" s="373" t="s">
        <v>519</v>
      </c>
      <c r="AM227" s="368" t="s">
        <v>422</v>
      </c>
    </row>
    <row r="228" spans="1:39">
      <c r="A228" s="369" t="s">
        <v>365</v>
      </c>
      <c r="B228" s="369">
        <v>292603004</v>
      </c>
      <c r="C228" s="362" t="s">
        <v>366</v>
      </c>
      <c r="D228" s="363">
        <v>292299.40000000002</v>
      </c>
      <c r="E228" s="363">
        <v>134464.9</v>
      </c>
      <c r="F228" s="363">
        <v>157834.5</v>
      </c>
      <c r="G228" s="363">
        <v>15007</v>
      </c>
      <c r="H228" s="363">
        <v>1450</v>
      </c>
      <c r="I228" s="373" t="s">
        <v>519</v>
      </c>
      <c r="K228" s="369">
        <v>292604652</v>
      </c>
      <c r="L228" s="369">
        <v>191618.2</v>
      </c>
      <c r="M228" s="369">
        <v>41110.199999999997</v>
      </c>
      <c r="N228" s="369">
        <v>150503.1</v>
      </c>
      <c r="O228" s="369">
        <v>9711</v>
      </c>
      <c r="P228" s="369">
        <v>5062</v>
      </c>
      <c r="Q228" s="369">
        <v>142988</v>
      </c>
      <c r="R228" s="373" t="s">
        <v>519</v>
      </c>
      <c r="T228" s="369" t="s">
        <v>84</v>
      </c>
      <c r="U228" s="369" t="s">
        <v>121</v>
      </c>
      <c r="V228" s="369" t="s">
        <v>128</v>
      </c>
      <c r="W228" s="369">
        <v>78378</v>
      </c>
      <c r="X228" s="369" t="s">
        <v>406</v>
      </c>
      <c r="Y228" s="369" t="s">
        <v>423</v>
      </c>
      <c r="Z228" s="152">
        <v>15030.61</v>
      </c>
      <c r="AA228" s="152">
        <v>8869.7099999999991</v>
      </c>
      <c r="AB228" s="152">
        <v>6160.9</v>
      </c>
      <c r="AC228" s="369">
        <v>59.01</v>
      </c>
      <c r="AD228" s="369">
        <v>0</v>
      </c>
      <c r="AE228" s="152">
        <v>11794.68</v>
      </c>
      <c r="AF228" s="152">
        <v>4370.97</v>
      </c>
      <c r="AG228" s="369">
        <v>0</v>
      </c>
      <c r="AH228" s="152">
        <v>7423.71</v>
      </c>
      <c r="AI228" s="152">
        <v>5449.5</v>
      </c>
      <c r="AJ228" s="152">
        <v>1974.22</v>
      </c>
      <c r="AK228" s="369">
        <v>26.59</v>
      </c>
      <c r="AL228" s="373" t="s">
        <v>519</v>
      </c>
      <c r="AM228" s="368" t="s">
        <v>423</v>
      </c>
    </row>
    <row r="229" spans="1:39">
      <c r="A229" s="369" t="s">
        <v>365</v>
      </c>
      <c r="B229" s="369">
        <v>292603875</v>
      </c>
      <c r="C229" s="362" t="s">
        <v>49</v>
      </c>
      <c r="D229" s="363">
        <v>82726.3</v>
      </c>
      <c r="E229" s="363">
        <v>26886.7</v>
      </c>
      <c r="F229" s="363">
        <v>55839.6</v>
      </c>
      <c r="G229" s="363">
        <v>4800</v>
      </c>
      <c r="H229" s="363">
        <v>2971</v>
      </c>
      <c r="I229" s="373" t="s">
        <v>519</v>
      </c>
      <c r="K229" s="369">
        <v>295700349</v>
      </c>
      <c r="L229" s="369">
        <v>262288.90000000002</v>
      </c>
      <c r="M229" s="369">
        <v>84711.8</v>
      </c>
      <c r="N229" s="369">
        <v>177575.5</v>
      </c>
      <c r="O229" s="369">
        <v>11560</v>
      </c>
      <c r="P229" s="369">
        <v>1757</v>
      </c>
      <c r="Q229" s="369">
        <v>330712</v>
      </c>
      <c r="R229" s="373" t="s">
        <v>519</v>
      </c>
      <c r="T229" s="369" t="s">
        <v>84</v>
      </c>
      <c r="U229" s="369" t="s">
        <v>121</v>
      </c>
      <c r="V229" s="369" t="s">
        <v>129</v>
      </c>
      <c r="W229" s="369">
        <v>78998</v>
      </c>
      <c r="X229" s="369" t="s">
        <v>406</v>
      </c>
      <c r="Y229" s="369" t="s">
        <v>424</v>
      </c>
      <c r="Z229" s="152">
        <v>142777.56</v>
      </c>
      <c r="AA229" s="152">
        <v>115496.43</v>
      </c>
      <c r="AB229" s="152">
        <v>27281.13</v>
      </c>
      <c r="AC229" s="369">
        <v>80.89</v>
      </c>
      <c r="AD229" s="369">
        <v>0</v>
      </c>
      <c r="AE229" s="152">
        <v>130640.08</v>
      </c>
      <c r="AF229" s="152">
        <v>68522.22</v>
      </c>
      <c r="AG229" s="369">
        <v>0</v>
      </c>
      <c r="AH229" s="152">
        <v>62117.87</v>
      </c>
      <c r="AI229" s="152">
        <v>56979.63</v>
      </c>
      <c r="AJ229" s="152">
        <v>5138.2299999999996</v>
      </c>
      <c r="AK229" s="369">
        <v>8.27</v>
      </c>
      <c r="AL229" s="373" t="s">
        <v>519</v>
      </c>
      <c r="AM229" s="368" t="s">
        <v>424</v>
      </c>
    </row>
    <row r="230" spans="1:39">
      <c r="A230" s="369" t="s">
        <v>365</v>
      </c>
      <c r="B230" s="369">
        <v>292604652</v>
      </c>
      <c r="C230" s="362" t="s">
        <v>51</v>
      </c>
      <c r="D230" s="363">
        <v>188976.6</v>
      </c>
      <c r="E230" s="363">
        <v>150453.5</v>
      </c>
      <c r="F230" s="363">
        <v>38523.1</v>
      </c>
      <c r="G230" s="363">
        <v>9712</v>
      </c>
      <c r="H230" s="363">
        <v>5062</v>
      </c>
      <c r="I230" s="373" t="s">
        <v>519</v>
      </c>
      <c r="K230" s="369">
        <v>295700667</v>
      </c>
      <c r="L230" s="369">
        <v>102196.5</v>
      </c>
      <c r="M230" s="369">
        <v>86686.7</v>
      </c>
      <c r="N230" s="369">
        <v>15507.4</v>
      </c>
      <c r="O230" s="369">
        <v>3999</v>
      </c>
      <c r="P230" s="369">
        <v>2107</v>
      </c>
      <c r="Q230" s="369">
        <v>63826.1</v>
      </c>
      <c r="R230" s="373" t="s">
        <v>519</v>
      </c>
      <c r="T230" s="369" t="s">
        <v>84</v>
      </c>
      <c r="U230" s="369" t="s">
        <v>121</v>
      </c>
      <c r="V230" s="369" t="s">
        <v>130</v>
      </c>
      <c r="W230" s="369">
        <v>53518</v>
      </c>
      <c r="X230" s="369" t="s">
        <v>406</v>
      </c>
      <c r="Y230" s="369" t="s">
        <v>425</v>
      </c>
      <c r="Z230" s="152">
        <v>172851.74</v>
      </c>
      <c r="AA230" s="152">
        <v>71317.350000000006</v>
      </c>
      <c r="AB230" s="152">
        <v>101534.39</v>
      </c>
      <c r="AC230" s="369">
        <v>41.26</v>
      </c>
      <c r="AD230" s="369">
        <v>24.39</v>
      </c>
      <c r="AE230" s="152">
        <v>215009.2</v>
      </c>
      <c r="AF230" s="152">
        <v>68187.490000000005</v>
      </c>
      <c r="AG230" s="369">
        <v>0</v>
      </c>
      <c r="AH230" s="152">
        <v>146821.72</v>
      </c>
      <c r="AI230" s="152">
        <v>70428.66</v>
      </c>
      <c r="AJ230" s="152">
        <v>76393.05</v>
      </c>
      <c r="AK230" s="369">
        <v>52.03</v>
      </c>
      <c r="AL230" s="373" t="s">
        <v>519</v>
      </c>
      <c r="AM230" s="368" t="s">
        <v>425</v>
      </c>
    </row>
    <row r="231" spans="1:39">
      <c r="A231" s="369" t="s">
        <v>365</v>
      </c>
      <c r="B231" s="369">
        <v>295700349</v>
      </c>
      <c r="C231" s="362" t="s">
        <v>367</v>
      </c>
      <c r="D231" s="363">
        <v>117009.8</v>
      </c>
      <c r="E231" s="363">
        <v>58317.4</v>
      </c>
      <c r="F231" s="363">
        <v>58692.3</v>
      </c>
      <c r="G231" s="363">
        <v>11561</v>
      </c>
      <c r="H231" s="363">
        <v>1757</v>
      </c>
      <c r="I231" s="373" t="s">
        <v>519</v>
      </c>
      <c r="K231" s="369">
        <v>295700709</v>
      </c>
      <c r="L231" s="369">
        <v>328695.2</v>
      </c>
      <c r="M231" s="369">
        <v>228024</v>
      </c>
      <c r="N231" s="369">
        <v>100667.6</v>
      </c>
      <c r="O231" s="369">
        <v>11999</v>
      </c>
      <c r="P231" s="369">
        <v>5943</v>
      </c>
      <c r="Q231" s="369">
        <v>204290</v>
      </c>
      <c r="R231" s="373" t="s">
        <v>519</v>
      </c>
      <c r="T231" s="369" t="s">
        <v>84</v>
      </c>
      <c r="U231" s="369" t="s">
        <v>121</v>
      </c>
      <c r="V231" s="369" t="s">
        <v>130</v>
      </c>
      <c r="W231" s="369">
        <v>53518</v>
      </c>
      <c r="X231" s="369" t="s">
        <v>406</v>
      </c>
      <c r="Y231" s="369" t="s">
        <v>426</v>
      </c>
      <c r="Z231" s="152">
        <v>76590.89</v>
      </c>
      <c r="AA231" s="152">
        <v>50465.65</v>
      </c>
      <c r="AB231" s="152">
        <v>26125.24</v>
      </c>
      <c r="AC231" s="369">
        <v>65.89</v>
      </c>
      <c r="AD231" s="369">
        <v>25.02</v>
      </c>
      <c r="AE231" s="152">
        <v>95756.4</v>
      </c>
      <c r="AF231" s="152">
        <v>42618.34</v>
      </c>
      <c r="AG231" s="369">
        <v>0</v>
      </c>
      <c r="AH231" s="152">
        <v>53138.06</v>
      </c>
      <c r="AI231" s="152">
        <v>50465.65</v>
      </c>
      <c r="AJ231" s="152">
        <v>2672.4</v>
      </c>
      <c r="AK231" s="369">
        <v>5.03</v>
      </c>
      <c r="AL231" s="373" t="s">
        <v>519</v>
      </c>
      <c r="AM231" s="368" t="s">
        <v>426</v>
      </c>
    </row>
    <row r="232" spans="1:39">
      <c r="A232" s="369" t="s">
        <v>365</v>
      </c>
      <c r="B232" s="369">
        <v>295700349</v>
      </c>
      <c r="C232" s="362" t="s">
        <v>368</v>
      </c>
      <c r="D232" s="363">
        <v>132070.5</v>
      </c>
      <c r="E232" s="363">
        <v>106036.6</v>
      </c>
      <c r="F232" s="363">
        <v>26033.8</v>
      </c>
      <c r="G232" s="363">
        <v>11561</v>
      </c>
      <c r="H232" s="363">
        <v>1757</v>
      </c>
      <c r="I232" s="373" t="s">
        <v>519</v>
      </c>
      <c r="K232" s="369">
        <v>295700710</v>
      </c>
      <c r="L232" s="369">
        <v>209496.5</v>
      </c>
      <c r="M232" s="369">
        <v>157004.1</v>
      </c>
      <c r="N232" s="369">
        <v>52486.8</v>
      </c>
      <c r="O232" s="369">
        <v>7999</v>
      </c>
      <c r="P232" s="369">
        <v>6298</v>
      </c>
      <c r="Q232" s="369">
        <v>46991.8</v>
      </c>
      <c r="R232" s="373" t="s">
        <v>519</v>
      </c>
      <c r="T232" s="369" t="s">
        <v>84</v>
      </c>
      <c r="U232" s="369" t="s">
        <v>121</v>
      </c>
      <c r="V232" s="369" t="s">
        <v>134</v>
      </c>
      <c r="W232" s="369">
        <v>55362</v>
      </c>
      <c r="X232" s="369" t="s">
        <v>406</v>
      </c>
      <c r="Y232" s="369" t="s">
        <v>427</v>
      </c>
      <c r="Z232" s="152">
        <v>172851.74</v>
      </c>
      <c r="AA232" s="152">
        <v>104741.11</v>
      </c>
      <c r="AB232" s="152">
        <v>68110.63</v>
      </c>
      <c r="AC232" s="369">
        <v>60.6</v>
      </c>
      <c r="AD232" s="369">
        <v>32.369999999999997</v>
      </c>
      <c r="AE232" s="152">
        <v>228801.79</v>
      </c>
      <c r="AF232" s="152">
        <v>33008.870000000003</v>
      </c>
      <c r="AG232" s="369">
        <v>13.27</v>
      </c>
      <c r="AH232" s="152">
        <v>195792.91</v>
      </c>
      <c r="AI232" s="152">
        <v>103149.21</v>
      </c>
      <c r="AJ232" s="152">
        <v>92643.7</v>
      </c>
      <c r="AK232" s="369">
        <v>47.32</v>
      </c>
      <c r="AL232" s="373" t="s">
        <v>519</v>
      </c>
      <c r="AM232" s="368" t="s">
        <v>427</v>
      </c>
    </row>
    <row r="233" spans="1:39">
      <c r="A233" s="369" t="s">
        <v>365</v>
      </c>
      <c r="B233" s="369">
        <v>295700349</v>
      </c>
      <c r="C233" s="362" t="s">
        <v>369</v>
      </c>
      <c r="D233" s="363">
        <v>13207.1</v>
      </c>
      <c r="E233" s="363">
        <v>13070.5</v>
      </c>
      <c r="F233" s="363">
        <v>136.69999999999999</v>
      </c>
      <c r="G233" s="363">
        <v>11561</v>
      </c>
      <c r="H233" s="363">
        <v>1757</v>
      </c>
      <c r="I233" s="373" t="s">
        <v>519</v>
      </c>
      <c r="K233" s="369">
        <v>295700712</v>
      </c>
      <c r="L233" s="369">
        <v>209496.5</v>
      </c>
      <c r="M233" s="369">
        <v>192240.2</v>
      </c>
      <c r="N233" s="369">
        <v>17250.400000000001</v>
      </c>
      <c r="O233" s="369">
        <v>7999</v>
      </c>
      <c r="P233" s="369">
        <v>5429</v>
      </c>
      <c r="Q233" s="369">
        <v>39098</v>
      </c>
      <c r="R233" s="373" t="s">
        <v>519</v>
      </c>
      <c r="T233" s="369" t="s">
        <v>84</v>
      </c>
      <c r="U233" s="369" t="s">
        <v>121</v>
      </c>
      <c r="V233" s="369" t="s">
        <v>119</v>
      </c>
      <c r="W233" s="369">
        <v>210204</v>
      </c>
      <c r="X233" s="369" t="s">
        <v>406</v>
      </c>
      <c r="Y233" s="369" t="s">
        <v>428</v>
      </c>
      <c r="Z233" s="152">
        <v>38650.15</v>
      </c>
      <c r="AA233" s="152">
        <v>30056.67</v>
      </c>
      <c r="AB233" s="152">
        <v>8593.48</v>
      </c>
      <c r="AC233" s="369">
        <v>77.77</v>
      </c>
      <c r="AD233" s="369">
        <v>14.23</v>
      </c>
      <c r="AE233" s="152">
        <v>44150.82</v>
      </c>
      <c r="AF233" s="152">
        <v>7029.86</v>
      </c>
      <c r="AG233" s="369">
        <v>0</v>
      </c>
      <c r="AH233" s="152">
        <v>37120.959999999999</v>
      </c>
      <c r="AI233" s="152">
        <v>29160.18</v>
      </c>
      <c r="AJ233" s="152">
        <v>7960.79</v>
      </c>
      <c r="AK233" s="369">
        <v>21.45</v>
      </c>
      <c r="AL233" s="373" t="s">
        <v>519</v>
      </c>
      <c r="AM233" s="368" t="s">
        <v>428</v>
      </c>
    </row>
    <row r="234" spans="1:39">
      <c r="A234" s="369" t="s">
        <v>365</v>
      </c>
      <c r="B234" s="369">
        <v>295700667</v>
      </c>
      <c r="C234" s="362" t="s">
        <v>46</v>
      </c>
      <c r="D234" s="363">
        <v>100322.6</v>
      </c>
      <c r="E234" s="363">
        <v>15502.9</v>
      </c>
      <c r="F234" s="363">
        <v>84819.7</v>
      </c>
      <c r="G234" s="363">
        <v>4000</v>
      </c>
      <c r="H234" s="363">
        <v>2107</v>
      </c>
      <c r="I234" s="373" t="s">
        <v>519</v>
      </c>
      <c r="K234" s="369">
        <v>295700713</v>
      </c>
      <c r="L234" s="369">
        <v>190871.2</v>
      </c>
      <c r="M234" s="369">
        <v>190870</v>
      </c>
      <c r="N234" s="369">
        <v>4.9000000000000004</v>
      </c>
      <c r="O234" s="369">
        <v>6400</v>
      </c>
      <c r="P234" s="369">
        <v>6400</v>
      </c>
      <c r="Q234" s="369">
        <v>0</v>
      </c>
      <c r="R234" s="373" t="s">
        <v>519</v>
      </c>
    </row>
    <row r="235" spans="1:39">
      <c r="A235" s="369" t="s">
        <v>365</v>
      </c>
      <c r="B235" s="369">
        <v>295700709</v>
      </c>
      <c r="C235" s="362" t="s">
        <v>379</v>
      </c>
      <c r="D235" s="363">
        <v>117378.8</v>
      </c>
      <c r="E235" s="363">
        <v>44817.8</v>
      </c>
      <c r="F235" s="363">
        <v>72561</v>
      </c>
      <c r="G235" s="363">
        <v>12000</v>
      </c>
      <c r="H235" s="363">
        <v>5949</v>
      </c>
      <c r="I235" s="373" t="s">
        <v>519</v>
      </c>
      <c r="K235" s="369">
        <v>292600623</v>
      </c>
      <c r="L235" s="369">
        <v>250018.4</v>
      </c>
      <c r="M235" s="369">
        <v>196508.5</v>
      </c>
      <c r="N235" s="369">
        <v>53508.6</v>
      </c>
      <c r="O235" s="369">
        <v>3713</v>
      </c>
      <c r="P235" s="369">
        <v>394</v>
      </c>
      <c r="Q235" s="369">
        <v>101941</v>
      </c>
      <c r="R235" s="373" t="s">
        <v>519</v>
      </c>
      <c r="Y235" s="371" t="s">
        <v>359</v>
      </c>
      <c r="Z235" s="371" t="s">
        <v>516</v>
      </c>
      <c r="AA235" s="371" t="s">
        <v>377</v>
      </c>
    </row>
    <row r="236" spans="1:39">
      <c r="A236" s="369" t="s">
        <v>365</v>
      </c>
      <c r="B236" s="369">
        <v>295700709</v>
      </c>
      <c r="C236" s="362" t="s">
        <v>380</v>
      </c>
      <c r="D236" s="363">
        <v>198105.7</v>
      </c>
      <c r="E236" s="363">
        <v>41399.699999999997</v>
      </c>
      <c r="F236" s="363">
        <v>156706</v>
      </c>
      <c r="G236" s="363">
        <v>12000</v>
      </c>
      <c r="H236" s="363">
        <v>5949</v>
      </c>
      <c r="I236" s="373" t="s">
        <v>519</v>
      </c>
      <c r="K236" s="369">
        <v>292600745</v>
      </c>
      <c r="L236" s="369">
        <v>150516.70000000001</v>
      </c>
      <c r="M236" s="369">
        <v>63709.8</v>
      </c>
      <c r="N236" s="369">
        <v>86806</v>
      </c>
      <c r="O236" s="369">
        <v>3620</v>
      </c>
      <c r="P236" s="369">
        <v>946</v>
      </c>
      <c r="Q236" s="369">
        <v>89754.1</v>
      </c>
      <c r="R236" s="373" t="s">
        <v>519</v>
      </c>
      <c r="Y236" s="331">
        <v>290103544</v>
      </c>
      <c r="Z236" s="330">
        <v>9614.38671875</v>
      </c>
      <c r="AA236" s="373" t="s">
        <v>519</v>
      </c>
    </row>
    <row r="237" spans="1:39">
      <c r="A237" s="369" t="s">
        <v>365</v>
      </c>
      <c r="B237" s="369">
        <v>295700709</v>
      </c>
      <c r="C237" s="362" t="s">
        <v>381</v>
      </c>
      <c r="D237" s="363">
        <v>13207.1</v>
      </c>
      <c r="E237" s="363">
        <v>13072.5</v>
      </c>
      <c r="F237" s="363">
        <v>134.6</v>
      </c>
      <c r="G237" s="363">
        <v>12000</v>
      </c>
      <c r="H237" s="363">
        <v>5949</v>
      </c>
      <c r="I237" s="373" t="s">
        <v>519</v>
      </c>
      <c r="K237" s="369">
        <v>295700703</v>
      </c>
      <c r="L237" s="369">
        <v>224071.2</v>
      </c>
      <c r="M237" s="369">
        <v>163728.4</v>
      </c>
      <c r="N237" s="369">
        <v>60341.8</v>
      </c>
      <c r="O237" s="369">
        <v>6399</v>
      </c>
      <c r="P237" s="369">
        <v>3838</v>
      </c>
      <c r="Q237" s="369">
        <v>86389.9</v>
      </c>
      <c r="R237" s="373" t="s">
        <v>519</v>
      </c>
      <c r="Y237" s="331">
        <v>290103564</v>
      </c>
      <c r="Z237" s="330">
        <v>14168.3046875</v>
      </c>
      <c r="AA237" s="373" t="s">
        <v>519</v>
      </c>
    </row>
    <row r="238" spans="1:39">
      <c r="A238" s="369" t="s">
        <v>365</v>
      </c>
      <c r="B238" s="369">
        <v>295700710</v>
      </c>
      <c r="C238" s="362" t="s">
        <v>336</v>
      </c>
      <c r="D238" s="363">
        <v>207619.5</v>
      </c>
      <c r="E238" s="363">
        <v>52469.599999999999</v>
      </c>
      <c r="F238" s="363">
        <v>155149.79999999999</v>
      </c>
      <c r="G238" s="363">
        <v>8000</v>
      </c>
      <c r="H238" s="363">
        <v>6298</v>
      </c>
      <c r="I238" s="373" t="s">
        <v>519</v>
      </c>
      <c r="K238" s="369">
        <v>295700705</v>
      </c>
      <c r="L238" s="369">
        <v>156194.1</v>
      </c>
      <c r="M238" s="369">
        <v>142664.6</v>
      </c>
      <c r="N238" s="369">
        <v>13527.2</v>
      </c>
      <c r="O238" s="369">
        <v>4800</v>
      </c>
      <c r="P238" s="369">
        <v>4287</v>
      </c>
      <c r="Q238" s="369">
        <v>17303</v>
      </c>
      <c r="R238" s="373" t="s">
        <v>519</v>
      </c>
      <c r="Y238" s="331">
        <v>290103810</v>
      </c>
      <c r="Z238" s="330">
        <v>474.984375</v>
      </c>
      <c r="AA238" s="373" t="s">
        <v>519</v>
      </c>
    </row>
    <row r="239" spans="1:39">
      <c r="A239" s="369" t="s">
        <v>365</v>
      </c>
      <c r="B239" s="369">
        <v>295700712</v>
      </c>
      <c r="C239" s="362" t="s">
        <v>357</v>
      </c>
      <c r="D239" s="363">
        <v>207619.5</v>
      </c>
      <c r="E239" s="363">
        <v>17246.3</v>
      </c>
      <c r="F239" s="363">
        <v>190373.2</v>
      </c>
      <c r="G239" s="363">
        <v>8000</v>
      </c>
      <c r="H239" s="363">
        <v>5429</v>
      </c>
      <c r="I239" s="373" t="s">
        <v>519</v>
      </c>
      <c r="K239" s="370">
        <v>492600377</v>
      </c>
      <c r="L239" s="369">
        <v>33090.5</v>
      </c>
      <c r="M239" s="369">
        <v>19260.099999999999</v>
      </c>
      <c r="N239" s="369">
        <v>13830.4</v>
      </c>
      <c r="O239" s="369">
        <v>1570</v>
      </c>
      <c r="P239" s="369">
        <v>299</v>
      </c>
      <c r="Q239" s="369">
        <v>42854.1</v>
      </c>
      <c r="R239" s="373" t="s">
        <v>519</v>
      </c>
      <c r="Y239" s="331">
        <v>290103943</v>
      </c>
      <c r="Z239" s="330">
        <v>4455.0019531249982</v>
      </c>
      <c r="AA239" s="373" t="s">
        <v>519</v>
      </c>
    </row>
    <row r="240" spans="1:39">
      <c r="A240" s="369" t="s">
        <v>365</v>
      </c>
      <c r="B240" s="369">
        <v>295700713</v>
      </c>
      <c r="C240" s="362" t="s">
        <v>382</v>
      </c>
      <c r="D240" s="363">
        <v>177661.7</v>
      </c>
      <c r="E240" s="363">
        <v>4.9000000000000004</v>
      </c>
      <c r="F240" s="363">
        <v>177656.8</v>
      </c>
      <c r="G240" s="363">
        <v>6400</v>
      </c>
      <c r="H240" s="363">
        <v>6400</v>
      </c>
      <c r="I240" s="373" t="s">
        <v>519</v>
      </c>
      <c r="K240" s="370">
        <v>292602262</v>
      </c>
      <c r="L240" s="369">
        <v>55151</v>
      </c>
      <c r="M240" s="369">
        <v>36142.800000000003</v>
      </c>
      <c r="N240" s="369">
        <v>19008.099999999999</v>
      </c>
      <c r="O240" s="369">
        <v>2480</v>
      </c>
      <c r="P240" s="369">
        <v>582</v>
      </c>
      <c r="Q240" s="369">
        <v>63994.6</v>
      </c>
      <c r="R240" s="373" t="s">
        <v>519</v>
      </c>
      <c r="Y240" s="331">
        <v>290105349</v>
      </c>
      <c r="Z240" s="330">
        <v>10018.1748046875</v>
      </c>
      <c r="AA240" s="373" t="s">
        <v>519</v>
      </c>
    </row>
    <row r="241" spans="1:38">
      <c r="A241" s="369" t="s">
        <v>365</v>
      </c>
      <c r="B241" s="369">
        <v>295700713</v>
      </c>
      <c r="C241" s="362" t="s">
        <v>383</v>
      </c>
      <c r="D241" s="363">
        <v>13207.1</v>
      </c>
      <c r="E241" s="363">
        <v>0</v>
      </c>
      <c r="F241" s="363">
        <v>13207.1</v>
      </c>
      <c r="G241" s="363">
        <v>6400</v>
      </c>
      <c r="H241" s="363">
        <v>6400</v>
      </c>
      <c r="I241" s="373" t="s">
        <v>519</v>
      </c>
      <c r="Y241" s="331">
        <v>290103452</v>
      </c>
      <c r="Z241" s="330">
        <v>23071.755859375</v>
      </c>
      <c r="AA241" s="373" t="s">
        <v>519</v>
      </c>
    </row>
    <row r="242" spans="1:38">
      <c r="A242" s="369" t="s">
        <v>375</v>
      </c>
      <c r="B242" s="369">
        <v>492600377</v>
      </c>
      <c r="C242" s="362" t="s">
        <v>27</v>
      </c>
      <c r="D242" s="363">
        <v>33090.5</v>
      </c>
      <c r="E242" s="363">
        <v>13791.5</v>
      </c>
      <c r="F242" s="363">
        <v>19299</v>
      </c>
      <c r="G242" s="363">
        <v>1570</v>
      </c>
      <c r="H242" s="363">
        <v>299</v>
      </c>
      <c r="I242" s="373" t="s">
        <v>519</v>
      </c>
      <c r="K242" s="371" t="s">
        <v>10</v>
      </c>
      <c r="L242" s="371" t="s">
        <v>267</v>
      </c>
      <c r="M242" s="371" t="s">
        <v>242</v>
      </c>
      <c r="N242" s="371" t="s">
        <v>490</v>
      </c>
      <c r="O242" s="371" t="s">
        <v>377</v>
      </c>
      <c r="P242" s="371" t="s">
        <v>347</v>
      </c>
      <c r="Q242" s="371" t="s">
        <v>491</v>
      </c>
      <c r="R242" s="373" t="s">
        <v>510</v>
      </c>
      <c r="S242" s="371" t="s">
        <v>310</v>
      </c>
      <c r="T242" s="371" t="s">
        <v>511</v>
      </c>
      <c r="U242" s="371" t="s">
        <v>513</v>
      </c>
      <c r="V242" s="371" t="s">
        <v>377</v>
      </c>
      <c r="Y242" s="331">
        <v>290103720</v>
      </c>
      <c r="Z242" s="330">
        <v>3003.7558593749818</v>
      </c>
      <c r="AA242" s="373" t="s">
        <v>519</v>
      </c>
    </row>
    <row r="243" spans="1:38">
      <c r="A243" s="369" t="s">
        <v>374</v>
      </c>
      <c r="B243" s="369">
        <v>292602262</v>
      </c>
      <c r="C243" s="362" t="s">
        <v>29</v>
      </c>
      <c r="D243" s="363">
        <v>55150.8</v>
      </c>
      <c r="E243" s="363">
        <v>19001.8</v>
      </c>
      <c r="F243" s="363">
        <v>36149.1</v>
      </c>
      <c r="G243" s="363">
        <v>2480</v>
      </c>
      <c r="H243" s="363">
        <v>582</v>
      </c>
      <c r="I243" s="373" t="s">
        <v>519</v>
      </c>
      <c r="K243" s="369">
        <v>292602230</v>
      </c>
      <c r="L243" s="369">
        <v>2055.9</v>
      </c>
      <c r="M243" s="369">
        <v>1015.2</v>
      </c>
      <c r="N243" s="319">
        <v>0.49379833649496568</v>
      </c>
      <c r="O243" s="373" t="s">
        <v>519</v>
      </c>
      <c r="P243" s="152">
        <v>2.0077148437500001</v>
      </c>
      <c r="Q243" s="152">
        <v>0.99140625000000004</v>
      </c>
      <c r="R243" s="152">
        <v>93.567187500000003</v>
      </c>
      <c r="S243" s="152">
        <v>120.662109375</v>
      </c>
      <c r="T243" s="152">
        <v>92.575781250000006</v>
      </c>
      <c r="U243" s="223">
        <v>0.76723158354780752</v>
      </c>
      <c r="V243" s="373" t="s">
        <v>483</v>
      </c>
      <c r="Y243" s="331">
        <v>290105373</v>
      </c>
      <c r="Z243" s="330">
        <v>1943.0361328125</v>
      </c>
      <c r="AA243" s="373" t="s">
        <v>519</v>
      </c>
    </row>
    <row r="244" spans="1:38">
      <c r="A244" s="369" t="s">
        <v>71</v>
      </c>
      <c r="B244" s="369">
        <v>292600623</v>
      </c>
      <c r="C244" s="362" t="s">
        <v>22</v>
      </c>
      <c r="D244" s="363">
        <v>143392.20000000001</v>
      </c>
      <c r="E244" s="363">
        <v>20872.3</v>
      </c>
      <c r="F244" s="363">
        <v>122519.9</v>
      </c>
      <c r="G244" s="363">
        <v>3721</v>
      </c>
      <c r="H244" s="363">
        <v>394</v>
      </c>
      <c r="I244" s="373" t="s">
        <v>519</v>
      </c>
      <c r="K244" s="369">
        <v>292602231</v>
      </c>
      <c r="L244" s="369">
        <v>113755</v>
      </c>
      <c r="M244" s="369">
        <v>85982.3</v>
      </c>
      <c r="N244" s="319">
        <v>0.75585512724715398</v>
      </c>
      <c r="O244" s="373" t="s">
        <v>519</v>
      </c>
      <c r="P244" s="152">
        <v>111.0888671875</v>
      </c>
      <c r="Q244" s="152">
        <v>83.967089843750003</v>
      </c>
      <c r="R244" s="152">
        <v>176.3720703125</v>
      </c>
      <c r="S244" s="152">
        <v>114.4892578125</v>
      </c>
      <c r="T244" s="152">
        <v>92.404980468749997</v>
      </c>
      <c r="U244" s="223">
        <v>0.80710611837559809</v>
      </c>
      <c r="V244" s="373" t="s">
        <v>483</v>
      </c>
      <c r="Y244" s="331">
        <v>290102838</v>
      </c>
      <c r="Z244" s="330">
        <v>744.083984375</v>
      </c>
      <c r="AA244" s="373" t="s">
        <v>519</v>
      </c>
    </row>
    <row r="245" spans="1:38">
      <c r="A245" s="369" t="s">
        <v>71</v>
      </c>
      <c r="B245" s="369">
        <v>292600623</v>
      </c>
      <c r="C245" s="362" t="s">
        <v>23</v>
      </c>
      <c r="D245" s="363">
        <v>9191.7999999999993</v>
      </c>
      <c r="E245" s="363">
        <v>5616.1</v>
      </c>
      <c r="F245" s="363">
        <v>3575.7</v>
      </c>
      <c r="G245" s="363">
        <v>3721</v>
      </c>
      <c r="H245" s="363">
        <v>394</v>
      </c>
      <c r="I245" s="373" t="s">
        <v>519</v>
      </c>
      <c r="K245" s="369">
        <v>292604330</v>
      </c>
      <c r="L245" s="369">
        <v>28847.200000000001</v>
      </c>
      <c r="M245" s="369">
        <v>7058.7</v>
      </c>
      <c r="N245" s="319">
        <v>0.24469272581047727</v>
      </c>
      <c r="O245" s="373" t="s">
        <v>519</v>
      </c>
      <c r="P245" s="152">
        <v>28.171093750000001</v>
      </c>
      <c r="Q245" s="152">
        <v>6.8932617187499998</v>
      </c>
      <c r="R245" s="152">
        <v>95.068164062500003</v>
      </c>
      <c r="S245" s="152">
        <v>143.4091796875</v>
      </c>
      <c r="T245" s="152">
        <v>88.174902343750006</v>
      </c>
      <c r="U245" s="223">
        <v>0.61484838373589557</v>
      </c>
      <c r="V245" s="373" t="s">
        <v>483</v>
      </c>
      <c r="Y245" s="331">
        <v>290102819</v>
      </c>
      <c r="Z245" s="330">
        <v>13689.21093749996</v>
      </c>
      <c r="AA245" s="373" t="s">
        <v>519</v>
      </c>
    </row>
    <row r="246" spans="1:38">
      <c r="A246" s="369" t="s">
        <v>71</v>
      </c>
      <c r="B246" s="369">
        <v>292600623</v>
      </c>
      <c r="C246" s="362" t="s">
        <v>24</v>
      </c>
      <c r="D246" s="363">
        <v>97433.1</v>
      </c>
      <c r="E246" s="363">
        <v>26986.400000000001</v>
      </c>
      <c r="F246" s="363">
        <v>70446.8</v>
      </c>
      <c r="G246" s="363">
        <v>3721</v>
      </c>
      <c r="H246" s="363">
        <v>394</v>
      </c>
      <c r="I246" s="373" t="s">
        <v>519</v>
      </c>
      <c r="K246" s="369">
        <v>292604652</v>
      </c>
      <c r="L246" s="369">
        <v>104615</v>
      </c>
      <c r="M246" s="369">
        <v>63315.1</v>
      </c>
      <c r="N246" s="319">
        <v>0.60522009272092914</v>
      </c>
      <c r="O246" s="373" t="s">
        <v>519</v>
      </c>
      <c r="P246" s="152">
        <v>102.1630859375</v>
      </c>
      <c r="Q246" s="152">
        <v>61.831152343749999</v>
      </c>
      <c r="R246" s="152">
        <v>146.97568359375001</v>
      </c>
      <c r="S246" s="152">
        <v>139.63671875</v>
      </c>
      <c r="T246" s="152">
        <v>85.14453125</v>
      </c>
      <c r="U246" s="223">
        <v>0.6097574621646572</v>
      </c>
      <c r="V246" s="373" t="s">
        <v>483</v>
      </c>
      <c r="Y246" s="331">
        <v>290102839</v>
      </c>
      <c r="Z246" s="330">
        <v>1081.158203125</v>
      </c>
      <c r="AA246" s="373" t="s">
        <v>519</v>
      </c>
    </row>
    <row r="247" spans="1:38">
      <c r="A247" s="369" t="s">
        <v>71</v>
      </c>
      <c r="B247" s="369">
        <v>292600745</v>
      </c>
      <c r="C247" s="362" t="s">
        <v>31</v>
      </c>
      <c r="D247" s="363">
        <v>150515.79999999999</v>
      </c>
      <c r="E247" s="363">
        <v>86805.7</v>
      </c>
      <c r="F247" s="363">
        <v>63710.2</v>
      </c>
      <c r="G247" s="363">
        <v>3620</v>
      </c>
      <c r="H247" s="363">
        <v>946</v>
      </c>
      <c r="I247" s="373" t="s">
        <v>519</v>
      </c>
      <c r="K247" s="369">
        <v>292603286</v>
      </c>
      <c r="L247" s="369">
        <v>115740</v>
      </c>
      <c r="M247" s="369">
        <v>57779.199999999997</v>
      </c>
      <c r="N247" s="319">
        <v>0.49921548297909102</v>
      </c>
      <c r="O247" s="373" t="s">
        <v>519</v>
      </c>
      <c r="P247" s="152">
        <v>113.02734375</v>
      </c>
      <c r="Q247" s="152">
        <v>56.424999999999997</v>
      </c>
      <c r="R247" s="152">
        <v>115.67421874999999</v>
      </c>
      <c r="S247" s="152">
        <v>108.5986328125</v>
      </c>
      <c r="T247" s="152">
        <v>59.249218749999997</v>
      </c>
      <c r="U247" s="223">
        <v>0.54557978508160598</v>
      </c>
      <c r="V247" s="373" t="s">
        <v>483</v>
      </c>
      <c r="Y247" s="331">
        <v>290105364</v>
      </c>
      <c r="Z247" s="330">
        <v>4.6875E-2</v>
      </c>
      <c r="AA247" s="373" t="s">
        <v>519</v>
      </c>
    </row>
    <row r="248" spans="1:38">
      <c r="A248" s="369" t="s">
        <v>71</v>
      </c>
      <c r="B248" s="369">
        <v>295700703</v>
      </c>
      <c r="C248" s="362" t="s">
        <v>456</v>
      </c>
      <c r="D248" s="363">
        <v>83195</v>
      </c>
      <c r="E248" s="363">
        <v>28915.200000000001</v>
      </c>
      <c r="F248" s="363">
        <v>54279.8</v>
      </c>
      <c r="G248" s="363">
        <v>6400</v>
      </c>
      <c r="H248" s="363">
        <v>3838</v>
      </c>
      <c r="I248" s="373" t="s">
        <v>519</v>
      </c>
      <c r="K248" s="369">
        <v>292603696</v>
      </c>
      <c r="L248" s="369">
        <v>58873.9</v>
      </c>
      <c r="M248" s="369">
        <v>25656.7</v>
      </c>
      <c r="N248" s="319">
        <v>0.43579073239584942</v>
      </c>
      <c r="O248" s="373" t="s">
        <v>519</v>
      </c>
      <c r="P248" s="152">
        <v>57.494042968750001</v>
      </c>
      <c r="Q248" s="152">
        <v>25.055371093750001</v>
      </c>
      <c r="R248" s="152">
        <v>50.817773437500001</v>
      </c>
      <c r="S248" s="152">
        <v>45.478808593750003</v>
      </c>
      <c r="T248" s="152">
        <v>25.762402343750001</v>
      </c>
      <c r="U248" s="223">
        <v>0.56647047581827903</v>
      </c>
      <c r="V248" s="373" t="s">
        <v>483</v>
      </c>
    </row>
    <row r="249" spans="1:38">
      <c r="A249" s="369" t="s">
        <v>71</v>
      </c>
      <c r="B249" s="369">
        <v>295700703</v>
      </c>
      <c r="C249" s="362" t="s">
        <v>457</v>
      </c>
      <c r="D249" s="363">
        <v>8804.7999999999993</v>
      </c>
      <c r="E249" s="363">
        <v>6815.8</v>
      </c>
      <c r="F249" s="363">
        <v>1989</v>
      </c>
      <c r="G249" s="363">
        <v>6400</v>
      </c>
      <c r="H249" s="363">
        <v>3838</v>
      </c>
      <c r="I249" s="373" t="s">
        <v>519</v>
      </c>
      <c r="K249" s="369">
        <v>295700671</v>
      </c>
      <c r="L249" s="369">
        <v>64214.3</v>
      </c>
      <c r="M249" s="369">
        <v>15369</v>
      </c>
      <c r="N249" s="319">
        <v>0.23933921260529195</v>
      </c>
      <c r="O249" s="373" t="s">
        <v>519</v>
      </c>
      <c r="P249" s="152">
        <v>62.709277343750003</v>
      </c>
      <c r="Q249" s="152">
        <v>15.0087890625</v>
      </c>
      <c r="R249" s="152">
        <v>30.28759765625</v>
      </c>
      <c r="S249" s="152">
        <v>62.330175781249999</v>
      </c>
      <c r="T249" s="152">
        <v>15.27880859375</v>
      </c>
      <c r="U249" s="223">
        <v>0.24512699350265801</v>
      </c>
      <c r="V249" s="373" t="s">
        <v>483</v>
      </c>
    </row>
    <row r="250" spans="1:38">
      <c r="A250" s="369" t="s">
        <v>71</v>
      </c>
      <c r="B250" s="369">
        <v>295700703</v>
      </c>
      <c r="C250" s="362" t="s">
        <v>458</v>
      </c>
      <c r="D250" s="363">
        <v>132070.5</v>
      </c>
      <c r="E250" s="363">
        <v>24604.9</v>
      </c>
      <c r="F250" s="363">
        <v>107465.60000000001</v>
      </c>
      <c r="G250" s="363">
        <v>6400</v>
      </c>
      <c r="H250" s="363">
        <v>3838</v>
      </c>
      <c r="I250" s="373" t="s">
        <v>519</v>
      </c>
      <c r="K250" s="369">
        <v>295700710</v>
      </c>
      <c r="L250" s="369">
        <v>52172</v>
      </c>
      <c r="M250" s="369">
        <v>25509.599999999999</v>
      </c>
      <c r="N250" s="319">
        <v>0.48895192823736866</v>
      </c>
      <c r="O250" s="373" t="s">
        <v>519</v>
      </c>
      <c r="P250" s="152">
        <v>50.94921875</v>
      </c>
      <c r="Q250" s="152">
        <v>24.911718749999999</v>
      </c>
      <c r="R250" s="152">
        <v>51.256640625000003</v>
      </c>
      <c r="S250" s="152">
        <v>45.890429687500003</v>
      </c>
      <c r="T250" s="152">
        <v>26.344921875000004</v>
      </c>
      <c r="U250" s="223">
        <v>0.57408313790916721</v>
      </c>
      <c r="V250" s="373" t="s">
        <v>483</v>
      </c>
    </row>
    <row r="251" spans="1:38">
      <c r="A251" s="369" t="s">
        <v>71</v>
      </c>
      <c r="B251" s="369">
        <v>295700705</v>
      </c>
      <c r="C251" s="362" t="s">
        <v>459</v>
      </c>
      <c r="D251" s="363">
        <v>156192</v>
      </c>
      <c r="E251" s="363">
        <v>13527.2</v>
      </c>
      <c r="F251" s="363">
        <v>142664.79999999999</v>
      </c>
      <c r="G251" s="363">
        <v>4800</v>
      </c>
      <c r="H251" s="363">
        <v>4287</v>
      </c>
      <c r="I251" s="373" t="s">
        <v>519</v>
      </c>
      <c r="K251" s="369">
        <v>295700712</v>
      </c>
      <c r="L251" s="369">
        <v>51369.3</v>
      </c>
      <c r="M251" s="369">
        <v>7085.6</v>
      </c>
      <c r="N251" s="319">
        <v>0.13793452509572837</v>
      </c>
      <c r="O251" s="373" t="s">
        <v>519</v>
      </c>
      <c r="P251" s="152">
        <v>50.165332031250003</v>
      </c>
      <c r="Q251" s="152">
        <v>6.9195312500000004</v>
      </c>
      <c r="R251" s="152">
        <v>16.846093750000001</v>
      </c>
      <c r="S251" s="152">
        <v>38.181640625</v>
      </c>
      <c r="T251" s="152">
        <v>9.9265625000000011</v>
      </c>
      <c r="U251" s="223">
        <v>0.25998260780602589</v>
      </c>
      <c r="V251" s="373" t="s">
        <v>483</v>
      </c>
    </row>
    <row r="252" spans="1:38">
      <c r="A252" t="s">
        <v>370</v>
      </c>
      <c r="B252">
        <v>292600552</v>
      </c>
      <c r="C252" t="s">
        <v>35</v>
      </c>
      <c r="D252">
        <v>150515.79999999999</v>
      </c>
      <c r="E252">
        <v>86848</v>
      </c>
      <c r="F252">
        <v>63667.8</v>
      </c>
      <c r="G252">
        <v>3560</v>
      </c>
      <c r="H252">
        <v>1926</v>
      </c>
      <c r="I252" t="s">
        <v>529</v>
      </c>
    </row>
    <row r="253" spans="1:38">
      <c r="A253" t="s">
        <v>370</v>
      </c>
      <c r="B253">
        <v>292600678</v>
      </c>
      <c r="C253" t="s">
        <v>42</v>
      </c>
      <c r="D253">
        <v>181997.8</v>
      </c>
      <c r="E253">
        <v>102334.6</v>
      </c>
      <c r="F253">
        <v>79663.100000000006</v>
      </c>
      <c r="G253">
        <v>6579.03</v>
      </c>
      <c r="H253">
        <v>1800</v>
      </c>
      <c r="I253" t="s">
        <v>529</v>
      </c>
      <c r="K253" s="150" t="s">
        <v>318</v>
      </c>
      <c r="L253" s="150" t="s">
        <v>319</v>
      </c>
      <c r="M253" t="s">
        <v>320</v>
      </c>
      <c r="N253" t="s">
        <v>321</v>
      </c>
      <c r="O253" t="s">
        <v>322</v>
      </c>
      <c r="P253" t="s">
        <v>323</v>
      </c>
      <c r="Q253" t="s">
        <v>324</v>
      </c>
      <c r="R253" t="s">
        <v>377</v>
      </c>
      <c r="T253" s="150" t="s">
        <v>60</v>
      </c>
      <c r="U253" s="150" t="s">
        <v>390</v>
      </c>
      <c r="V253" t="s">
        <v>62</v>
      </c>
      <c r="W253" t="s">
        <v>391</v>
      </c>
      <c r="X253" t="s">
        <v>392</v>
      </c>
      <c r="Y253" t="s">
        <v>393</v>
      </c>
      <c r="Z253" t="s">
        <v>394</v>
      </c>
      <c r="AA253" t="s">
        <v>395</v>
      </c>
      <c r="AB253" t="s">
        <v>396</v>
      </c>
      <c r="AC253" t="s">
        <v>397</v>
      </c>
      <c r="AD253" t="s">
        <v>398</v>
      </c>
      <c r="AE253" t="s">
        <v>399</v>
      </c>
      <c r="AF253" t="s">
        <v>400</v>
      </c>
      <c r="AG253" t="s">
        <v>401</v>
      </c>
      <c r="AH253" t="s">
        <v>402</v>
      </c>
      <c r="AI253" t="s">
        <v>403</v>
      </c>
      <c r="AJ253" t="s">
        <v>404</v>
      </c>
      <c r="AK253" t="s">
        <v>405</v>
      </c>
      <c r="AL253" t="s">
        <v>377</v>
      </c>
    </row>
    <row r="254" spans="1:38">
      <c r="A254" t="s">
        <v>370</v>
      </c>
      <c r="B254">
        <v>292602230</v>
      </c>
      <c r="C254" t="s">
        <v>371</v>
      </c>
      <c r="D254">
        <v>170967.6</v>
      </c>
      <c r="E254">
        <v>96655.7</v>
      </c>
      <c r="F254">
        <v>74311.899999999994</v>
      </c>
      <c r="G254">
        <v>7086.85</v>
      </c>
      <c r="H254">
        <v>3641</v>
      </c>
      <c r="I254" t="s">
        <v>529</v>
      </c>
      <c r="K254" s="150">
        <v>292600552</v>
      </c>
      <c r="L254" s="150">
        <v>150516.70000000001</v>
      </c>
      <c r="M254">
        <v>63666.8</v>
      </c>
      <c r="N254">
        <v>86849.1</v>
      </c>
      <c r="O254">
        <v>3560</v>
      </c>
      <c r="P254">
        <v>1926</v>
      </c>
      <c r="Q254">
        <v>54688.6</v>
      </c>
      <c r="R254" t="s">
        <v>529</v>
      </c>
      <c r="T254" s="150" t="s">
        <v>71</v>
      </c>
      <c r="U254" s="150" t="s">
        <v>121</v>
      </c>
      <c r="V254" t="s">
        <v>125</v>
      </c>
      <c r="W254">
        <v>210214</v>
      </c>
      <c r="X254" t="s">
        <v>406</v>
      </c>
      <c r="Y254" t="s">
        <v>408</v>
      </c>
      <c r="Z254">
        <v>74800.78</v>
      </c>
      <c r="AA254">
        <v>51739.81</v>
      </c>
      <c r="AB254">
        <v>23060.97</v>
      </c>
      <c r="AC254">
        <v>69.17</v>
      </c>
      <c r="AD254">
        <v>26.26</v>
      </c>
      <c r="AE254">
        <v>94441.93</v>
      </c>
      <c r="AF254">
        <v>37223.96</v>
      </c>
      <c r="AG254">
        <v>0</v>
      </c>
      <c r="AH254">
        <v>57217.97</v>
      </c>
      <c r="AI254">
        <v>51739.81</v>
      </c>
      <c r="AJ254">
        <v>5478.16</v>
      </c>
      <c r="AK254">
        <v>9.57</v>
      </c>
      <c r="AL254" t="s">
        <v>529</v>
      </c>
    </row>
    <row r="255" spans="1:38">
      <c r="A255" t="s">
        <v>370</v>
      </c>
      <c r="B255">
        <v>292603073</v>
      </c>
      <c r="C255" t="s">
        <v>52</v>
      </c>
      <c r="D255">
        <v>132132.20000000001</v>
      </c>
      <c r="E255">
        <v>63197.3</v>
      </c>
      <c r="F255">
        <v>68935</v>
      </c>
      <c r="G255">
        <v>15083.7</v>
      </c>
      <c r="H255">
        <v>2620</v>
      </c>
      <c r="I255" t="s">
        <v>529</v>
      </c>
      <c r="K255" s="150">
        <v>292600678</v>
      </c>
      <c r="L255" s="150">
        <v>181998.8</v>
      </c>
      <c r="M255">
        <v>79650.100000000006</v>
      </c>
      <c r="N255">
        <v>102347.7</v>
      </c>
      <c r="O255">
        <v>6595</v>
      </c>
      <c r="P255">
        <v>1800</v>
      </c>
      <c r="Q255">
        <v>160116</v>
      </c>
      <c r="R255" t="s">
        <v>529</v>
      </c>
      <c r="T255" s="150" t="s">
        <v>104</v>
      </c>
      <c r="U255" s="150" t="s">
        <v>121</v>
      </c>
      <c r="V255" t="s">
        <v>138</v>
      </c>
      <c r="W255">
        <v>18779</v>
      </c>
      <c r="X255" t="s">
        <v>407</v>
      </c>
      <c r="Y255" t="s">
        <v>409</v>
      </c>
      <c r="Z255">
        <v>12184.09</v>
      </c>
      <c r="AA255">
        <v>5713.54</v>
      </c>
      <c r="AB255">
        <v>6470.55</v>
      </c>
      <c r="AC255">
        <v>46.89</v>
      </c>
      <c r="AD255">
        <v>84.45</v>
      </c>
      <c r="AE255">
        <v>22474.1</v>
      </c>
      <c r="AF255">
        <v>14313.88</v>
      </c>
      <c r="AG255">
        <v>0</v>
      </c>
      <c r="AH255">
        <v>8160.22</v>
      </c>
      <c r="AI255">
        <v>1624.16</v>
      </c>
      <c r="AJ255">
        <v>6536.07</v>
      </c>
      <c r="AK255">
        <v>80.099999999999994</v>
      </c>
      <c r="AL255" t="s">
        <v>529</v>
      </c>
    </row>
    <row r="256" spans="1:38">
      <c r="A256" t="s">
        <v>370</v>
      </c>
      <c r="B256">
        <v>292603073</v>
      </c>
      <c r="C256" t="s">
        <v>372</v>
      </c>
      <c r="D256">
        <v>13787.7</v>
      </c>
      <c r="E256">
        <v>13646.8</v>
      </c>
      <c r="F256">
        <v>140.9</v>
      </c>
      <c r="G256">
        <v>15083.7</v>
      </c>
      <c r="H256">
        <v>2620</v>
      </c>
      <c r="I256" t="s">
        <v>529</v>
      </c>
      <c r="K256" s="150">
        <v>292602230</v>
      </c>
      <c r="L256" s="150">
        <v>171975.5</v>
      </c>
      <c r="M256">
        <v>75235.199999999997</v>
      </c>
      <c r="N256">
        <v>96739.199999999997</v>
      </c>
      <c r="O256">
        <v>7076</v>
      </c>
      <c r="P256">
        <v>3641</v>
      </c>
      <c r="Q256">
        <v>115036</v>
      </c>
      <c r="R256" t="s">
        <v>529</v>
      </c>
      <c r="T256" s="150" t="s">
        <v>104</v>
      </c>
      <c r="U256" s="150" t="s">
        <v>121</v>
      </c>
      <c r="V256" t="s">
        <v>138</v>
      </c>
      <c r="W256">
        <v>18779</v>
      </c>
      <c r="X256" t="s">
        <v>406</v>
      </c>
      <c r="Y256" t="s">
        <v>410</v>
      </c>
      <c r="Z256">
        <v>82668.37</v>
      </c>
      <c r="AA256">
        <v>75099.05</v>
      </c>
      <c r="AB256">
        <v>7569.33</v>
      </c>
      <c r="AC256">
        <v>90.84</v>
      </c>
      <c r="AD256">
        <v>34.14</v>
      </c>
      <c r="AE256">
        <v>110890.01</v>
      </c>
      <c r="AF256">
        <v>85834.52</v>
      </c>
      <c r="AG256">
        <v>0</v>
      </c>
      <c r="AH256">
        <v>25055.49</v>
      </c>
      <c r="AI256">
        <v>16994.22</v>
      </c>
      <c r="AJ256">
        <v>8061.27</v>
      </c>
      <c r="AK256">
        <v>32.17</v>
      </c>
      <c r="AL256" t="s">
        <v>529</v>
      </c>
    </row>
    <row r="257" spans="1:38">
      <c r="A257" t="s">
        <v>370</v>
      </c>
      <c r="B257">
        <v>292603073</v>
      </c>
      <c r="C257" t="s">
        <v>53</v>
      </c>
      <c r="D257">
        <v>243582.9</v>
      </c>
      <c r="E257">
        <v>130758.5</v>
      </c>
      <c r="F257">
        <v>112824.3</v>
      </c>
      <c r="G257">
        <v>15083.7</v>
      </c>
      <c r="H257">
        <v>2620</v>
      </c>
      <c r="I257" t="s">
        <v>529</v>
      </c>
      <c r="K257" s="150">
        <v>292603073</v>
      </c>
      <c r="L257" s="150">
        <v>389505</v>
      </c>
      <c r="M257">
        <v>181681.2</v>
      </c>
      <c r="N257">
        <v>207821.5</v>
      </c>
      <c r="O257">
        <v>15082</v>
      </c>
      <c r="P257">
        <v>2620</v>
      </c>
      <c r="Q257">
        <v>423379</v>
      </c>
      <c r="R257" t="s">
        <v>529</v>
      </c>
      <c r="T257" s="150" t="s">
        <v>104</v>
      </c>
      <c r="U257" s="150" t="s">
        <v>121</v>
      </c>
      <c r="V257" t="s">
        <v>139</v>
      </c>
      <c r="W257">
        <v>78398</v>
      </c>
      <c r="X257" t="s">
        <v>406</v>
      </c>
      <c r="Y257" t="s">
        <v>411</v>
      </c>
      <c r="Z257">
        <v>31940.05</v>
      </c>
      <c r="AA257">
        <v>10742.82</v>
      </c>
      <c r="AB257">
        <v>21197.24</v>
      </c>
      <c r="AC257">
        <v>33.630000000000003</v>
      </c>
      <c r="AD257">
        <v>0</v>
      </c>
      <c r="AE257">
        <v>17617.27</v>
      </c>
      <c r="AF257">
        <v>8304.65</v>
      </c>
      <c r="AG257">
        <v>0</v>
      </c>
      <c r="AH257">
        <v>9312.6200000000008</v>
      </c>
      <c r="AI257">
        <v>5626.19</v>
      </c>
      <c r="AJ257">
        <v>3686.43</v>
      </c>
      <c r="AK257">
        <v>39.590000000000003</v>
      </c>
      <c r="AL257" t="s">
        <v>529</v>
      </c>
    </row>
    <row r="258" spans="1:38">
      <c r="A258" t="s">
        <v>370</v>
      </c>
      <c r="B258">
        <v>292603286</v>
      </c>
      <c r="C258" t="s">
        <v>43</v>
      </c>
      <c r="D258">
        <v>165452.5</v>
      </c>
      <c r="E258">
        <v>118755.5</v>
      </c>
      <c r="F258">
        <v>46697</v>
      </c>
      <c r="G258">
        <v>8431.5</v>
      </c>
      <c r="H258">
        <v>5066</v>
      </c>
      <c r="I258" t="s">
        <v>529</v>
      </c>
      <c r="K258" s="150">
        <v>292603286</v>
      </c>
      <c r="L258" s="150">
        <v>165765.70000000001</v>
      </c>
      <c r="M258">
        <v>46998.400000000001</v>
      </c>
      <c r="N258">
        <v>118766.3</v>
      </c>
      <c r="O258">
        <v>8432</v>
      </c>
      <c r="P258">
        <v>5066</v>
      </c>
      <c r="Q258">
        <v>111205</v>
      </c>
      <c r="R258" t="s">
        <v>529</v>
      </c>
      <c r="T258" s="150" t="s">
        <v>104</v>
      </c>
      <c r="U258" s="150" t="s">
        <v>121</v>
      </c>
      <c r="V258" t="s">
        <v>139</v>
      </c>
      <c r="W258">
        <v>78398</v>
      </c>
      <c r="X258" t="s">
        <v>406</v>
      </c>
      <c r="Y258" t="s">
        <v>412</v>
      </c>
      <c r="Z258">
        <v>37576.53</v>
      </c>
      <c r="AA258">
        <v>18589.830000000002</v>
      </c>
      <c r="AB258">
        <v>18986.7</v>
      </c>
      <c r="AC258">
        <v>49.47</v>
      </c>
      <c r="AD258">
        <v>0</v>
      </c>
      <c r="AE258">
        <v>30249.9</v>
      </c>
      <c r="AF258">
        <v>16200.35</v>
      </c>
      <c r="AG258">
        <v>0</v>
      </c>
      <c r="AH258">
        <v>14049.55</v>
      </c>
      <c r="AI258">
        <v>7056.87</v>
      </c>
      <c r="AJ258">
        <v>6992.68</v>
      </c>
      <c r="AK258">
        <v>49.77</v>
      </c>
      <c r="AL258" t="s">
        <v>529</v>
      </c>
    </row>
    <row r="259" spans="1:38">
      <c r="A259" t="s">
        <v>370</v>
      </c>
      <c r="B259">
        <v>292603696</v>
      </c>
      <c r="C259" t="s">
        <v>373</v>
      </c>
      <c r="D259">
        <v>165452.5</v>
      </c>
      <c r="E259">
        <v>52428.7</v>
      </c>
      <c r="F259">
        <v>113023.9</v>
      </c>
      <c r="G259">
        <v>9600</v>
      </c>
      <c r="H259">
        <v>8219</v>
      </c>
      <c r="I259" t="s">
        <v>529</v>
      </c>
      <c r="K259" s="150">
        <v>292603696</v>
      </c>
      <c r="L259" s="150">
        <v>166078</v>
      </c>
      <c r="M259">
        <v>113540.3</v>
      </c>
      <c r="N259">
        <v>52536.6</v>
      </c>
      <c r="O259">
        <v>9599</v>
      </c>
      <c r="P259">
        <v>8214</v>
      </c>
      <c r="Q259">
        <v>46738.8</v>
      </c>
      <c r="R259" t="s">
        <v>529</v>
      </c>
      <c r="T259" s="150" t="s">
        <v>104</v>
      </c>
      <c r="U259" s="150" t="s">
        <v>121</v>
      </c>
      <c r="V259" t="s">
        <v>139</v>
      </c>
      <c r="W259">
        <v>78398</v>
      </c>
      <c r="X259" t="s">
        <v>406</v>
      </c>
      <c r="Y259" t="s">
        <v>413</v>
      </c>
      <c r="Z259">
        <v>39389.67</v>
      </c>
      <c r="AA259">
        <v>17512.060000000001</v>
      </c>
      <c r="AB259">
        <v>21877.61</v>
      </c>
      <c r="AC259">
        <v>44.46</v>
      </c>
      <c r="AD259">
        <v>0</v>
      </c>
      <c r="AE259">
        <v>27890.959999999999</v>
      </c>
      <c r="AF259">
        <v>21681.4</v>
      </c>
      <c r="AG259">
        <v>0</v>
      </c>
      <c r="AH259">
        <v>6209.55</v>
      </c>
      <c r="AI259">
        <v>4693.1899999999996</v>
      </c>
      <c r="AJ259">
        <v>1516.36</v>
      </c>
      <c r="AK259">
        <v>24.42</v>
      </c>
      <c r="AL259" t="s">
        <v>529</v>
      </c>
    </row>
    <row r="260" spans="1:38">
      <c r="A260" t="s">
        <v>370</v>
      </c>
      <c r="B260">
        <v>292604330</v>
      </c>
      <c r="C260" t="s">
        <v>44</v>
      </c>
      <c r="D260">
        <v>121379.6</v>
      </c>
      <c r="E260">
        <v>100637.9</v>
      </c>
      <c r="F260">
        <v>20741.7</v>
      </c>
      <c r="G260">
        <v>6955</v>
      </c>
      <c r="H260">
        <v>2644</v>
      </c>
      <c r="I260" t="s">
        <v>529</v>
      </c>
      <c r="K260" s="150">
        <v>292604330</v>
      </c>
      <c r="L260" s="150">
        <v>124019.2</v>
      </c>
      <c r="M260">
        <v>23325.4</v>
      </c>
      <c r="N260">
        <v>100690.8</v>
      </c>
      <c r="O260">
        <v>6955</v>
      </c>
      <c r="P260">
        <v>2644</v>
      </c>
      <c r="Q260">
        <v>146278</v>
      </c>
      <c r="R260" t="s">
        <v>529</v>
      </c>
      <c r="T260" s="150" t="s">
        <v>104</v>
      </c>
      <c r="U260" s="150" t="s">
        <v>121</v>
      </c>
      <c r="V260" t="s">
        <v>139</v>
      </c>
      <c r="W260">
        <v>78398</v>
      </c>
      <c r="X260" t="s">
        <v>406</v>
      </c>
      <c r="Y260" t="s">
        <v>414</v>
      </c>
      <c r="Z260">
        <v>31940.05</v>
      </c>
      <c r="AA260">
        <v>28755.91</v>
      </c>
      <c r="AB260">
        <v>3184.14</v>
      </c>
      <c r="AC260">
        <v>90.03</v>
      </c>
      <c r="AD260">
        <v>47.82</v>
      </c>
      <c r="AE260">
        <v>47214.11</v>
      </c>
      <c r="AF260">
        <v>0.28999999999999998</v>
      </c>
      <c r="AG260">
        <v>47.82</v>
      </c>
      <c r="AH260">
        <v>47213.82</v>
      </c>
      <c r="AI260">
        <v>28755.91</v>
      </c>
      <c r="AJ260">
        <v>18457.91</v>
      </c>
      <c r="AK260">
        <v>39.090000000000003</v>
      </c>
      <c r="AL260" t="s">
        <v>529</v>
      </c>
    </row>
    <row r="261" spans="1:38">
      <c r="A261" t="s">
        <v>370</v>
      </c>
      <c r="B261">
        <v>295700347</v>
      </c>
      <c r="C261" t="s">
        <v>39</v>
      </c>
      <c r="D261">
        <v>83195</v>
      </c>
      <c r="E261">
        <v>37802.9</v>
      </c>
      <c r="F261">
        <v>45392.1</v>
      </c>
      <c r="G261">
        <v>9343.01</v>
      </c>
      <c r="H261">
        <v>2703</v>
      </c>
      <c r="I261" t="s">
        <v>529</v>
      </c>
      <c r="K261" s="150">
        <v>295700347</v>
      </c>
      <c r="L261" s="150">
        <v>224071.2</v>
      </c>
      <c r="M261">
        <v>127683.8</v>
      </c>
      <c r="N261">
        <v>96386.4</v>
      </c>
      <c r="O261">
        <v>9334</v>
      </c>
      <c r="P261">
        <v>2703</v>
      </c>
      <c r="Q261">
        <v>223965</v>
      </c>
      <c r="R261" t="s">
        <v>529</v>
      </c>
      <c r="T261" s="150" t="s">
        <v>104</v>
      </c>
      <c r="U261" s="150" t="s">
        <v>121</v>
      </c>
      <c r="V261" t="s">
        <v>140</v>
      </c>
      <c r="W261">
        <v>97026</v>
      </c>
      <c r="X261" t="s">
        <v>406</v>
      </c>
      <c r="Y261" t="s">
        <v>415</v>
      </c>
      <c r="Z261">
        <v>210428.2</v>
      </c>
      <c r="AA261">
        <v>103879.47</v>
      </c>
      <c r="AB261">
        <v>106548.73</v>
      </c>
      <c r="AC261">
        <v>49.37</v>
      </c>
      <c r="AD261">
        <v>45.41</v>
      </c>
      <c r="AE261">
        <v>305985.78000000003</v>
      </c>
      <c r="AF261">
        <v>55665.4</v>
      </c>
      <c r="AG261">
        <v>18.96</v>
      </c>
      <c r="AH261">
        <v>250320.39</v>
      </c>
      <c r="AI261">
        <v>101924.54</v>
      </c>
      <c r="AJ261">
        <v>148395.84</v>
      </c>
      <c r="AK261">
        <v>59.28</v>
      </c>
      <c r="AL261" t="s">
        <v>529</v>
      </c>
    </row>
    <row r="262" spans="1:38">
      <c r="A262" t="s">
        <v>370</v>
      </c>
      <c r="B262">
        <v>295700347</v>
      </c>
      <c r="C262" t="s">
        <v>40</v>
      </c>
      <c r="D262">
        <v>132070.5</v>
      </c>
      <c r="E262">
        <v>49614.1</v>
      </c>
      <c r="F262">
        <v>82456.3</v>
      </c>
      <c r="G262">
        <v>9343.01</v>
      </c>
      <c r="H262">
        <v>2703</v>
      </c>
      <c r="I262" t="s">
        <v>529</v>
      </c>
      <c r="K262" s="150">
        <v>295700485</v>
      </c>
      <c r="L262" s="150">
        <v>190871.2</v>
      </c>
      <c r="M262">
        <v>190870</v>
      </c>
      <c r="N262">
        <v>4.9000000000000004</v>
      </c>
      <c r="O262">
        <v>6400</v>
      </c>
      <c r="P262">
        <v>6400</v>
      </c>
      <c r="Q262">
        <v>0</v>
      </c>
      <c r="R262" t="s">
        <v>529</v>
      </c>
      <c r="T262" s="150" t="s">
        <v>104</v>
      </c>
      <c r="U262" s="150" t="s">
        <v>121</v>
      </c>
      <c r="V262" t="s">
        <v>142</v>
      </c>
      <c r="W262">
        <v>90365</v>
      </c>
      <c r="X262" t="s">
        <v>406</v>
      </c>
      <c r="Y262" t="s">
        <v>416</v>
      </c>
      <c r="Z262">
        <v>202908.01</v>
      </c>
      <c r="AA262">
        <v>142980.68</v>
      </c>
      <c r="AB262">
        <v>59927.33</v>
      </c>
      <c r="AC262">
        <v>70.47</v>
      </c>
      <c r="AD262">
        <v>13.12</v>
      </c>
      <c r="AE262">
        <v>229526.72</v>
      </c>
      <c r="AF262">
        <v>30537.58</v>
      </c>
      <c r="AG262">
        <v>0</v>
      </c>
      <c r="AH262">
        <v>198989.14</v>
      </c>
      <c r="AI262">
        <v>122754.6</v>
      </c>
      <c r="AJ262">
        <v>76234.539999999994</v>
      </c>
      <c r="AK262">
        <v>38.31</v>
      </c>
      <c r="AL262" t="s">
        <v>529</v>
      </c>
    </row>
    <row r="263" spans="1:38">
      <c r="A263" t="s">
        <v>370</v>
      </c>
      <c r="B263">
        <v>295700347</v>
      </c>
      <c r="C263" t="s">
        <v>41</v>
      </c>
      <c r="D263">
        <v>8804.7999999999993</v>
      </c>
      <c r="E263">
        <v>8713.4</v>
      </c>
      <c r="F263">
        <v>91.3</v>
      </c>
      <c r="G263">
        <v>9343.01</v>
      </c>
      <c r="H263">
        <v>2703</v>
      </c>
      <c r="I263" t="s">
        <v>529</v>
      </c>
      <c r="K263" s="150">
        <v>295700671</v>
      </c>
      <c r="L263" s="150">
        <v>209496.5</v>
      </c>
      <c r="M263">
        <v>178296.2</v>
      </c>
      <c r="N263">
        <v>31195</v>
      </c>
      <c r="O263">
        <v>7999</v>
      </c>
      <c r="P263">
        <v>5475</v>
      </c>
      <c r="Q263">
        <v>63826.1</v>
      </c>
      <c r="R263" t="s">
        <v>529</v>
      </c>
      <c r="T263" s="150" t="s">
        <v>104</v>
      </c>
      <c r="U263" s="150" t="s">
        <v>121</v>
      </c>
      <c r="V263" t="s">
        <v>136</v>
      </c>
      <c r="W263">
        <v>210516</v>
      </c>
      <c r="X263" t="s">
        <v>406</v>
      </c>
      <c r="Y263" t="s">
        <v>417</v>
      </c>
      <c r="Z263">
        <v>38650.15</v>
      </c>
      <c r="AA263">
        <v>10989.94</v>
      </c>
      <c r="AB263">
        <v>27660.2</v>
      </c>
      <c r="AC263">
        <v>28.43</v>
      </c>
      <c r="AD263">
        <v>28.89</v>
      </c>
      <c r="AE263">
        <v>49817.72</v>
      </c>
      <c r="AF263">
        <v>35055.58</v>
      </c>
      <c r="AG263">
        <v>0</v>
      </c>
      <c r="AH263">
        <v>14762.14</v>
      </c>
      <c r="AI263">
        <v>10989.94</v>
      </c>
      <c r="AJ263">
        <v>3772.19</v>
      </c>
      <c r="AK263">
        <v>25.55</v>
      </c>
      <c r="AL263" t="s">
        <v>529</v>
      </c>
    </row>
    <row r="264" spans="1:38">
      <c r="A264" t="s">
        <v>370</v>
      </c>
      <c r="B264">
        <v>295700485</v>
      </c>
      <c r="C264" t="s">
        <v>532</v>
      </c>
      <c r="D264">
        <v>177661.7</v>
      </c>
      <c r="E264">
        <v>0</v>
      </c>
      <c r="F264">
        <v>177661.7</v>
      </c>
      <c r="G264">
        <v>0</v>
      </c>
      <c r="H264">
        <v>0</v>
      </c>
      <c r="I264" t="s">
        <v>529</v>
      </c>
      <c r="K264" s="150">
        <v>295700688</v>
      </c>
      <c r="L264" s="150">
        <v>156194.1</v>
      </c>
      <c r="M264">
        <v>135595.29999999999</v>
      </c>
      <c r="N264">
        <v>20596.7</v>
      </c>
      <c r="O264">
        <v>4800</v>
      </c>
      <c r="P264">
        <v>3988</v>
      </c>
      <c r="Q264">
        <v>27398</v>
      </c>
      <c r="R264" t="s">
        <v>529</v>
      </c>
      <c r="T264" s="150" t="s">
        <v>84</v>
      </c>
      <c r="U264" s="150" t="s">
        <v>121</v>
      </c>
      <c r="V264" t="s">
        <v>127</v>
      </c>
      <c r="W264">
        <v>18850</v>
      </c>
      <c r="X264" t="s">
        <v>407</v>
      </c>
      <c r="Y264" t="s">
        <v>418</v>
      </c>
      <c r="Z264">
        <v>12184.09</v>
      </c>
      <c r="AA264">
        <v>6105.81</v>
      </c>
      <c r="AB264">
        <v>6078.28</v>
      </c>
      <c r="AC264">
        <v>50.11</v>
      </c>
      <c r="AD264">
        <v>84.45</v>
      </c>
      <c r="AE264">
        <v>22474.1</v>
      </c>
      <c r="AF264">
        <v>13593.2</v>
      </c>
      <c r="AG264">
        <v>0</v>
      </c>
      <c r="AH264">
        <v>8880.9</v>
      </c>
      <c r="AI264">
        <v>2732.91</v>
      </c>
      <c r="AJ264">
        <v>6147.99</v>
      </c>
      <c r="AK264">
        <v>69.23</v>
      </c>
      <c r="AL264" t="s">
        <v>529</v>
      </c>
    </row>
    <row r="265" spans="1:38">
      <c r="A265" t="s">
        <v>370</v>
      </c>
      <c r="B265">
        <v>295700485</v>
      </c>
      <c r="C265" t="s">
        <v>533</v>
      </c>
      <c r="D265">
        <v>13207.1</v>
      </c>
      <c r="E265">
        <v>0</v>
      </c>
      <c r="F265">
        <v>13207.1</v>
      </c>
      <c r="G265">
        <v>0</v>
      </c>
      <c r="H265">
        <v>0</v>
      </c>
      <c r="I265" t="s">
        <v>529</v>
      </c>
      <c r="K265" s="150">
        <v>295700689</v>
      </c>
      <c r="L265" s="150">
        <v>102196.5</v>
      </c>
      <c r="M265">
        <v>72148.2</v>
      </c>
      <c r="N265">
        <v>30045.9</v>
      </c>
      <c r="O265">
        <v>3999</v>
      </c>
      <c r="P265">
        <v>1952</v>
      </c>
      <c r="Q265">
        <v>55860.4</v>
      </c>
      <c r="R265" t="s">
        <v>529</v>
      </c>
      <c r="T265" s="150" t="s">
        <v>84</v>
      </c>
      <c r="U265" s="150" t="s">
        <v>121</v>
      </c>
      <c r="V265" t="s">
        <v>127</v>
      </c>
      <c r="W265">
        <v>18850</v>
      </c>
      <c r="X265" t="s">
        <v>406</v>
      </c>
      <c r="Y265" t="s">
        <v>419</v>
      </c>
      <c r="Z265">
        <v>20667.09</v>
      </c>
      <c r="AA265">
        <v>17514.310000000001</v>
      </c>
      <c r="AB265">
        <v>3152.79</v>
      </c>
      <c r="AC265">
        <v>84.74</v>
      </c>
      <c r="AD265">
        <v>54.4</v>
      </c>
      <c r="AE265">
        <v>31909.65</v>
      </c>
      <c r="AF265">
        <v>24376.98</v>
      </c>
      <c r="AG265">
        <v>0</v>
      </c>
      <c r="AH265">
        <v>7532.67</v>
      </c>
      <c r="AI265">
        <v>4905.0600000000004</v>
      </c>
      <c r="AJ265">
        <v>2627.61</v>
      </c>
      <c r="AK265">
        <v>34.880000000000003</v>
      </c>
      <c r="AL265" t="s">
        <v>529</v>
      </c>
    </row>
    <row r="266" spans="1:38">
      <c r="A266" t="s">
        <v>370</v>
      </c>
      <c r="B266">
        <v>295700671</v>
      </c>
      <c r="C266" t="s">
        <v>45</v>
      </c>
      <c r="D266">
        <v>207619.5</v>
      </c>
      <c r="E266">
        <v>31193.8</v>
      </c>
      <c r="F266">
        <v>176425.60000000001</v>
      </c>
      <c r="G266">
        <v>8000.01</v>
      </c>
      <c r="H266">
        <v>5475</v>
      </c>
      <c r="I266" t="s">
        <v>529</v>
      </c>
      <c r="K266" s="150">
        <v>295700699</v>
      </c>
      <c r="L266" s="150">
        <v>224071.2</v>
      </c>
      <c r="M266">
        <v>223370.3</v>
      </c>
      <c r="N266">
        <v>700</v>
      </c>
      <c r="O266">
        <v>6399</v>
      </c>
      <c r="P266">
        <v>3216</v>
      </c>
      <c r="Q266">
        <v>107355</v>
      </c>
      <c r="R266" t="s">
        <v>529</v>
      </c>
      <c r="T266" s="150" t="s">
        <v>84</v>
      </c>
      <c r="U266" s="150" t="s">
        <v>121</v>
      </c>
      <c r="V266" t="s">
        <v>127</v>
      </c>
      <c r="W266">
        <v>18850</v>
      </c>
      <c r="X266" t="s">
        <v>406</v>
      </c>
      <c r="Y266" t="s">
        <v>420</v>
      </c>
      <c r="Z266">
        <v>61536.36</v>
      </c>
      <c r="AA266">
        <v>21336.18</v>
      </c>
      <c r="AB266">
        <v>40200.18</v>
      </c>
      <c r="AC266">
        <v>34.67</v>
      </c>
      <c r="AD266">
        <v>0</v>
      </c>
      <c r="AE266">
        <v>36043.65</v>
      </c>
      <c r="AF266">
        <v>28897.27</v>
      </c>
      <c r="AG266">
        <v>0</v>
      </c>
      <c r="AH266">
        <v>7146.39</v>
      </c>
      <c r="AI266">
        <v>4024.43</v>
      </c>
      <c r="AJ266">
        <v>3121.96</v>
      </c>
      <c r="AK266">
        <v>43.69</v>
      </c>
      <c r="AL266" t="s">
        <v>529</v>
      </c>
    </row>
    <row r="267" spans="1:38">
      <c r="A267" t="s">
        <v>370</v>
      </c>
      <c r="B267">
        <v>295700688</v>
      </c>
      <c r="C267" t="s">
        <v>460</v>
      </c>
      <c r="D267">
        <v>156192</v>
      </c>
      <c r="E267">
        <v>20592.900000000001</v>
      </c>
      <c r="F267">
        <v>135599.1</v>
      </c>
      <c r="G267">
        <v>4800</v>
      </c>
      <c r="H267">
        <v>3988</v>
      </c>
      <c r="I267" t="s">
        <v>529</v>
      </c>
      <c r="K267" s="150">
        <v>295700704</v>
      </c>
      <c r="L267" s="150">
        <v>224071.2</v>
      </c>
      <c r="M267">
        <v>193502.3</v>
      </c>
      <c r="N267">
        <v>30568</v>
      </c>
      <c r="O267">
        <v>6399</v>
      </c>
      <c r="P267">
        <v>3082</v>
      </c>
      <c r="Q267">
        <v>111917</v>
      </c>
      <c r="R267" t="s">
        <v>529</v>
      </c>
      <c r="T267" s="150" t="s">
        <v>84</v>
      </c>
      <c r="U267" s="150" t="s">
        <v>121</v>
      </c>
      <c r="V267" t="s">
        <v>127</v>
      </c>
      <c r="W267">
        <v>18850</v>
      </c>
      <c r="X267" t="s">
        <v>406</v>
      </c>
      <c r="Y267" t="s">
        <v>421</v>
      </c>
      <c r="Z267">
        <v>13151.79</v>
      </c>
      <c r="AA267">
        <v>6105.98</v>
      </c>
      <c r="AB267">
        <v>7045.81</v>
      </c>
      <c r="AC267">
        <v>46.43</v>
      </c>
      <c r="AD267">
        <v>70.66</v>
      </c>
      <c r="AE267">
        <v>22444.59</v>
      </c>
      <c r="AF267">
        <v>4683.18</v>
      </c>
      <c r="AG267">
        <v>35.049999999999997</v>
      </c>
      <c r="AH267">
        <v>17761.41</v>
      </c>
      <c r="AI267">
        <v>6105.98</v>
      </c>
      <c r="AJ267">
        <v>11655.43</v>
      </c>
      <c r="AK267">
        <v>65.62</v>
      </c>
      <c r="AL267" t="s">
        <v>529</v>
      </c>
    </row>
    <row r="268" spans="1:38">
      <c r="A268" t="s">
        <v>370</v>
      </c>
      <c r="B268">
        <v>295700689</v>
      </c>
      <c r="C268" t="s">
        <v>337</v>
      </c>
      <c r="D268">
        <v>100322.6</v>
      </c>
      <c r="E268">
        <v>30039.4</v>
      </c>
      <c r="F268">
        <v>70283.199999999997</v>
      </c>
      <c r="G268">
        <v>4000</v>
      </c>
      <c r="H268">
        <v>2344</v>
      </c>
      <c r="I268" t="s">
        <v>529</v>
      </c>
      <c r="K268" s="150">
        <v>295700706</v>
      </c>
      <c r="L268" s="150">
        <v>102196.5</v>
      </c>
      <c r="M268">
        <v>89131.3</v>
      </c>
      <c r="N268">
        <v>13062.8</v>
      </c>
      <c r="O268">
        <v>3999</v>
      </c>
      <c r="P268">
        <v>2138</v>
      </c>
      <c r="Q268">
        <v>62468</v>
      </c>
      <c r="R268" t="s">
        <v>529</v>
      </c>
      <c r="T268" s="150" t="s">
        <v>84</v>
      </c>
      <c r="U268" s="150" t="s">
        <v>121</v>
      </c>
      <c r="V268" t="s">
        <v>128</v>
      </c>
      <c r="W268">
        <v>78378</v>
      </c>
      <c r="X268" t="s">
        <v>406</v>
      </c>
      <c r="Y268" t="s">
        <v>422</v>
      </c>
      <c r="Z268">
        <v>31940.05</v>
      </c>
      <c r="AA268">
        <v>9023.07</v>
      </c>
      <c r="AB268">
        <v>22916.98</v>
      </c>
      <c r="AC268">
        <v>28.25</v>
      </c>
      <c r="AD268">
        <v>0</v>
      </c>
      <c r="AE268">
        <v>15209.18</v>
      </c>
      <c r="AF268">
        <v>3983.32</v>
      </c>
      <c r="AG268">
        <v>0</v>
      </c>
      <c r="AH268">
        <v>11225.86</v>
      </c>
      <c r="AI268">
        <v>6932.04</v>
      </c>
      <c r="AJ268">
        <v>4293.82</v>
      </c>
      <c r="AK268">
        <v>38.25</v>
      </c>
      <c r="AL268" t="s">
        <v>529</v>
      </c>
    </row>
    <row r="269" spans="1:38">
      <c r="A269" t="s">
        <v>370</v>
      </c>
      <c r="B269">
        <v>295700699</v>
      </c>
      <c r="C269" t="s">
        <v>485</v>
      </c>
      <c r="D269">
        <v>83195</v>
      </c>
      <c r="E269">
        <v>3.7</v>
      </c>
      <c r="F269">
        <v>83191.399999999994</v>
      </c>
      <c r="G269">
        <v>6400.01</v>
      </c>
      <c r="H269">
        <v>4624</v>
      </c>
      <c r="I269" t="s">
        <v>529</v>
      </c>
      <c r="K269" s="150">
        <v>292600879</v>
      </c>
      <c r="L269" s="150">
        <v>193029.1</v>
      </c>
      <c r="M269">
        <v>112294.7</v>
      </c>
      <c r="N269">
        <v>80733.3</v>
      </c>
      <c r="O269">
        <v>5429</v>
      </c>
      <c r="P269">
        <v>1424</v>
      </c>
      <c r="Q269">
        <v>147731</v>
      </c>
      <c r="R269" t="s">
        <v>529</v>
      </c>
      <c r="T269" s="150" t="s">
        <v>84</v>
      </c>
      <c r="U269" s="150" t="s">
        <v>121</v>
      </c>
      <c r="V269" t="s">
        <v>128</v>
      </c>
      <c r="W269">
        <v>78378</v>
      </c>
      <c r="X269" t="s">
        <v>406</v>
      </c>
      <c r="Y269" t="s">
        <v>423</v>
      </c>
      <c r="Z269">
        <v>15030.61</v>
      </c>
      <c r="AA269">
        <v>8869.7900000000009</v>
      </c>
      <c r="AB269">
        <v>6160.82</v>
      </c>
      <c r="AC269">
        <v>59.01</v>
      </c>
      <c r="AD269">
        <v>0</v>
      </c>
      <c r="AE269">
        <v>11794.68</v>
      </c>
      <c r="AF269">
        <v>4370.97</v>
      </c>
      <c r="AG269">
        <v>0</v>
      </c>
      <c r="AH269">
        <v>7423.71</v>
      </c>
      <c r="AI269">
        <v>5449.58</v>
      </c>
      <c r="AJ269">
        <v>1974.13</v>
      </c>
      <c r="AK269">
        <v>26.59</v>
      </c>
      <c r="AL269" t="s">
        <v>529</v>
      </c>
    </row>
    <row r="270" spans="1:38">
      <c r="A270" t="s">
        <v>370</v>
      </c>
      <c r="B270">
        <v>295700699</v>
      </c>
      <c r="C270" t="s">
        <v>487</v>
      </c>
      <c r="D270">
        <v>8804.7999999999993</v>
      </c>
      <c r="E270">
        <v>626.5</v>
      </c>
      <c r="F270">
        <v>8178.3</v>
      </c>
      <c r="G270">
        <v>6400.01</v>
      </c>
      <c r="H270">
        <v>4624</v>
      </c>
      <c r="I270" t="s">
        <v>529</v>
      </c>
      <c r="K270" s="150">
        <v>292602231</v>
      </c>
      <c r="L270" s="150">
        <v>276130.40000000002</v>
      </c>
      <c r="M270">
        <v>94050.7</v>
      </c>
      <c r="N270">
        <v>182078.9</v>
      </c>
      <c r="O270">
        <v>8508</v>
      </c>
      <c r="P270">
        <v>4450</v>
      </c>
      <c r="Q270">
        <v>110862</v>
      </c>
      <c r="R270" t="s">
        <v>529</v>
      </c>
      <c r="T270" s="150" t="s">
        <v>84</v>
      </c>
      <c r="U270" s="150" t="s">
        <v>121</v>
      </c>
      <c r="V270" t="s">
        <v>129</v>
      </c>
      <c r="W270">
        <v>78998</v>
      </c>
      <c r="X270" t="s">
        <v>406</v>
      </c>
      <c r="Y270" t="s">
        <v>424</v>
      </c>
      <c r="Z270">
        <v>142777.56</v>
      </c>
      <c r="AA270">
        <v>115496.43</v>
      </c>
      <c r="AB270">
        <v>27281.13</v>
      </c>
      <c r="AC270">
        <v>80.89</v>
      </c>
      <c r="AD270">
        <v>0</v>
      </c>
      <c r="AE270">
        <v>130640.08</v>
      </c>
      <c r="AF270">
        <v>77726.97</v>
      </c>
      <c r="AG270">
        <v>0</v>
      </c>
      <c r="AH270">
        <v>52913.11</v>
      </c>
      <c r="AI270">
        <v>49308.31</v>
      </c>
      <c r="AJ270">
        <v>3604.81</v>
      </c>
      <c r="AK270">
        <v>6.81</v>
      </c>
      <c r="AL270" t="s">
        <v>529</v>
      </c>
    </row>
    <row r="271" spans="1:38">
      <c r="A271" t="s">
        <v>370</v>
      </c>
      <c r="B271">
        <v>295700699</v>
      </c>
      <c r="C271" t="s">
        <v>488</v>
      </c>
      <c r="D271">
        <v>132070.5</v>
      </c>
      <c r="E271">
        <v>2.4</v>
      </c>
      <c r="F271">
        <v>132068.1</v>
      </c>
      <c r="G271">
        <v>6400.01</v>
      </c>
      <c r="H271">
        <v>4624</v>
      </c>
      <c r="I271" t="s">
        <v>529</v>
      </c>
      <c r="K271" s="150">
        <v>292602804</v>
      </c>
      <c r="L271" s="150">
        <v>83038.8</v>
      </c>
      <c r="M271">
        <v>23171.599999999999</v>
      </c>
      <c r="N271">
        <v>59866.8</v>
      </c>
      <c r="O271">
        <v>4357</v>
      </c>
      <c r="P271">
        <v>921</v>
      </c>
      <c r="Q271">
        <v>115895</v>
      </c>
      <c r="R271" t="s">
        <v>529</v>
      </c>
      <c r="T271" s="150" t="s">
        <v>84</v>
      </c>
      <c r="U271" s="150" t="s">
        <v>121</v>
      </c>
      <c r="V271" t="s">
        <v>130</v>
      </c>
      <c r="W271">
        <v>53518</v>
      </c>
      <c r="X271" t="s">
        <v>406</v>
      </c>
      <c r="Y271" t="s">
        <v>425</v>
      </c>
      <c r="Z271">
        <v>172851.74</v>
      </c>
      <c r="AA271">
        <v>71518.59</v>
      </c>
      <c r="AB271">
        <v>101333.15</v>
      </c>
      <c r="AC271">
        <v>41.38</v>
      </c>
      <c r="AD271">
        <v>22.97</v>
      </c>
      <c r="AE271">
        <v>212547.86</v>
      </c>
      <c r="AF271">
        <v>66838.8</v>
      </c>
      <c r="AG271">
        <v>0</v>
      </c>
      <c r="AH271">
        <v>145709.04999999999</v>
      </c>
      <c r="AI271">
        <v>70280.5</v>
      </c>
      <c r="AJ271">
        <v>75428.55</v>
      </c>
      <c r="AK271">
        <v>51.77</v>
      </c>
      <c r="AL271" t="s">
        <v>529</v>
      </c>
    </row>
    <row r="272" spans="1:38">
      <c r="A272" t="s">
        <v>370</v>
      </c>
      <c r="B272">
        <v>295700704</v>
      </c>
      <c r="C272" t="s">
        <v>442</v>
      </c>
      <c r="D272">
        <v>83195</v>
      </c>
      <c r="E272">
        <v>21714.7</v>
      </c>
      <c r="F272">
        <v>61480.4</v>
      </c>
      <c r="G272">
        <v>6400.01</v>
      </c>
      <c r="H272">
        <v>3778</v>
      </c>
      <c r="I272" t="s">
        <v>529</v>
      </c>
      <c r="K272" s="150">
        <v>292603004</v>
      </c>
      <c r="L272" s="150">
        <v>438219.9</v>
      </c>
      <c r="M272">
        <v>225215.5</v>
      </c>
      <c r="N272">
        <v>213003.8</v>
      </c>
      <c r="O272">
        <v>15002</v>
      </c>
      <c r="P272">
        <v>1733</v>
      </c>
      <c r="Q272">
        <v>447468</v>
      </c>
      <c r="R272" t="s">
        <v>529</v>
      </c>
      <c r="T272" s="150" t="s">
        <v>84</v>
      </c>
      <c r="U272" s="150" t="s">
        <v>121</v>
      </c>
      <c r="V272" t="s">
        <v>130</v>
      </c>
      <c r="W272">
        <v>53518</v>
      </c>
      <c r="X272" t="s">
        <v>406</v>
      </c>
      <c r="Y272" t="s">
        <v>426</v>
      </c>
      <c r="Z272">
        <v>76590.89</v>
      </c>
      <c r="AA272">
        <v>50885.599999999999</v>
      </c>
      <c r="AB272">
        <v>25705.3</v>
      </c>
      <c r="AC272">
        <v>66.44</v>
      </c>
      <c r="AD272">
        <v>25.02</v>
      </c>
      <c r="AE272">
        <v>95756.4</v>
      </c>
      <c r="AF272">
        <v>42618.34</v>
      </c>
      <c r="AG272">
        <v>0</v>
      </c>
      <c r="AH272">
        <v>53138.06</v>
      </c>
      <c r="AI272">
        <v>50885.599999999999</v>
      </c>
      <c r="AJ272">
        <v>2252.46</v>
      </c>
      <c r="AK272">
        <v>4.24</v>
      </c>
      <c r="AL272" t="s">
        <v>529</v>
      </c>
    </row>
    <row r="273" spans="1:49">
      <c r="A273" t="s">
        <v>370</v>
      </c>
      <c r="B273">
        <v>295700704</v>
      </c>
      <c r="C273" t="s">
        <v>444</v>
      </c>
      <c r="D273">
        <v>8804.7999999999993</v>
      </c>
      <c r="E273">
        <v>4362.6000000000004</v>
      </c>
      <c r="F273">
        <v>4442.1000000000004</v>
      </c>
      <c r="G273">
        <v>6400.01</v>
      </c>
      <c r="H273">
        <v>3778</v>
      </c>
      <c r="I273" t="s">
        <v>529</v>
      </c>
      <c r="K273" s="150">
        <v>292603875</v>
      </c>
      <c r="L273" s="150">
        <v>83038.8</v>
      </c>
      <c r="M273">
        <v>55890.400000000001</v>
      </c>
      <c r="N273">
        <v>27148.1</v>
      </c>
      <c r="O273">
        <v>4799</v>
      </c>
      <c r="P273">
        <v>2966</v>
      </c>
      <c r="Q273">
        <v>61854.5</v>
      </c>
      <c r="R273" t="s">
        <v>529</v>
      </c>
      <c r="T273" s="150" t="s">
        <v>84</v>
      </c>
      <c r="U273" s="150" t="s">
        <v>121</v>
      </c>
      <c r="V273" t="s">
        <v>134</v>
      </c>
      <c r="W273">
        <v>55362</v>
      </c>
      <c r="X273" t="s">
        <v>406</v>
      </c>
      <c r="Y273" t="s">
        <v>427</v>
      </c>
      <c r="Z273">
        <v>172851.74</v>
      </c>
      <c r="AA273">
        <v>105517.86</v>
      </c>
      <c r="AB273">
        <v>67333.88</v>
      </c>
      <c r="AC273">
        <v>61.05</v>
      </c>
      <c r="AD273">
        <v>32.369999999999997</v>
      </c>
      <c r="AE273">
        <v>228801.79</v>
      </c>
      <c r="AF273">
        <v>33615.78</v>
      </c>
      <c r="AG273">
        <v>12.92</v>
      </c>
      <c r="AH273">
        <v>195186.01</v>
      </c>
      <c r="AI273">
        <v>102834.7</v>
      </c>
      <c r="AJ273">
        <v>92351.3</v>
      </c>
      <c r="AK273">
        <v>47.31</v>
      </c>
      <c r="AL273" t="s">
        <v>529</v>
      </c>
    </row>
    <row r="274" spans="1:49">
      <c r="A274" t="s">
        <v>370</v>
      </c>
      <c r="B274">
        <v>295700704</v>
      </c>
      <c r="C274" t="s">
        <v>443</v>
      </c>
      <c r="D274">
        <v>132070.5</v>
      </c>
      <c r="E274">
        <v>4447.5</v>
      </c>
      <c r="F274">
        <v>127623</v>
      </c>
      <c r="G274">
        <v>6400.01</v>
      </c>
      <c r="H274">
        <v>3778</v>
      </c>
      <c r="I274" t="s">
        <v>529</v>
      </c>
      <c r="K274" s="150">
        <v>292604652</v>
      </c>
      <c r="L274" s="150">
        <v>191618.2</v>
      </c>
      <c r="M274">
        <v>37320.9</v>
      </c>
      <c r="N274">
        <v>154292.1</v>
      </c>
      <c r="O274">
        <v>9594</v>
      </c>
      <c r="P274">
        <v>4900</v>
      </c>
      <c r="Q274">
        <v>144505</v>
      </c>
      <c r="R274" t="s">
        <v>529</v>
      </c>
      <c r="T274" s="150" t="s">
        <v>84</v>
      </c>
      <c r="U274" s="150" t="s">
        <v>121</v>
      </c>
      <c r="V274" t="s">
        <v>119</v>
      </c>
      <c r="W274">
        <v>210204</v>
      </c>
      <c r="X274" t="s">
        <v>406</v>
      </c>
      <c r="Y274" t="s">
        <v>428</v>
      </c>
      <c r="Z274">
        <v>38650.15</v>
      </c>
      <c r="AA274">
        <v>31902.66</v>
      </c>
      <c r="AB274">
        <v>6747.49</v>
      </c>
      <c r="AC274">
        <v>82.54</v>
      </c>
      <c r="AD274">
        <v>15.54</v>
      </c>
      <c r="AE274">
        <v>44656.58</v>
      </c>
      <c r="AF274">
        <v>6321.8</v>
      </c>
      <c r="AG274">
        <v>0</v>
      </c>
      <c r="AH274">
        <v>38334.78</v>
      </c>
      <c r="AI274">
        <v>31372.7</v>
      </c>
      <c r="AJ274">
        <v>6962.07</v>
      </c>
      <c r="AK274">
        <v>18.16</v>
      </c>
      <c r="AL274" t="s">
        <v>529</v>
      </c>
    </row>
    <row r="275" spans="1:49">
      <c r="A275" t="s">
        <v>370</v>
      </c>
      <c r="B275">
        <v>295700706</v>
      </c>
      <c r="C275" t="s">
        <v>358</v>
      </c>
      <c r="D275">
        <v>100322.6</v>
      </c>
      <c r="E275">
        <v>12996.6</v>
      </c>
      <c r="F275">
        <v>87326</v>
      </c>
      <c r="G275">
        <v>4000.01</v>
      </c>
      <c r="H275">
        <v>2150</v>
      </c>
      <c r="I275" t="s">
        <v>529</v>
      </c>
      <c r="K275" s="150">
        <v>295700349</v>
      </c>
      <c r="L275" s="150">
        <v>262288.90000000002</v>
      </c>
      <c r="M275">
        <v>78922</v>
      </c>
      <c r="N275">
        <v>183365.4</v>
      </c>
      <c r="O275">
        <v>11560</v>
      </c>
      <c r="P275">
        <v>1964</v>
      </c>
      <c r="Q275">
        <v>323718</v>
      </c>
      <c r="R275" t="s">
        <v>529</v>
      </c>
    </row>
    <row r="276" spans="1:49">
      <c r="A276" t="s">
        <v>365</v>
      </c>
      <c r="B276">
        <v>292600879</v>
      </c>
      <c r="C276" t="s">
        <v>55</v>
      </c>
      <c r="D276">
        <v>193027.9</v>
      </c>
      <c r="E276">
        <v>80703.899999999994</v>
      </c>
      <c r="F276">
        <v>112324</v>
      </c>
      <c r="G276">
        <v>5430.01</v>
      </c>
      <c r="H276">
        <v>1424</v>
      </c>
      <c r="I276" t="s">
        <v>529</v>
      </c>
      <c r="K276" s="150">
        <v>295700667</v>
      </c>
      <c r="L276" s="150">
        <v>102196.5</v>
      </c>
      <c r="M276">
        <v>86596.4</v>
      </c>
      <c r="N276">
        <v>15597.6</v>
      </c>
      <c r="O276">
        <v>3999</v>
      </c>
      <c r="P276">
        <v>2107</v>
      </c>
      <c r="Q276">
        <v>63826.1</v>
      </c>
      <c r="R276" t="s">
        <v>529</v>
      </c>
      <c r="T276" s="376" t="s">
        <v>359</v>
      </c>
      <c r="U276" s="376" t="s">
        <v>516</v>
      </c>
      <c r="V276" s="376" t="s">
        <v>521</v>
      </c>
      <c r="W276" s="376" t="s">
        <v>377</v>
      </c>
      <c r="Y276" s="323" t="s">
        <v>515</v>
      </c>
      <c r="Z276" s="388"/>
      <c r="AA276" s="388"/>
      <c r="AB276" s="388"/>
      <c r="AC276" s="388"/>
      <c r="AD276" s="388"/>
      <c r="AE276" s="388"/>
      <c r="AF276" s="388"/>
      <c r="AG276" s="388"/>
      <c r="AH276" s="388"/>
      <c r="AI276" s="388"/>
      <c r="AJ276" s="388"/>
      <c r="AL276" t="s">
        <v>514</v>
      </c>
    </row>
    <row r="277" spans="1:49">
      <c r="A277" t="s">
        <v>365</v>
      </c>
      <c r="B277">
        <v>292602231</v>
      </c>
      <c r="C277" t="s">
        <v>47</v>
      </c>
      <c r="D277">
        <v>275754.2</v>
      </c>
      <c r="E277">
        <v>181913.3</v>
      </c>
      <c r="F277">
        <v>93840.9</v>
      </c>
      <c r="G277">
        <v>8529.14</v>
      </c>
      <c r="H277">
        <v>4438</v>
      </c>
      <c r="I277" t="s">
        <v>529</v>
      </c>
      <c r="K277" s="150">
        <v>295700709</v>
      </c>
      <c r="L277" s="150">
        <v>328695.2</v>
      </c>
      <c r="M277">
        <v>193363.8</v>
      </c>
      <c r="N277">
        <v>135327.79999999999</v>
      </c>
      <c r="O277">
        <v>11999</v>
      </c>
      <c r="P277">
        <v>5329</v>
      </c>
      <c r="Q277">
        <v>225015</v>
      </c>
      <c r="R277" t="s">
        <v>529</v>
      </c>
      <c r="T277" s="331">
        <v>290103544</v>
      </c>
      <c r="U277" s="397">
        <v>4893.318359375</v>
      </c>
      <c r="V277" s="152">
        <f>U277/1024</f>
        <v>4.7786312103271484</v>
      </c>
      <c r="W277" s="377" t="s">
        <v>529</v>
      </c>
      <c r="Y277" s="376" t="s">
        <v>10</v>
      </c>
      <c r="Z277" s="376" t="s">
        <v>267</v>
      </c>
      <c r="AA277" s="376" t="s">
        <v>242</v>
      </c>
      <c r="AB277" s="376" t="s">
        <v>490</v>
      </c>
      <c r="AC277" s="376" t="s">
        <v>377</v>
      </c>
      <c r="AD277" s="376" t="s">
        <v>347</v>
      </c>
      <c r="AE277" s="376" t="s">
        <v>491</v>
      </c>
      <c r="AF277" s="377" t="s">
        <v>510</v>
      </c>
      <c r="AG277" s="376" t="s">
        <v>310</v>
      </c>
      <c r="AH277" s="376" t="s">
        <v>511</v>
      </c>
      <c r="AI277" s="376" t="s">
        <v>513</v>
      </c>
      <c r="AJ277" s="376" t="s">
        <v>377</v>
      </c>
      <c r="AL277" t="s">
        <v>10</v>
      </c>
      <c r="AM277" t="s">
        <v>267</v>
      </c>
      <c r="AN277" t="s">
        <v>242</v>
      </c>
      <c r="AO277" t="s">
        <v>490</v>
      </c>
      <c r="AP277" t="s">
        <v>377</v>
      </c>
      <c r="AQ277" t="s">
        <v>347</v>
      </c>
      <c r="AR277" t="s">
        <v>491</v>
      </c>
      <c r="AS277" t="s">
        <v>510</v>
      </c>
      <c r="AT277" t="s">
        <v>310</v>
      </c>
      <c r="AU277" t="s">
        <v>511</v>
      </c>
      <c r="AV277" t="s">
        <v>513</v>
      </c>
      <c r="AW277" t="s">
        <v>377</v>
      </c>
    </row>
    <row r="278" spans="1:49">
      <c r="A278" t="s">
        <v>365</v>
      </c>
      <c r="B278">
        <v>292602804</v>
      </c>
      <c r="C278" t="s">
        <v>48</v>
      </c>
      <c r="D278">
        <v>82726.3</v>
      </c>
      <c r="E278">
        <v>59862.1</v>
      </c>
      <c r="F278">
        <v>22864.1</v>
      </c>
      <c r="G278">
        <v>4357.25</v>
      </c>
      <c r="H278">
        <v>921</v>
      </c>
      <c r="I278" t="s">
        <v>529</v>
      </c>
      <c r="K278" s="150">
        <v>295700710</v>
      </c>
      <c r="L278" s="150">
        <v>209496.5</v>
      </c>
      <c r="M278">
        <v>150287.4</v>
      </c>
      <c r="N278">
        <v>59203.4</v>
      </c>
      <c r="O278">
        <v>7791</v>
      </c>
      <c r="P278">
        <v>5252</v>
      </c>
      <c r="Q278">
        <v>55826.6</v>
      </c>
      <c r="R278" t="s">
        <v>529</v>
      </c>
      <c r="T278" s="331">
        <v>290103564</v>
      </c>
      <c r="U278" s="397">
        <v>13291.66796875</v>
      </c>
      <c r="V278" s="152">
        <f>U278/1024</f>
        <v>12.980144500732422</v>
      </c>
      <c r="W278" s="377" t="s">
        <v>529</v>
      </c>
      <c r="Y278" s="388">
        <v>292602230</v>
      </c>
      <c r="Z278" s="394">
        <v>2055.9</v>
      </c>
      <c r="AA278" s="394">
        <v>1015.2</v>
      </c>
      <c r="AB278" s="319">
        <v>0.49379833649496568</v>
      </c>
      <c r="AC278" s="377" t="s">
        <v>529</v>
      </c>
      <c r="AD278" s="152">
        <v>2.0077148437500001</v>
      </c>
      <c r="AE278" s="152">
        <v>0.99140625000000004</v>
      </c>
      <c r="AF278" s="152">
        <v>94.471874999999997</v>
      </c>
      <c r="AG278" s="152">
        <v>112.33984375</v>
      </c>
      <c r="AH278" s="152">
        <v>93.48046875</v>
      </c>
      <c r="AI278" s="223">
        <v>0.83212211829340377</v>
      </c>
      <c r="AJ278" s="377" t="s">
        <v>529</v>
      </c>
      <c r="AL278">
        <v>292602230</v>
      </c>
      <c r="AM278">
        <v>74578.3</v>
      </c>
      <c r="AN278">
        <v>2592.6999999999998</v>
      </c>
      <c r="AO278">
        <v>3.4764804239302852E-2</v>
      </c>
      <c r="AP278" t="s">
        <v>529</v>
      </c>
      <c r="AQ278">
        <v>72.830371093750003</v>
      </c>
      <c r="AR278">
        <v>2.5319335937499998</v>
      </c>
      <c r="AS278">
        <v>94.471874999999997</v>
      </c>
      <c r="AT278">
        <v>112.33984375</v>
      </c>
      <c r="AU278">
        <v>91.93994140625</v>
      </c>
      <c r="AV278">
        <v>0.81840901978511071</v>
      </c>
      <c r="AW278" t="s">
        <v>483</v>
      </c>
    </row>
    <row r="279" spans="1:49">
      <c r="A279" t="s">
        <v>365</v>
      </c>
      <c r="B279">
        <v>292603004</v>
      </c>
      <c r="C279" t="s">
        <v>56</v>
      </c>
      <c r="D279">
        <v>132132.20000000001</v>
      </c>
      <c r="E279">
        <v>62186.8</v>
      </c>
      <c r="F279">
        <v>69945.399999999994</v>
      </c>
      <c r="G279">
        <v>15007.9</v>
      </c>
      <c r="H279">
        <v>1733</v>
      </c>
      <c r="I279" t="s">
        <v>529</v>
      </c>
      <c r="K279" s="150">
        <v>295700712</v>
      </c>
      <c r="L279" s="150">
        <v>209496.5</v>
      </c>
      <c r="M279">
        <v>183524.4</v>
      </c>
      <c r="N279">
        <v>25966.7</v>
      </c>
      <c r="O279">
        <v>7999</v>
      </c>
      <c r="P279">
        <v>4870</v>
      </c>
      <c r="Q279">
        <v>62463.8</v>
      </c>
      <c r="R279" t="s">
        <v>529</v>
      </c>
      <c r="T279" s="331">
        <v>290103810</v>
      </c>
      <c r="U279" s="397">
        <v>474.984375</v>
      </c>
      <c r="V279" s="152">
        <f t="shared" ref="V279:V288" si="14">U279/1024</f>
        <v>0.4638519287109375</v>
      </c>
      <c r="W279" s="377" t="s">
        <v>529</v>
      </c>
      <c r="Y279" s="388">
        <v>292602231</v>
      </c>
      <c r="Z279" s="394">
        <v>111185</v>
      </c>
      <c r="AA279" s="394">
        <v>84458.5</v>
      </c>
      <c r="AB279" s="319">
        <v>0.75962135180105228</v>
      </c>
      <c r="AC279" s="377" t="s">
        <v>529</v>
      </c>
      <c r="AD279" s="152">
        <v>108.5791015625</v>
      </c>
      <c r="AE279" s="152">
        <v>82.47900390625</v>
      </c>
      <c r="AF279" s="152">
        <v>177.81142578124999</v>
      </c>
      <c r="AG279" s="152">
        <v>108.263671875</v>
      </c>
      <c r="AH279" s="152">
        <v>95.332421874999994</v>
      </c>
      <c r="AI279" s="223">
        <v>0.88055781061139071</v>
      </c>
      <c r="AJ279" s="377" t="s">
        <v>529</v>
      </c>
      <c r="AL279">
        <v>292602231</v>
      </c>
      <c r="AM279">
        <v>124504</v>
      </c>
      <c r="AN279">
        <v>88441.9</v>
      </c>
      <c r="AO279">
        <v>0.71035388421255541</v>
      </c>
      <c r="AP279" t="s">
        <v>529</v>
      </c>
      <c r="AQ279">
        <v>121.5859375</v>
      </c>
      <c r="AR279">
        <v>86.369042968749994</v>
      </c>
      <c r="AS279">
        <v>177.81142578124999</v>
      </c>
      <c r="AT279">
        <v>108.263671875</v>
      </c>
      <c r="AU279">
        <v>91.4423828125</v>
      </c>
      <c r="AV279">
        <v>0.8446266529559272</v>
      </c>
      <c r="AW279" t="s">
        <v>483</v>
      </c>
    </row>
    <row r="280" spans="1:49">
      <c r="A280" t="s">
        <v>365</v>
      </c>
      <c r="B280">
        <v>292603004</v>
      </c>
      <c r="C280" t="s">
        <v>57</v>
      </c>
      <c r="D280">
        <v>13787.7</v>
      </c>
      <c r="E280">
        <v>13648.1</v>
      </c>
      <c r="F280">
        <v>139.6</v>
      </c>
      <c r="G280">
        <v>15007.9</v>
      </c>
      <c r="H280">
        <v>1733</v>
      </c>
      <c r="I280" t="s">
        <v>529</v>
      </c>
      <c r="K280" s="150">
        <v>295700713</v>
      </c>
      <c r="L280" s="150">
        <v>190871.2</v>
      </c>
      <c r="M280">
        <v>190870</v>
      </c>
      <c r="N280">
        <v>4.9000000000000004</v>
      </c>
      <c r="O280">
        <v>6400</v>
      </c>
      <c r="P280">
        <v>6400</v>
      </c>
      <c r="Q280">
        <v>0</v>
      </c>
      <c r="R280" t="s">
        <v>529</v>
      </c>
      <c r="T280" s="331">
        <v>290103943</v>
      </c>
      <c r="U280" s="397">
        <v>4320.134765625</v>
      </c>
      <c r="V280" s="152">
        <f t="shared" si="14"/>
        <v>4.2188816070556641</v>
      </c>
      <c r="W280" s="377" t="s">
        <v>529</v>
      </c>
      <c r="Y280" s="388">
        <v>292604330</v>
      </c>
      <c r="Z280" s="394">
        <v>28847.200000000001</v>
      </c>
      <c r="AA280" s="394">
        <v>10291.4</v>
      </c>
      <c r="AB280" s="319">
        <v>0.35675559499708809</v>
      </c>
      <c r="AC280" s="377" t="s">
        <v>529</v>
      </c>
      <c r="AD280" s="152">
        <v>28.171093750000001</v>
      </c>
      <c r="AE280" s="152">
        <v>10.0501953125</v>
      </c>
      <c r="AF280" s="152">
        <v>98.330859375000003</v>
      </c>
      <c r="AG280" s="152">
        <v>142.849609375</v>
      </c>
      <c r="AH280" s="152">
        <v>88.280664062500009</v>
      </c>
      <c r="AI280" s="223">
        <v>0.61799723813560492</v>
      </c>
      <c r="AJ280" s="377" t="s">
        <v>529</v>
      </c>
      <c r="AL280">
        <v>292604330</v>
      </c>
      <c r="AM280">
        <v>59312</v>
      </c>
      <c r="AN280">
        <v>10731.4</v>
      </c>
      <c r="AO280">
        <v>0.18093134610196923</v>
      </c>
      <c r="AP280" t="s">
        <v>529</v>
      </c>
      <c r="AQ280">
        <v>57.921875</v>
      </c>
      <c r="AR280">
        <v>10.4798828125</v>
      </c>
      <c r="AS280">
        <v>98.330859375000003</v>
      </c>
      <c r="AT280">
        <v>142.849609375</v>
      </c>
      <c r="AU280">
        <v>87.850976562500009</v>
      </c>
      <c r="AV280">
        <v>0.61498926701212764</v>
      </c>
      <c r="AW280" t="s">
        <v>483</v>
      </c>
    </row>
    <row r="281" spans="1:49">
      <c r="A281" t="s">
        <v>365</v>
      </c>
      <c r="B281">
        <v>292603004</v>
      </c>
      <c r="C281" t="s">
        <v>366</v>
      </c>
      <c r="D281">
        <v>292299.40000000002</v>
      </c>
      <c r="E281">
        <v>137137.4</v>
      </c>
      <c r="F281">
        <v>155162.1</v>
      </c>
      <c r="G281">
        <v>15007.9</v>
      </c>
      <c r="H281">
        <v>1733</v>
      </c>
      <c r="I281" t="s">
        <v>529</v>
      </c>
      <c r="K281" s="150">
        <v>292600623</v>
      </c>
      <c r="L281" s="150">
        <v>250018.4</v>
      </c>
      <c r="M281">
        <v>196242.4</v>
      </c>
      <c r="N281">
        <v>53774.7</v>
      </c>
      <c r="O281">
        <v>3713</v>
      </c>
      <c r="P281">
        <v>1599</v>
      </c>
      <c r="Q281">
        <v>61302.5</v>
      </c>
      <c r="R281" t="s">
        <v>529</v>
      </c>
      <c r="T281" s="331">
        <v>290105349</v>
      </c>
      <c r="U281" s="397">
        <v>10018.1748046875</v>
      </c>
      <c r="V281" s="152">
        <f t="shared" si="14"/>
        <v>9.7833738327026367</v>
      </c>
      <c r="W281" s="377" t="s">
        <v>529</v>
      </c>
      <c r="Y281" s="388">
        <v>292604652</v>
      </c>
      <c r="Z281" s="394">
        <v>104514</v>
      </c>
      <c r="AA281" s="394">
        <v>66441.3</v>
      </c>
      <c r="AB281" s="319">
        <v>0.63571674608186468</v>
      </c>
      <c r="AC281" s="377" t="s">
        <v>529</v>
      </c>
      <c r="AD281" s="152">
        <v>102.064453125</v>
      </c>
      <c r="AE281" s="152">
        <v>64.884082031250003</v>
      </c>
      <c r="AF281" s="152">
        <v>150.67587890625001</v>
      </c>
      <c r="AG281" s="152">
        <v>141.1181640625</v>
      </c>
      <c r="AH281" s="152">
        <v>85.791796875000003</v>
      </c>
      <c r="AI281" s="223">
        <v>0.60794297775163486</v>
      </c>
      <c r="AJ281" s="377" t="s">
        <v>529</v>
      </c>
      <c r="AL281">
        <v>292604652</v>
      </c>
      <c r="AM281">
        <v>148290</v>
      </c>
      <c r="AN281">
        <v>66462.3</v>
      </c>
      <c r="AO281">
        <v>0.44819138175197248</v>
      </c>
      <c r="AP281" t="s">
        <v>529</v>
      </c>
      <c r="AQ281">
        <v>144.814453125</v>
      </c>
      <c r="AR281">
        <v>64.904589843750003</v>
      </c>
      <c r="AS281">
        <v>150.67587890625001</v>
      </c>
      <c r="AT281">
        <v>141.1181640625</v>
      </c>
      <c r="AU281">
        <v>85.771289062500003</v>
      </c>
      <c r="AV281">
        <v>0.60779765406041319</v>
      </c>
      <c r="AW281" t="s">
        <v>483</v>
      </c>
    </row>
    <row r="282" spans="1:49">
      <c r="A282" t="s">
        <v>365</v>
      </c>
      <c r="B282">
        <v>292603875</v>
      </c>
      <c r="C282" t="s">
        <v>49</v>
      </c>
      <c r="D282">
        <v>82726.3</v>
      </c>
      <c r="E282">
        <v>27093.200000000001</v>
      </c>
      <c r="F282">
        <v>55633</v>
      </c>
      <c r="G282">
        <v>4800</v>
      </c>
      <c r="H282">
        <v>2971</v>
      </c>
      <c r="I282" t="s">
        <v>529</v>
      </c>
      <c r="K282" s="150">
        <v>292600745</v>
      </c>
      <c r="L282" s="150">
        <v>150516.70000000001</v>
      </c>
      <c r="M282">
        <v>63414.1</v>
      </c>
      <c r="N282">
        <v>87101.8</v>
      </c>
      <c r="O282">
        <v>3620</v>
      </c>
      <c r="P282">
        <v>1622</v>
      </c>
      <c r="Q282">
        <v>66961.600000000006</v>
      </c>
      <c r="R282" t="s">
        <v>529</v>
      </c>
      <c r="T282" s="331">
        <v>290103452</v>
      </c>
      <c r="U282" s="397">
        <v>21553.783203125098</v>
      </c>
      <c r="V282" s="152">
        <f t="shared" si="14"/>
        <v>21.048616409301854</v>
      </c>
      <c r="W282" s="377" t="s">
        <v>529</v>
      </c>
      <c r="Y282" s="388">
        <v>292603286</v>
      </c>
      <c r="Z282" s="394">
        <v>115740</v>
      </c>
      <c r="AA282" s="394">
        <v>58233.7</v>
      </c>
      <c r="AB282" s="319">
        <v>0.50314238811128387</v>
      </c>
      <c r="AC282" s="377" t="s">
        <v>529</v>
      </c>
      <c r="AD282" s="152">
        <v>113.02734375</v>
      </c>
      <c r="AE282" s="152">
        <v>56.868847656249997</v>
      </c>
      <c r="AF282" s="152">
        <v>115.98271484375</v>
      </c>
      <c r="AG282" s="152">
        <v>108.5986328125</v>
      </c>
      <c r="AH282" s="152">
        <v>59.113867187500006</v>
      </c>
      <c r="AI282" s="223">
        <v>0.54433343824468328</v>
      </c>
      <c r="AJ282" s="377" t="s">
        <v>529</v>
      </c>
      <c r="AL282">
        <v>292603286</v>
      </c>
      <c r="AM282">
        <v>137068</v>
      </c>
      <c r="AN282">
        <v>60159.7</v>
      </c>
      <c r="AO282">
        <v>0.43890404762599583</v>
      </c>
      <c r="AP282" t="s">
        <v>529</v>
      </c>
      <c r="AQ282">
        <v>133.85546875</v>
      </c>
      <c r="AR282">
        <v>58.749707031249997</v>
      </c>
      <c r="AS282">
        <v>115.98271484375</v>
      </c>
      <c r="AT282">
        <v>108.5986328125</v>
      </c>
      <c r="AU282">
        <v>57.233007812500006</v>
      </c>
      <c r="AV282">
        <v>0.52701407310822357</v>
      </c>
      <c r="AW282" t="s">
        <v>483</v>
      </c>
    </row>
    <row r="283" spans="1:49">
      <c r="A283" t="s">
        <v>365</v>
      </c>
      <c r="B283">
        <v>292604652</v>
      </c>
      <c r="C283" t="s">
        <v>51</v>
      </c>
      <c r="D283">
        <v>188976.6</v>
      </c>
      <c r="E283">
        <v>154215.5</v>
      </c>
      <c r="F283">
        <v>34761.1</v>
      </c>
      <c r="G283">
        <v>9595.01</v>
      </c>
      <c r="H283">
        <v>4900</v>
      </c>
      <c r="I283" t="s">
        <v>529</v>
      </c>
      <c r="K283" s="150">
        <v>295700703</v>
      </c>
      <c r="L283" s="150">
        <v>224071.2</v>
      </c>
      <c r="M283">
        <v>156373.9</v>
      </c>
      <c r="N283">
        <v>67696.399999999994</v>
      </c>
      <c r="O283">
        <v>6399</v>
      </c>
      <c r="P283">
        <v>2957</v>
      </c>
      <c r="Q283">
        <v>116098</v>
      </c>
      <c r="R283" t="s">
        <v>529</v>
      </c>
      <c r="T283" s="331">
        <v>290103720</v>
      </c>
      <c r="U283" s="397">
        <v>474.98437500000199</v>
      </c>
      <c r="V283" s="152">
        <f t="shared" si="14"/>
        <v>0.46385192871093944</v>
      </c>
      <c r="W283" s="377" t="s">
        <v>529</v>
      </c>
      <c r="Y283" s="388">
        <v>292603696</v>
      </c>
      <c r="Z283" s="394">
        <v>59042.400000000001</v>
      </c>
      <c r="AA283" s="394">
        <v>26205.4</v>
      </c>
      <c r="AB283" s="319">
        <v>0.44384035879300299</v>
      </c>
      <c r="AC283" s="377" t="s">
        <v>529</v>
      </c>
      <c r="AD283" s="152">
        <v>57.658593750000001</v>
      </c>
      <c r="AE283" s="152">
        <v>25.591210937500001</v>
      </c>
      <c r="AF283" s="152">
        <v>51.305273437499999</v>
      </c>
      <c r="AG283" s="152">
        <v>45.643359375000003</v>
      </c>
      <c r="AH283" s="152">
        <v>25.714062499999997</v>
      </c>
      <c r="AI283" s="223">
        <v>0.56336919219149817</v>
      </c>
      <c r="AJ283" s="377" t="s">
        <v>529</v>
      </c>
      <c r="AL283">
        <v>292603696</v>
      </c>
      <c r="AM283">
        <v>161760</v>
      </c>
      <c r="AN283">
        <v>26205.4</v>
      </c>
      <c r="AO283">
        <v>0.16200173095944609</v>
      </c>
      <c r="AP283" t="s">
        <v>529</v>
      </c>
      <c r="AQ283">
        <v>157.96875</v>
      </c>
      <c r="AR283">
        <v>25.591210937500001</v>
      </c>
      <c r="AS283">
        <v>51.305273437499999</v>
      </c>
      <c r="AT283">
        <v>45.643359375000003</v>
      </c>
      <c r="AU283">
        <v>25.714062499999997</v>
      </c>
      <c r="AV283">
        <v>0.56336919219149817</v>
      </c>
      <c r="AW283" t="s">
        <v>483</v>
      </c>
    </row>
    <row r="284" spans="1:49">
      <c r="A284" t="s">
        <v>365</v>
      </c>
      <c r="B284">
        <v>295700349</v>
      </c>
      <c r="C284" t="s">
        <v>367</v>
      </c>
      <c r="D284">
        <v>117009.8</v>
      </c>
      <c r="E284">
        <v>51114.5</v>
      </c>
      <c r="F284">
        <v>65895.3</v>
      </c>
      <c r="G284">
        <v>11561</v>
      </c>
      <c r="H284">
        <v>1964</v>
      </c>
      <c r="I284" t="s">
        <v>529</v>
      </c>
      <c r="K284" s="150">
        <v>295700705</v>
      </c>
      <c r="L284" s="150">
        <v>156194.1</v>
      </c>
      <c r="M284">
        <v>135625.79999999999</v>
      </c>
      <c r="N284">
        <v>20566.2</v>
      </c>
      <c r="O284">
        <v>4800</v>
      </c>
      <c r="P284">
        <v>3988</v>
      </c>
      <c r="Q284">
        <v>27387.5</v>
      </c>
      <c r="R284" t="s">
        <v>529</v>
      </c>
      <c r="T284" s="331">
        <v>290105373</v>
      </c>
      <c r="U284" s="397">
        <v>1943.0361328125</v>
      </c>
      <c r="V284" s="152">
        <f t="shared" si="14"/>
        <v>1.897496223449707</v>
      </c>
      <c r="W284" s="377" t="s">
        <v>529</v>
      </c>
      <c r="Y284" s="388">
        <v>295700671</v>
      </c>
      <c r="Z284" s="394">
        <v>64888.3</v>
      </c>
      <c r="AA284" s="394">
        <v>15600.4</v>
      </c>
      <c r="AB284" s="319">
        <v>0.24041930517520105</v>
      </c>
      <c r="AC284" s="377" t="s">
        <v>529</v>
      </c>
      <c r="AD284" s="152">
        <v>63.367480468750003</v>
      </c>
      <c r="AE284" s="152">
        <v>15.234765625</v>
      </c>
      <c r="AF284" s="152">
        <v>30.4638671875</v>
      </c>
      <c r="AG284" s="152">
        <v>62.330175781249999</v>
      </c>
      <c r="AH284" s="152">
        <v>15.2291015625</v>
      </c>
      <c r="AI284" s="223">
        <v>0.24432951410159795</v>
      </c>
      <c r="AJ284" s="377" t="s">
        <v>529</v>
      </c>
      <c r="AL284">
        <v>295700671</v>
      </c>
      <c r="AM284">
        <v>134816</v>
      </c>
      <c r="AN284">
        <v>15600.4</v>
      </c>
      <c r="AO284">
        <v>0.11571623546166628</v>
      </c>
      <c r="AP284" t="s">
        <v>529</v>
      </c>
      <c r="AQ284">
        <v>131.65625</v>
      </c>
      <c r="AR284">
        <v>15.234765625</v>
      </c>
      <c r="AS284">
        <v>30.4638671875</v>
      </c>
      <c r="AT284">
        <v>62.330175781249999</v>
      </c>
      <c r="AU284">
        <v>15.2291015625</v>
      </c>
      <c r="AV284">
        <v>0.24432951410159795</v>
      </c>
      <c r="AW284" t="s">
        <v>483</v>
      </c>
    </row>
    <row r="285" spans="1:49">
      <c r="A285" t="s">
        <v>365</v>
      </c>
      <c r="B285">
        <v>295700349</v>
      </c>
      <c r="C285" t="s">
        <v>368</v>
      </c>
      <c r="D285">
        <v>132070.5</v>
      </c>
      <c r="E285">
        <v>118857.5</v>
      </c>
      <c r="F285">
        <v>13213</v>
      </c>
      <c r="G285">
        <v>11561</v>
      </c>
      <c r="H285">
        <v>1964</v>
      </c>
      <c r="I285" t="s">
        <v>529</v>
      </c>
      <c r="K285" s="150">
        <v>492600377</v>
      </c>
      <c r="L285" s="150">
        <v>33090.5</v>
      </c>
      <c r="M285">
        <v>18801.7</v>
      </c>
      <c r="N285">
        <v>14288.8</v>
      </c>
      <c r="O285">
        <v>1570</v>
      </c>
      <c r="P285">
        <v>299</v>
      </c>
      <c r="Q285">
        <v>42854.1</v>
      </c>
      <c r="R285" t="s">
        <v>529</v>
      </c>
      <c r="T285" s="331">
        <v>290102838</v>
      </c>
      <c r="U285" s="397">
        <v>744.083984375</v>
      </c>
      <c r="V285" s="152">
        <f t="shared" si="14"/>
        <v>0.72664451599121094</v>
      </c>
      <c r="W285" s="377" t="s">
        <v>529</v>
      </c>
      <c r="Y285" s="388">
        <v>295700710</v>
      </c>
      <c r="Z285" s="394">
        <v>55777.9</v>
      </c>
      <c r="AA285" s="394">
        <v>29589.5</v>
      </c>
      <c r="AB285" s="319">
        <v>0.53048788140105663</v>
      </c>
      <c r="AC285" s="377" t="s">
        <v>529</v>
      </c>
      <c r="AD285" s="152">
        <v>54.470605468750001</v>
      </c>
      <c r="AE285" s="152">
        <v>28.89599609375</v>
      </c>
      <c r="AF285" s="152">
        <v>57.815820312500001</v>
      </c>
      <c r="AG285" s="152">
        <v>54.518164062499999</v>
      </c>
      <c r="AH285" s="152">
        <v>28.919824218750001</v>
      </c>
      <c r="AI285" s="223">
        <v>0.53046218111079668</v>
      </c>
      <c r="AJ285" s="377" t="s">
        <v>529</v>
      </c>
      <c r="AL285">
        <v>295700710</v>
      </c>
      <c r="AM285">
        <v>134811</v>
      </c>
      <c r="AN285">
        <v>29589.5</v>
      </c>
      <c r="AO285">
        <v>0.21948876575353643</v>
      </c>
      <c r="AP285" t="s">
        <v>529</v>
      </c>
      <c r="AQ285">
        <v>131.6513671875</v>
      </c>
      <c r="AR285">
        <v>28.89599609375</v>
      </c>
      <c r="AS285">
        <v>57.815820312500001</v>
      </c>
      <c r="AT285">
        <v>54.518164062499999</v>
      </c>
      <c r="AU285">
        <v>28.919824218750001</v>
      </c>
      <c r="AV285">
        <v>0.53046218111079668</v>
      </c>
      <c r="AW285" t="s">
        <v>483</v>
      </c>
    </row>
    <row r="286" spans="1:49">
      <c r="A286" t="s">
        <v>365</v>
      </c>
      <c r="B286">
        <v>295700349</v>
      </c>
      <c r="C286" t="s">
        <v>369</v>
      </c>
      <c r="D286">
        <v>13207.1</v>
      </c>
      <c r="E286">
        <v>13070.8</v>
      </c>
      <c r="F286">
        <v>136.30000000000001</v>
      </c>
      <c r="G286">
        <v>11561</v>
      </c>
      <c r="H286">
        <v>1964</v>
      </c>
      <c r="I286" t="s">
        <v>529</v>
      </c>
      <c r="K286" s="150">
        <v>298701383</v>
      </c>
      <c r="L286" s="150">
        <v>59723.7</v>
      </c>
      <c r="M286">
        <v>19227.8</v>
      </c>
      <c r="N286">
        <v>40495.1</v>
      </c>
      <c r="O286">
        <v>2479</v>
      </c>
      <c r="P286">
        <v>662</v>
      </c>
      <c r="Q286">
        <v>61297.2</v>
      </c>
      <c r="R286" t="s">
        <v>529</v>
      </c>
      <c r="T286" s="331">
        <v>290102819</v>
      </c>
      <c r="U286" s="397">
        <v>13689.234375</v>
      </c>
      <c r="V286" s="152">
        <f t="shared" si="14"/>
        <v>13.368392944335937</v>
      </c>
      <c r="W286" s="377" t="s">
        <v>529</v>
      </c>
      <c r="Y286" s="388">
        <v>295700712</v>
      </c>
      <c r="Z286" s="394">
        <v>70289.100000000006</v>
      </c>
      <c r="AA286" s="394">
        <v>12976.6</v>
      </c>
      <c r="AB286" s="319">
        <v>0.18461752960274067</v>
      </c>
      <c r="AC286" s="377" t="s">
        <v>529</v>
      </c>
      <c r="AD286" s="152">
        <v>68.641699218750006</v>
      </c>
      <c r="AE286" s="152">
        <v>12.6724609375</v>
      </c>
      <c r="AF286" s="152">
        <v>25.358105468750001</v>
      </c>
      <c r="AG286" s="152">
        <v>60.999804687500003</v>
      </c>
      <c r="AH286" s="152">
        <v>12.68564453125</v>
      </c>
      <c r="AI286" s="223">
        <v>0.20796205162029846</v>
      </c>
      <c r="AJ286" s="377" t="s">
        <v>529</v>
      </c>
      <c r="AL286">
        <v>295700712</v>
      </c>
      <c r="AM286">
        <v>134825</v>
      </c>
      <c r="AN286">
        <v>12976.6</v>
      </c>
      <c r="AO286">
        <v>9.62477285369924E-2</v>
      </c>
      <c r="AP286" t="s">
        <v>529</v>
      </c>
      <c r="AQ286">
        <v>131.6650390625</v>
      </c>
      <c r="AR286">
        <v>12.6724609375</v>
      </c>
      <c r="AS286">
        <v>25.358105468750001</v>
      </c>
      <c r="AT286">
        <v>60.999804687500003</v>
      </c>
      <c r="AU286">
        <v>12.68564453125</v>
      </c>
      <c r="AV286">
        <v>0.20796205162029846</v>
      </c>
      <c r="AW286" t="s">
        <v>483</v>
      </c>
    </row>
    <row r="287" spans="1:49">
      <c r="A287" t="s">
        <v>365</v>
      </c>
      <c r="B287">
        <v>295700667</v>
      </c>
      <c r="C287" t="s">
        <v>46</v>
      </c>
      <c r="D287">
        <v>100322.6</v>
      </c>
      <c r="E287">
        <v>15597</v>
      </c>
      <c r="F287">
        <v>84725.6</v>
      </c>
      <c r="G287">
        <v>4000</v>
      </c>
      <c r="H287">
        <v>2107</v>
      </c>
      <c r="I287" t="s">
        <v>529</v>
      </c>
      <c r="T287" s="331">
        <v>290102839</v>
      </c>
      <c r="U287" s="397">
        <v>1081.169921875</v>
      </c>
      <c r="V287" s="152">
        <f t="shared" si="14"/>
        <v>1.0558300018310547</v>
      </c>
      <c r="W287" s="377" t="s">
        <v>529</v>
      </c>
    </row>
    <row r="288" spans="1:49">
      <c r="A288" t="s">
        <v>365</v>
      </c>
      <c r="B288">
        <v>295700709</v>
      </c>
      <c r="C288" t="s">
        <v>379</v>
      </c>
      <c r="D288">
        <v>117378.8</v>
      </c>
      <c r="E288">
        <v>50197</v>
      </c>
      <c r="F288">
        <v>67181.8</v>
      </c>
      <c r="G288">
        <v>12000</v>
      </c>
      <c r="H288">
        <v>5329</v>
      </c>
      <c r="I288" t="s">
        <v>529</v>
      </c>
      <c r="T288" s="331">
        <v>290105364</v>
      </c>
      <c r="U288" s="397">
        <v>4.6875E-2</v>
      </c>
      <c r="V288" s="152">
        <f t="shared" si="14"/>
        <v>4.57763671875E-5</v>
      </c>
      <c r="W288" s="377" t="s">
        <v>529</v>
      </c>
    </row>
    <row r="289" spans="1:23">
      <c r="A289" t="s">
        <v>365</v>
      </c>
      <c r="B289">
        <v>295700709</v>
      </c>
      <c r="C289" t="s">
        <v>380</v>
      </c>
      <c r="D289">
        <v>198105.7</v>
      </c>
      <c r="E289">
        <v>72201.100000000006</v>
      </c>
      <c r="F289">
        <v>125904.6</v>
      </c>
      <c r="G289">
        <v>12000</v>
      </c>
      <c r="H289">
        <v>5329</v>
      </c>
      <c r="I289" t="s">
        <v>529</v>
      </c>
      <c r="T289" s="388"/>
      <c r="U289" s="388"/>
      <c r="V289" s="388"/>
      <c r="W289" s="388"/>
    </row>
    <row r="290" spans="1:23">
      <c r="A290" t="s">
        <v>365</v>
      </c>
      <c r="B290">
        <v>295700709</v>
      </c>
      <c r="C290" t="s">
        <v>381</v>
      </c>
      <c r="D290">
        <v>13207.1</v>
      </c>
      <c r="E290">
        <v>12868.1</v>
      </c>
      <c r="F290">
        <v>339.1</v>
      </c>
      <c r="G290">
        <v>12000</v>
      </c>
      <c r="H290">
        <v>5329</v>
      </c>
      <c r="I290" t="s">
        <v>529</v>
      </c>
    </row>
    <row r="291" spans="1:23">
      <c r="A291" t="s">
        <v>365</v>
      </c>
      <c r="B291">
        <v>295700710</v>
      </c>
      <c r="C291" t="s">
        <v>336</v>
      </c>
      <c r="D291">
        <v>207619.5</v>
      </c>
      <c r="E291">
        <v>59190.8</v>
      </c>
      <c r="F291">
        <v>148428.70000000001</v>
      </c>
      <c r="G291">
        <v>8000.01</v>
      </c>
      <c r="H291">
        <v>6036</v>
      </c>
      <c r="I291" t="s">
        <v>529</v>
      </c>
    </row>
    <row r="292" spans="1:23">
      <c r="A292" t="s">
        <v>365</v>
      </c>
      <c r="B292">
        <v>295700712</v>
      </c>
      <c r="C292" t="s">
        <v>357</v>
      </c>
      <c r="D292">
        <v>207619.5</v>
      </c>
      <c r="E292">
        <v>25836.1</v>
      </c>
      <c r="F292">
        <v>181783.3</v>
      </c>
      <c r="G292">
        <v>8000.02</v>
      </c>
      <c r="H292">
        <v>4882</v>
      </c>
      <c r="I292" t="s">
        <v>529</v>
      </c>
    </row>
    <row r="293" spans="1:23">
      <c r="A293" t="s">
        <v>365</v>
      </c>
      <c r="B293">
        <v>295700713</v>
      </c>
      <c r="C293" t="s">
        <v>382</v>
      </c>
      <c r="D293">
        <v>177661.7</v>
      </c>
      <c r="E293">
        <v>4.9000000000000004</v>
      </c>
      <c r="F293">
        <v>177656.8</v>
      </c>
      <c r="G293">
        <v>6400</v>
      </c>
      <c r="H293">
        <v>6400</v>
      </c>
      <c r="I293" t="s">
        <v>529</v>
      </c>
    </row>
    <row r="294" spans="1:23">
      <c r="A294" t="s">
        <v>365</v>
      </c>
      <c r="B294">
        <v>295700713</v>
      </c>
      <c r="C294" t="s">
        <v>383</v>
      </c>
      <c r="D294">
        <v>13207.1</v>
      </c>
      <c r="E294">
        <v>0</v>
      </c>
      <c r="F294">
        <v>13207.1</v>
      </c>
      <c r="G294">
        <v>6400</v>
      </c>
      <c r="H294">
        <v>6400</v>
      </c>
      <c r="I294" t="s">
        <v>529</v>
      </c>
    </row>
    <row r="295" spans="1:23">
      <c r="A295" t="s">
        <v>374</v>
      </c>
      <c r="B295">
        <v>298701383</v>
      </c>
      <c r="C295" t="s">
        <v>534</v>
      </c>
      <c r="D295">
        <v>59722.9</v>
      </c>
      <c r="E295">
        <v>19214.3</v>
      </c>
      <c r="F295">
        <v>40508.6</v>
      </c>
      <c r="G295">
        <v>2480</v>
      </c>
      <c r="H295">
        <v>662</v>
      </c>
      <c r="I295" t="s">
        <v>529</v>
      </c>
    </row>
    <row r="296" spans="1:23">
      <c r="A296" t="s">
        <v>375</v>
      </c>
      <c r="B296">
        <v>492600377</v>
      </c>
      <c r="C296" t="s">
        <v>27</v>
      </c>
      <c r="D296">
        <v>33090.5</v>
      </c>
      <c r="E296">
        <v>14286.5</v>
      </c>
      <c r="F296">
        <v>18804.099999999999</v>
      </c>
      <c r="G296">
        <v>1570</v>
      </c>
      <c r="H296">
        <v>299</v>
      </c>
      <c r="I296" t="s">
        <v>529</v>
      </c>
    </row>
    <row r="297" spans="1:23">
      <c r="A297" t="s">
        <v>71</v>
      </c>
      <c r="B297">
        <v>292600623</v>
      </c>
      <c r="C297" t="s">
        <v>22</v>
      </c>
      <c r="D297">
        <v>143392.20000000001</v>
      </c>
      <c r="E297">
        <v>23021.9</v>
      </c>
      <c r="F297">
        <v>120370.3</v>
      </c>
      <c r="G297">
        <v>3721.01</v>
      </c>
      <c r="H297">
        <v>1599</v>
      </c>
      <c r="I297" t="s">
        <v>529</v>
      </c>
    </row>
    <row r="298" spans="1:23">
      <c r="A298" t="s">
        <v>71</v>
      </c>
      <c r="B298">
        <v>292600623</v>
      </c>
      <c r="C298" t="s">
        <v>23</v>
      </c>
      <c r="D298">
        <v>9191.7999999999993</v>
      </c>
      <c r="E298">
        <v>5933.4</v>
      </c>
      <c r="F298">
        <v>3258.4</v>
      </c>
      <c r="G298">
        <v>3721.01</v>
      </c>
      <c r="H298">
        <v>1599</v>
      </c>
      <c r="I298" t="s">
        <v>529</v>
      </c>
    </row>
    <row r="299" spans="1:23">
      <c r="A299" t="s">
        <v>71</v>
      </c>
      <c r="B299">
        <v>292600623</v>
      </c>
      <c r="C299" t="s">
        <v>24</v>
      </c>
      <c r="D299">
        <v>97433.1</v>
      </c>
      <c r="E299">
        <v>24812.799999999999</v>
      </c>
      <c r="F299">
        <v>72620.399999999994</v>
      </c>
      <c r="G299">
        <v>3721.01</v>
      </c>
      <c r="H299">
        <v>1599</v>
      </c>
      <c r="I299" t="s">
        <v>529</v>
      </c>
    </row>
    <row r="300" spans="1:23">
      <c r="A300" t="s">
        <v>71</v>
      </c>
      <c r="B300">
        <v>292600745</v>
      </c>
      <c r="C300" t="s">
        <v>31</v>
      </c>
      <c r="D300">
        <v>150515.79999999999</v>
      </c>
      <c r="E300">
        <v>87100.7</v>
      </c>
      <c r="F300">
        <v>63415.1</v>
      </c>
      <c r="G300">
        <v>3620</v>
      </c>
      <c r="H300">
        <v>1622</v>
      </c>
      <c r="I300" t="s">
        <v>529</v>
      </c>
    </row>
    <row r="301" spans="1:23">
      <c r="A301" t="s">
        <v>71</v>
      </c>
      <c r="B301">
        <v>295700703</v>
      </c>
      <c r="C301" t="s">
        <v>456</v>
      </c>
      <c r="D301">
        <v>83195</v>
      </c>
      <c r="E301">
        <v>26017.9</v>
      </c>
      <c r="F301">
        <v>57177.2</v>
      </c>
      <c r="G301">
        <v>6400</v>
      </c>
      <c r="H301">
        <v>2957</v>
      </c>
      <c r="I301" t="s">
        <v>529</v>
      </c>
    </row>
    <row r="302" spans="1:23">
      <c r="A302" t="s">
        <v>71</v>
      </c>
      <c r="B302">
        <v>295700703</v>
      </c>
      <c r="C302" t="s">
        <v>457</v>
      </c>
      <c r="D302">
        <v>8804.7999999999993</v>
      </c>
      <c r="E302">
        <v>8177.8</v>
      </c>
      <c r="F302">
        <v>627</v>
      </c>
      <c r="G302">
        <v>6400</v>
      </c>
      <c r="H302">
        <v>2957</v>
      </c>
      <c r="I302" t="s">
        <v>529</v>
      </c>
    </row>
    <row r="303" spans="1:23">
      <c r="A303" t="s">
        <v>71</v>
      </c>
      <c r="B303">
        <v>295700703</v>
      </c>
      <c r="C303" t="s">
        <v>458</v>
      </c>
      <c r="D303">
        <v>132070.5</v>
      </c>
      <c r="E303">
        <v>33480.400000000001</v>
      </c>
      <c r="F303">
        <v>98590.1</v>
      </c>
      <c r="G303">
        <v>6400</v>
      </c>
      <c r="H303">
        <v>2957</v>
      </c>
      <c r="I303" t="s">
        <v>529</v>
      </c>
    </row>
    <row r="304" spans="1:23">
      <c r="A304" t="s">
        <v>71</v>
      </c>
      <c r="B304">
        <v>295700705</v>
      </c>
      <c r="C304" t="s">
        <v>459</v>
      </c>
      <c r="D304">
        <v>156192</v>
      </c>
      <c r="E304">
        <v>20562.400000000001</v>
      </c>
      <c r="F304">
        <v>135629.6</v>
      </c>
      <c r="G304">
        <v>4800</v>
      </c>
      <c r="H304">
        <v>3988</v>
      </c>
      <c r="I304" t="s">
        <v>529</v>
      </c>
    </row>
    <row r="305" spans="1:36">
      <c r="A305" s="388" t="s">
        <v>370</v>
      </c>
      <c r="B305" s="388">
        <v>292600552</v>
      </c>
      <c r="C305" s="388" t="s">
        <v>35</v>
      </c>
      <c r="D305" s="388">
        <v>150515.79999999999</v>
      </c>
      <c r="E305" s="388">
        <v>86852.5</v>
      </c>
      <c r="F305" s="388">
        <v>63663.3</v>
      </c>
      <c r="G305" s="388">
        <v>3560</v>
      </c>
      <c r="H305" s="388">
        <v>2288</v>
      </c>
      <c r="I305" s="401" t="s">
        <v>536</v>
      </c>
      <c r="K305" s="388" t="s">
        <v>318</v>
      </c>
      <c r="L305" s="388" t="s">
        <v>319</v>
      </c>
      <c r="M305" s="388" t="s">
        <v>320</v>
      </c>
      <c r="N305" s="388" t="s">
        <v>321</v>
      </c>
      <c r="O305" s="388" t="s">
        <v>322</v>
      </c>
      <c r="P305" s="388" t="s">
        <v>323</v>
      </c>
      <c r="Q305" s="388" t="s">
        <v>324</v>
      </c>
      <c r="R305" s="401" t="s">
        <v>377</v>
      </c>
      <c r="T305" s="388" t="s">
        <v>62</v>
      </c>
      <c r="U305" s="388" t="s">
        <v>391</v>
      </c>
      <c r="V305" s="388" t="s">
        <v>392</v>
      </c>
      <c r="W305" s="388" t="s">
        <v>393</v>
      </c>
      <c r="X305" s="388" t="s">
        <v>394</v>
      </c>
      <c r="Y305" s="388" t="s">
        <v>395</v>
      </c>
      <c r="Z305" s="388" t="s">
        <v>396</v>
      </c>
      <c r="AA305" s="388" t="s">
        <v>397</v>
      </c>
      <c r="AB305" s="388" t="s">
        <v>398</v>
      </c>
      <c r="AC305" s="388" t="s">
        <v>399</v>
      </c>
      <c r="AD305" s="388" t="s">
        <v>400</v>
      </c>
      <c r="AE305" s="388" t="s">
        <v>401</v>
      </c>
      <c r="AF305" s="388" t="s">
        <v>402</v>
      </c>
      <c r="AG305" s="388" t="s">
        <v>403</v>
      </c>
      <c r="AH305" s="388" t="s">
        <v>404</v>
      </c>
      <c r="AI305" s="388" t="s">
        <v>405</v>
      </c>
      <c r="AJ305" s="401" t="s">
        <v>377</v>
      </c>
    </row>
    <row r="306" spans="1:36">
      <c r="A306" s="388" t="s">
        <v>370</v>
      </c>
      <c r="B306" s="388">
        <v>292600678</v>
      </c>
      <c r="C306" s="388" t="s">
        <v>42</v>
      </c>
      <c r="D306" s="388">
        <v>181997.8</v>
      </c>
      <c r="E306" s="388">
        <v>102564.7</v>
      </c>
      <c r="F306" s="388">
        <v>79433.100000000006</v>
      </c>
      <c r="G306" s="388">
        <v>6572.03</v>
      </c>
      <c r="H306" s="388">
        <v>2000</v>
      </c>
      <c r="I306" s="401" t="s">
        <v>536</v>
      </c>
      <c r="K306" s="388">
        <v>292600552</v>
      </c>
      <c r="L306" s="388">
        <v>150516.70000000001</v>
      </c>
      <c r="M306" s="388">
        <v>63663.3</v>
      </c>
      <c r="N306" s="388">
        <v>86852.5</v>
      </c>
      <c r="O306" s="388">
        <v>3560</v>
      </c>
      <c r="P306" s="388">
        <v>2288</v>
      </c>
      <c r="Q306" s="388">
        <v>42483.199999999997</v>
      </c>
      <c r="R306" s="401" t="s">
        <v>536</v>
      </c>
      <c r="T306" s="388" t="s">
        <v>125</v>
      </c>
      <c r="U306" s="388">
        <v>210214</v>
      </c>
      <c r="V306" s="388" t="s">
        <v>406</v>
      </c>
      <c r="W306" s="388" t="s">
        <v>408</v>
      </c>
      <c r="X306" s="252">
        <v>74800.78</v>
      </c>
      <c r="Y306" s="252">
        <v>51739.81</v>
      </c>
      <c r="Z306" s="252">
        <v>23060.97</v>
      </c>
      <c r="AA306" s="388">
        <v>69.17</v>
      </c>
      <c r="AB306" s="388">
        <v>26.26</v>
      </c>
      <c r="AC306" s="252">
        <v>94441.93</v>
      </c>
      <c r="AD306" s="252">
        <v>37223.96</v>
      </c>
      <c r="AE306" s="388">
        <v>0</v>
      </c>
      <c r="AF306" s="252">
        <v>57217.97</v>
      </c>
      <c r="AG306" s="252">
        <v>51739.81</v>
      </c>
      <c r="AH306" s="252">
        <v>5478.16</v>
      </c>
      <c r="AI306" s="388">
        <v>9.57</v>
      </c>
      <c r="AJ306" s="401" t="s">
        <v>535</v>
      </c>
    </row>
    <row r="307" spans="1:36">
      <c r="A307" s="388" t="s">
        <v>370</v>
      </c>
      <c r="B307" s="388">
        <v>292602230</v>
      </c>
      <c r="C307" s="388" t="s">
        <v>371</v>
      </c>
      <c r="D307" s="388">
        <v>170967.6</v>
      </c>
      <c r="E307" s="388">
        <v>97995.1</v>
      </c>
      <c r="F307" s="388">
        <v>72972.5</v>
      </c>
      <c r="G307" s="388">
        <v>7086.85</v>
      </c>
      <c r="H307" s="388">
        <v>3745</v>
      </c>
      <c r="I307" s="401" t="s">
        <v>536</v>
      </c>
      <c r="K307" s="388">
        <v>292600678</v>
      </c>
      <c r="L307" s="388">
        <v>181998.8</v>
      </c>
      <c r="M307" s="388">
        <v>79369.7</v>
      </c>
      <c r="N307" s="388">
        <v>102628.1</v>
      </c>
      <c r="O307" s="388">
        <v>6588</v>
      </c>
      <c r="P307" s="388">
        <v>2000</v>
      </c>
      <c r="Q307" s="388">
        <v>143392</v>
      </c>
      <c r="R307" s="401" t="s">
        <v>536</v>
      </c>
      <c r="T307" s="388" t="s">
        <v>138</v>
      </c>
      <c r="U307" s="388">
        <v>18779</v>
      </c>
      <c r="V307" s="388" t="s">
        <v>407</v>
      </c>
      <c r="W307" s="388" t="s">
        <v>409</v>
      </c>
      <c r="X307" s="252">
        <v>12184.09</v>
      </c>
      <c r="Y307" s="252">
        <v>5713.54</v>
      </c>
      <c r="Z307" s="252">
        <v>6470.55</v>
      </c>
      <c r="AA307" s="388">
        <v>46.89</v>
      </c>
      <c r="AB307" s="388">
        <v>84.45</v>
      </c>
      <c r="AC307" s="252">
        <v>22474.1</v>
      </c>
      <c r="AD307" s="252">
        <v>14313.88</v>
      </c>
      <c r="AE307" s="388">
        <v>0</v>
      </c>
      <c r="AF307" s="252">
        <v>8160.22</v>
      </c>
      <c r="AG307" s="252">
        <v>1624.16</v>
      </c>
      <c r="AH307" s="252">
        <v>6536.07</v>
      </c>
      <c r="AI307" s="388">
        <v>80.099999999999994</v>
      </c>
      <c r="AJ307" s="401" t="s">
        <v>535</v>
      </c>
    </row>
    <row r="308" spans="1:36">
      <c r="A308" s="388" t="s">
        <v>370</v>
      </c>
      <c r="B308" s="388">
        <v>292603073</v>
      </c>
      <c r="C308" s="388" t="s">
        <v>52</v>
      </c>
      <c r="D308" s="388">
        <v>132132.20000000001</v>
      </c>
      <c r="E308" s="388">
        <v>65525.7</v>
      </c>
      <c r="F308" s="388">
        <v>66606.5</v>
      </c>
      <c r="G308" s="388">
        <v>14883.7</v>
      </c>
      <c r="H308" s="388">
        <v>2470</v>
      </c>
      <c r="I308" s="401" t="s">
        <v>536</v>
      </c>
      <c r="K308" s="388">
        <v>292602230</v>
      </c>
      <c r="L308" s="388">
        <v>171975.5</v>
      </c>
      <c r="M308" s="388">
        <v>73913.899999999994</v>
      </c>
      <c r="N308" s="388">
        <v>98060.7</v>
      </c>
      <c r="O308" s="388">
        <v>7076</v>
      </c>
      <c r="P308" s="388">
        <v>3745</v>
      </c>
      <c r="Q308" s="388">
        <v>109776</v>
      </c>
      <c r="R308" s="401" t="s">
        <v>536</v>
      </c>
      <c r="T308" s="388" t="s">
        <v>138</v>
      </c>
      <c r="U308" s="388">
        <v>18779</v>
      </c>
      <c r="V308" s="388" t="s">
        <v>406</v>
      </c>
      <c r="W308" s="388" t="s">
        <v>410</v>
      </c>
      <c r="X308" s="252">
        <v>82668.37</v>
      </c>
      <c r="Y308" s="252">
        <v>75099.05</v>
      </c>
      <c r="Z308" s="252">
        <v>7569.33</v>
      </c>
      <c r="AA308" s="388">
        <v>90.84</v>
      </c>
      <c r="AB308" s="388">
        <v>34.14</v>
      </c>
      <c r="AC308" s="252">
        <v>110890.01</v>
      </c>
      <c r="AD308" s="252">
        <v>85834.52</v>
      </c>
      <c r="AE308" s="388">
        <v>0</v>
      </c>
      <c r="AF308" s="252">
        <v>25055.49</v>
      </c>
      <c r="AG308" s="252">
        <v>16994.22</v>
      </c>
      <c r="AH308" s="252">
        <v>8061.27</v>
      </c>
      <c r="AI308" s="388">
        <v>32.17</v>
      </c>
      <c r="AJ308" s="401" t="s">
        <v>535</v>
      </c>
    </row>
    <row r="309" spans="1:36">
      <c r="A309" s="388" t="s">
        <v>370</v>
      </c>
      <c r="B309" s="388">
        <v>292603073</v>
      </c>
      <c r="C309" s="388" t="s">
        <v>372</v>
      </c>
      <c r="D309" s="388">
        <v>13787.7</v>
      </c>
      <c r="E309" s="388">
        <v>13647.1</v>
      </c>
      <c r="F309" s="388">
        <v>140.6</v>
      </c>
      <c r="G309" s="388">
        <v>14883.7</v>
      </c>
      <c r="H309" s="388">
        <v>2470</v>
      </c>
      <c r="I309" s="401" t="s">
        <v>536</v>
      </c>
      <c r="K309" s="388">
        <v>292603073</v>
      </c>
      <c r="L309" s="388">
        <v>389505</v>
      </c>
      <c r="M309" s="388">
        <v>179192.6</v>
      </c>
      <c r="N309" s="388">
        <v>210310.3</v>
      </c>
      <c r="O309" s="388">
        <v>14882</v>
      </c>
      <c r="P309" s="388">
        <v>2470</v>
      </c>
      <c r="Q309" s="388">
        <v>422469</v>
      </c>
      <c r="R309" s="401" t="s">
        <v>536</v>
      </c>
      <c r="T309" s="388" t="s">
        <v>139</v>
      </c>
      <c r="U309" s="388">
        <v>78398</v>
      </c>
      <c r="V309" s="388" t="s">
        <v>406</v>
      </c>
      <c r="W309" s="388" t="s">
        <v>411</v>
      </c>
      <c r="X309" s="252">
        <v>31940.05</v>
      </c>
      <c r="Y309" s="252">
        <v>10742.82</v>
      </c>
      <c r="Z309" s="252">
        <v>21197.24</v>
      </c>
      <c r="AA309" s="388">
        <v>33.630000000000003</v>
      </c>
      <c r="AB309" s="388">
        <v>0</v>
      </c>
      <c r="AC309" s="252">
        <v>17617.27</v>
      </c>
      <c r="AD309" s="252">
        <v>8304.65</v>
      </c>
      <c r="AE309" s="388">
        <v>0</v>
      </c>
      <c r="AF309" s="252">
        <v>9312.6200000000008</v>
      </c>
      <c r="AG309" s="252">
        <v>5626.19</v>
      </c>
      <c r="AH309" s="252">
        <v>3686.43</v>
      </c>
      <c r="AI309" s="388">
        <v>39.590000000000003</v>
      </c>
      <c r="AJ309" s="401" t="s">
        <v>535</v>
      </c>
    </row>
    <row r="310" spans="1:36">
      <c r="A310" s="388" t="s">
        <v>370</v>
      </c>
      <c r="B310" s="388">
        <v>292603073</v>
      </c>
      <c r="C310" s="388" t="s">
        <v>53</v>
      </c>
      <c r="D310" s="388">
        <v>243582.9</v>
      </c>
      <c r="E310" s="388">
        <v>131001.5</v>
      </c>
      <c r="F310" s="388">
        <v>112581.4</v>
      </c>
      <c r="G310" s="388">
        <v>14883.7</v>
      </c>
      <c r="H310" s="388">
        <v>2470</v>
      </c>
      <c r="I310" s="401" t="s">
        <v>536</v>
      </c>
      <c r="K310" s="388">
        <v>292603286</v>
      </c>
      <c r="L310" s="388">
        <v>165765.70000000001</v>
      </c>
      <c r="M310" s="388">
        <v>45298.6</v>
      </c>
      <c r="N310" s="388">
        <v>120466.2</v>
      </c>
      <c r="O310" s="388">
        <v>8432</v>
      </c>
      <c r="P310" s="388">
        <v>5095</v>
      </c>
      <c r="Q310" s="388">
        <v>110224</v>
      </c>
      <c r="R310" s="401" t="s">
        <v>536</v>
      </c>
      <c r="T310" s="388" t="s">
        <v>139</v>
      </c>
      <c r="U310" s="388">
        <v>78398</v>
      </c>
      <c r="V310" s="388" t="s">
        <v>406</v>
      </c>
      <c r="W310" s="388" t="s">
        <v>412</v>
      </c>
      <c r="X310" s="252">
        <v>37576.53</v>
      </c>
      <c r="Y310" s="252">
        <v>18589.830000000002</v>
      </c>
      <c r="Z310" s="252">
        <v>18986.7</v>
      </c>
      <c r="AA310" s="388">
        <v>49.47</v>
      </c>
      <c r="AB310" s="388">
        <v>0</v>
      </c>
      <c r="AC310" s="252">
        <v>30249.9</v>
      </c>
      <c r="AD310" s="252">
        <v>16200.35</v>
      </c>
      <c r="AE310" s="388">
        <v>0</v>
      </c>
      <c r="AF310" s="252">
        <v>14049.55</v>
      </c>
      <c r="AG310" s="252">
        <v>7056.87</v>
      </c>
      <c r="AH310" s="252">
        <v>6992.68</v>
      </c>
      <c r="AI310" s="388">
        <v>49.77</v>
      </c>
      <c r="AJ310" s="401" t="s">
        <v>535</v>
      </c>
    </row>
    <row r="311" spans="1:36">
      <c r="A311" s="388" t="s">
        <v>370</v>
      </c>
      <c r="B311" s="388">
        <v>292603286</v>
      </c>
      <c r="C311" s="388" t="s">
        <v>43</v>
      </c>
      <c r="D311" s="388">
        <v>165452.5</v>
      </c>
      <c r="E311" s="388">
        <v>120438.9</v>
      </c>
      <c r="F311" s="388">
        <v>45013.7</v>
      </c>
      <c r="G311" s="388">
        <v>8431.5</v>
      </c>
      <c r="H311" s="388">
        <v>5095</v>
      </c>
      <c r="I311" s="401" t="s">
        <v>536</v>
      </c>
      <c r="K311" s="388">
        <v>292603696</v>
      </c>
      <c r="L311" s="388">
        <v>166078</v>
      </c>
      <c r="M311" s="388">
        <v>112723.4</v>
      </c>
      <c r="N311" s="388">
        <v>53353.599999999999</v>
      </c>
      <c r="O311" s="388">
        <v>9599</v>
      </c>
      <c r="P311" s="388">
        <v>8208</v>
      </c>
      <c r="Q311" s="388">
        <v>46941.2</v>
      </c>
      <c r="R311" s="401" t="s">
        <v>536</v>
      </c>
      <c r="T311" s="388" t="s">
        <v>139</v>
      </c>
      <c r="U311" s="388">
        <v>78398</v>
      </c>
      <c r="V311" s="388" t="s">
        <v>406</v>
      </c>
      <c r="W311" s="388" t="s">
        <v>413</v>
      </c>
      <c r="X311" s="252">
        <v>39389.67</v>
      </c>
      <c r="Y311" s="252">
        <v>17512.060000000001</v>
      </c>
      <c r="Z311" s="252">
        <v>21877.61</v>
      </c>
      <c r="AA311" s="388">
        <v>44.46</v>
      </c>
      <c r="AB311" s="388">
        <v>0</v>
      </c>
      <c r="AC311" s="252">
        <v>27890.959999999999</v>
      </c>
      <c r="AD311" s="252">
        <v>21681.4</v>
      </c>
      <c r="AE311" s="388">
        <v>0</v>
      </c>
      <c r="AF311" s="252">
        <v>6209.55</v>
      </c>
      <c r="AG311" s="252">
        <v>4693.1899999999996</v>
      </c>
      <c r="AH311" s="252">
        <v>1516.36</v>
      </c>
      <c r="AI311" s="388">
        <v>24.42</v>
      </c>
      <c r="AJ311" s="401" t="s">
        <v>535</v>
      </c>
    </row>
    <row r="312" spans="1:36">
      <c r="A312" s="388" t="s">
        <v>370</v>
      </c>
      <c r="B312" s="388">
        <v>292603696</v>
      </c>
      <c r="C312" s="388" t="s">
        <v>373</v>
      </c>
      <c r="D312" s="388">
        <v>165452.5</v>
      </c>
      <c r="E312" s="388">
        <v>53216.7</v>
      </c>
      <c r="F312" s="388">
        <v>112235.8</v>
      </c>
      <c r="G312" s="388">
        <v>9600</v>
      </c>
      <c r="H312" s="388">
        <v>8208</v>
      </c>
      <c r="I312" s="401" t="s">
        <v>536</v>
      </c>
      <c r="K312" s="388">
        <v>292604330</v>
      </c>
      <c r="L312" s="388">
        <v>124019.2</v>
      </c>
      <c r="M312" s="388">
        <v>20161.8</v>
      </c>
      <c r="N312" s="388">
        <v>103854.5</v>
      </c>
      <c r="O312" s="388">
        <v>6970</v>
      </c>
      <c r="P312" s="388">
        <v>2637</v>
      </c>
      <c r="Q312" s="388">
        <v>147020</v>
      </c>
      <c r="R312" s="401" t="s">
        <v>536</v>
      </c>
      <c r="T312" s="388" t="s">
        <v>139</v>
      </c>
      <c r="U312" s="388">
        <v>78398</v>
      </c>
      <c r="V312" s="388" t="s">
        <v>406</v>
      </c>
      <c r="W312" s="388" t="s">
        <v>414</v>
      </c>
      <c r="X312" s="252">
        <v>31940.05</v>
      </c>
      <c r="Y312" s="252">
        <v>28755.91</v>
      </c>
      <c r="Z312" s="252">
        <v>3184.14</v>
      </c>
      <c r="AA312" s="388">
        <v>90.03</v>
      </c>
      <c r="AB312" s="388">
        <v>47.82</v>
      </c>
      <c r="AC312" s="252">
        <v>47214.11</v>
      </c>
      <c r="AD312" s="388">
        <v>0.28999999999999998</v>
      </c>
      <c r="AE312" s="388">
        <v>47.82</v>
      </c>
      <c r="AF312" s="252">
        <v>47213.82</v>
      </c>
      <c r="AG312" s="252">
        <v>28755.91</v>
      </c>
      <c r="AH312" s="252">
        <v>18457.91</v>
      </c>
      <c r="AI312" s="388">
        <v>39.090000000000003</v>
      </c>
      <c r="AJ312" s="401" t="s">
        <v>535</v>
      </c>
    </row>
    <row r="313" spans="1:36">
      <c r="A313" s="388" t="s">
        <v>370</v>
      </c>
      <c r="B313" s="388">
        <v>292604330</v>
      </c>
      <c r="C313" s="388" t="s">
        <v>44</v>
      </c>
      <c r="D313" s="388">
        <v>121379.6</v>
      </c>
      <c r="E313" s="388">
        <v>103788.8</v>
      </c>
      <c r="F313" s="388">
        <v>17590.7</v>
      </c>
      <c r="G313" s="388">
        <v>6970</v>
      </c>
      <c r="H313" s="388">
        <v>2637</v>
      </c>
      <c r="I313" s="401" t="s">
        <v>536</v>
      </c>
      <c r="K313" s="388">
        <v>295700347</v>
      </c>
      <c r="L313" s="388">
        <v>224071.2</v>
      </c>
      <c r="M313" s="388">
        <v>123221.4</v>
      </c>
      <c r="N313" s="388">
        <v>100848.8</v>
      </c>
      <c r="O313" s="388">
        <v>9273</v>
      </c>
      <c r="P313" s="388">
        <v>2784</v>
      </c>
      <c r="Q313" s="388">
        <v>219177</v>
      </c>
      <c r="R313" s="401" t="s">
        <v>536</v>
      </c>
      <c r="T313" s="388" t="s">
        <v>140</v>
      </c>
      <c r="U313" s="388">
        <v>97026</v>
      </c>
      <c r="V313" s="388" t="s">
        <v>406</v>
      </c>
      <c r="W313" s="388" t="s">
        <v>415</v>
      </c>
      <c r="X313" s="252">
        <v>210428.2</v>
      </c>
      <c r="Y313" s="252">
        <v>103879.47</v>
      </c>
      <c r="Z313" s="252">
        <v>106548.73</v>
      </c>
      <c r="AA313" s="388">
        <v>49.37</v>
      </c>
      <c r="AB313" s="388">
        <v>45.41</v>
      </c>
      <c r="AC313" s="252">
        <v>305985.78000000003</v>
      </c>
      <c r="AD313" s="252">
        <v>55665.4</v>
      </c>
      <c r="AE313" s="388">
        <v>18.96</v>
      </c>
      <c r="AF313" s="252">
        <v>250320.39</v>
      </c>
      <c r="AG313" s="252">
        <v>101924.54</v>
      </c>
      <c r="AH313" s="252">
        <v>148395.84</v>
      </c>
      <c r="AI313" s="388">
        <v>59.28</v>
      </c>
      <c r="AJ313" s="401" t="s">
        <v>535</v>
      </c>
    </row>
    <row r="314" spans="1:36">
      <c r="A314" s="388" t="s">
        <v>370</v>
      </c>
      <c r="B314" s="388">
        <v>295700347</v>
      </c>
      <c r="C314" s="388" t="s">
        <v>39</v>
      </c>
      <c r="D314" s="388">
        <v>83195</v>
      </c>
      <c r="E314" s="388">
        <v>39805.699999999997</v>
      </c>
      <c r="F314" s="388">
        <v>43389.3</v>
      </c>
      <c r="G314" s="388">
        <v>9282.01</v>
      </c>
      <c r="H314" s="388">
        <v>2784</v>
      </c>
      <c r="I314" s="401" t="s">
        <v>536</v>
      </c>
      <c r="K314" s="388">
        <v>295700485</v>
      </c>
      <c r="L314" s="388">
        <v>190871.2</v>
      </c>
      <c r="M314" s="388">
        <v>190870</v>
      </c>
      <c r="N314" s="388">
        <v>4.9000000000000004</v>
      </c>
      <c r="O314" s="388">
        <v>6400</v>
      </c>
      <c r="P314" s="388">
        <v>6400</v>
      </c>
      <c r="Q314" s="388">
        <v>0</v>
      </c>
      <c r="R314" s="401" t="s">
        <v>536</v>
      </c>
      <c r="T314" s="388" t="s">
        <v>142</v>
      </c>
      <c r="U314" s="388">
        <v>90365</v>
      </c>
      <c r="V314" s="388" t="s">
        <v>406</v>
      </c>
      <c r="W314" s="388" t="s">
        <v>416</v>
      </c>
      <c r="X314" s="252">
        <v>202908.01</v>
      </c>
      <c r="Y314" s="252">
        <v>142980.68</v>
      </c>
      <c r="Z314" s="252">
        <v>59927.33</v>
      </c>
      <c r="AA314" s="388">
        <v>70.47</v>
      </c>
      <c r="AB314" s="388">
        <v>13.12</v>
      </c>
      <c r="AC314" s="252">
        <v>229526.72</v>
      </c>
      <c r="AD314" s="252">
        <v>30537.58</v>
      </c>
      <c r="AE314" s="388">
        <v>0</v>
      </c>
      <c r="AF314" s="252">
        <v>198989.14</v>
      </c>
      <c r="AG314" s="252">
        <v>122754.6</v>
      </c>
      <c r="AH314" s="252">
        <v>76234.539999999994</v>
      </c>
      <c r="AI314" s="388">
        <v>38.31</v>
      </c>
      <c r="AJ314" s="401" t="s">
        <v>535</v>
      </c>
    </row>
    <row r="315" spans="1:36">
      <c r="A315" s="388" t="s">
        <v>370</v>
      </c>
      <c r="B315" s="388">
        <v>295700347</v>
      </c>
      <c r="C315" s="388" t="s">
        <v>40</v>
      </c>
      <c r="D315" s="388">
        <v>132070.5</v>
      </c>
      <c r="E315" s="388">
        <v>52080.9</v>
      </c>
      <c r="F315" s="388">
        <v>79989.5</v>
      </c>
      <c r="G315" s="388">
        <v>9282.01</v>
      </c>
      <c r="H315" s="388">
        <v>2784</v>
      </c>
      <c r="I315" s="401" t="s">
        <v>536</v>
      </c>
      <c r="K315" s="388">
        <v>295700671</v>
      </c>
      <c r="L315" s="388">
        <v>209496.5</v>
      </c>
      <c r="M315" s="388">
        <v>177279.2</v>
      </c>
      <c r="N315" s="388">
        <v>32211.8</v>
      </c>
      <c r="O315" s="388">
        <v>7999</v>
      </c>
      <c r="P315" s="388">
        <v>5509</v>
      </c>
      <c r="Q315" s="388">
        <v>62682.8</v>
      </c>
      <c r="R315" s="401" t="s">
        <v>536</v>
      </c>
      <c r="T315" s="388" t="s">
        <v>136</v>
      </c>
      <c r="U315" s="388">
        <v>210516</v>
      </c>
      <c r="V315" s="388" t="s">
        <v>406</v>
      </c>
      <c r="W315" s="388" t="s">
        <v>417</v>
      </c>
      <c r="X315" s="252">
        <v>38650.15</v>
      </c>
      <c r="Y315" s="252">
        <v>10989.94</v>
      </c>
      <c r="Z315" s="252">
        <v>27660.2</v>
      </c>
      <c r="AA315" s="388">
        <v>28.43</v>
      </c>
      <c r="AB315" s="388">
        <v>28.89</v>
      </c>
      <c r="AC315" s="252">
        <v>49817.72</v>
      </c>
      <c r="AD315" s="252">
        <v>35055.58</v>
      </c>
      <c r="AE315" s="388">
        <v>0</v>
      </c>
      <c r="AF315" s="252">
        <v>14762.14</v>
      </c>
      <c r="AG315" s="252">
        <v>10989.94</v>
      </c>
      <c r="AH315" s="252">
        <v>3772.19</v>
      </c>
      <c r="AI315" s="388">
        <v>25.55</v>
      </c>
      <c r="AJ315" s="401" t="s">
        <v>535</v>
      </c>
    </row>
    <row r="316" spans="1:36">
      <c r="A316" s="388" t="s">
        <v>370</v>
      </c>
      <c r="B316" s="388">
        <v>295700347</v>
      </c>
      <c r="C316" s="388" t="s">
        <v>41</v>
      </c>
      <c r="D316" s="388">
        <v>8804.7999999999993</v>
      </c>
      <c r="E316" s="388">
        <v>8600.1</v>
      </c>
      <c r="F316" s="388">
        <v>204.7</v>
      </c>
      <c r="G316" s="388">
        <v>9282.01</v>
      </c>
      <c r="H316" s="388">
        <v>2784</v>
      </c>
      <c r="I316" s="401" t="s">
        <v>536</v>
      </c>
      <c r="K316" s="388">
        <v>295700688</v>
      </c>
      <c r="L316" s="388">
        <v>156194.1</v>
      </c>
      <c r="M316" s="388">
        <v>123977.3</v>
      </c>
      <c r="N316" s="388">
        <v>32214.400000000001</v>
      </c>
      <c r="O316" s="388">
        <v>4800</v>
      </c>
      <c r="P316" s="388">
        <v>3457</v>
      </c>
      <c r="Q316" s="388">
        <v>45318.5</v>
      </c>
      <c r="R316" s="401" t="s">
        <v>536</v>
      </c>
      <c r="T316" s="388" t="s">
        <v>127</v>
      </c>
      <c r="U316" s="388">
        <v>18850</v>
      </c>
      <c r="V316" s="388" t="s">
        <v>407</v>
      </c>
      <c r="W316" s="388" t="s">
        <v>418</v>
      </c>
      <c r="X316" s="252">
        <v>12184.09</v>
      </c>
      <c r="Y316" s="252">
        <v>6105.81</v>
      </c>
      <c r="Z316" s="252">
        <v>6078.28</v>
      </c>
      <c r="AA316" s="388">
        <v>50.11</v>
      </c>
      <c r="AB316" s="388">
        <v>84.45</v>
      </c>
      <c r="AC316" s="252">
        <v>22474.1</v>
      </c>
      <c r="AD316" s="252">
        <v>13593.2</v>
      </c>
      <c r="AE316" s="388">
        <v>0</v>
      </c>
      <c r="AF316" s="252">
        <v>8880.9</v>
      </c>
      <c r="AG316" s="252">
        <v>2732.91</v>
      </c>
      <c r="AH316" s="252">
        <v>6147.99</v>
      </c>
      <c r="AI316" s="388">
        <v>69.23</v>
      </c>
      <c r="AJ316" s="401" t="s">
        <v>535</v>
      </c>
    </row>
    <row r="317" spans="1:36">
      <c r="A317" s="388" t="s">
        <v>370</v>
      </c>
      <c r="B317" s="388">
        <v>295700485</v>
      </c>
      <c r="C317" s="388" t="s">
        <v>532</v>
      </c>
      <c r="D317" s="388">
        <v>177661.7</v>
      </c>
      <c r="E317" s="388">
        <v>4.9000000000000004</v>
      </c>
      <c r="F317" s="388">
        <v>177656.8</v>
      </c>
      <c r="G317" s="388">
        <v>6400</v>
      </c>
      <c r="H317" s="388">
        <v>6400</v>
      </c>
      <c r="I317" s="401" t="s">
        <v>536</v>
      </c>
      <c r="K317" s="388">
        <v>295700689</v>
      </c>
      <c r="L317" s="388">
        <v>102196.5</v>
      </c>
      <c r="M317" s="388">
        <v>59608</v>
      </c>
      <c r="N317" s="388">
        <v>42586.2</v>
      </c>
      <c r="O317" s="388">
        <v>3999</v>
      </c>
      <c r="P317" s="388">
        <v>1441</v>
      </c>
      <c r="Q317" s="388">
        <v>86306.8</v>
      </c>
      <c r="R317" s="401" t="s">
        <v>536</v>
      </c>
      <c r="T317" s="388" t="s">
        <v>127</v>
      </c>
      <c r="U317" s="388">
        <v>18850</v>
      </c>
      <c r="V317" s="388" t="s">
        <v>406</v>
      </c>
      <c r="W317" s="388" t="s">
        <v>419</v>
      </c>
      <c r="X317" s="252">
        <v>20667.09</v>
      </c>
      <c r="Y317" s="252">
        <v>17514.310000000001</v>
      </c>
      <c r="Z317" s="252">
        <v>3152.79</v>
      </c>
      <c r="AA317" s="388">
        <v>84.74</v>
      </c>
      <c r="AB317" s="388">
        <v>54.4</v>
      </c>
      <c r="AC317" s="252">
        <v>31909.65</v>
      </c>
      <c r="AD317" s="252">
        <v>24376.98</v>
      </c>
      <c r="AE317" s="388">
        <v>0</v>
      </c>
      <c r="AF317" s="252">
        <v>7532.67</v>
      </c>
      <c r="AG317" s="252">
        <v>4905.0600000000004</v>
      </c>
      <c r="AH317" s="252">
        <v>2627.61</v>
      </c>
      <c r="AI317" s="388">
        <v>34.880000000000003</v>
      </c>
      <c r="AJ317" s="401" t="s">
        <v>535</v>
      </c>
    </row>
    <row r="318" spans="1:36">
      <c r="A318" s="388" t="s">
        <v>370</v>
      </c>
      <c r="B318" s="388">
        <v>295700485</v>
      </c>
      <c r="C318" s="388" t="s">
        <v>533</v>
      </c>
      <c r="D318" s="388">
        <v>13207.1</v>
      </c>
      <c r="E318" s="388">
        <v>0</v>
      </c>
      <c r="F318" s="388">
        <v>13207.1</v>
      </c>
      <c r="G318" s="388">
        <v>6400</v>
      </c>
      <c r="H318" s="388">
        <v>6400</v>
      </c>
      <c r="I318" s="401" t="s">
        <v>536</v>
      </c>
      <c r="K318" s="388">
        <v>295700699</v>
      </c>
      <c r="L318" s="388">
        <v>224071.2</v>
      </c>
      <c r="M318" s="388">
        <v>202196</v>
      </c>
      <c r="N318" s="388">
        <v>21874.3</v>
      </c>
      <c r="O318" s="388">
        <v>6399</v>
      </c>
      <c r="P318" s="388">
        <v>2256</v>
      </c>
      <c r="Q318" s="388">
        <v>139723</v>
      </c>
      <c r="R318" s="401" t="s">
        <v>536</v>
      </c>
      <c r="T318" s="388" t="s">
        <v>127</v>
      </c>
      <c r="U318" s="388">
        <v>18850</v>
      </c>
      <c r="V318" s="388" t="s">
        <v>406</v>
      </c>
      <c r="W318" s="388" t="s">
        <v>420</v>
      </c>
      <c r="X318" s="252">
        <v>61536.36</v>
      </c>
      <c r="Y318" s="252">
        <v>21336.18</v>
      </c>
      <c r="Z318" s="252">
        <v>40200.18</v>
      </c>
      <c r="AA318" s="388">
        <v>34.67</v>
      </c>
      <c r="AB318" s="388">
        <v>0</v>
      </c>
      <c r="AC318" s="252">
        <v>36043.65</v>
      </c>
      <c r="AD318" s="252">
        <v>28897.27</v>
      </c>
      <c r="AE318" s="388">
        <v>0</v>
      </c>
      <c r="AF318" s="252">
        <v>7146.39</v>
      </c>
      <c r="AG318" s="252">
        <v>4024.43</v>
      </c>
      <c r="AH318" s="252">
        <v>3121.96</v>
      </c>
      <c r="AI318" s="388">
        <v>43.69</v>
      </c>
      <c r="AJ318" s="401" t="s">
        <v>535</v>
      </c>
    </row>
    <row r="319" spans="1:36">
      <c r="A319" s="388" t="s">
        <v>370</v>
      </c>
      <c r="B319" s="388">
        <v>295700671</v>
      </c>
      <c r="C319" s="388" t="s">
        <v>45</v>
      </c>
      <c r="D319" s="388">
        <v>207619.5</v>
      </c>
      <c r="E319" s="388">
        <v>32191.8</v>
      </c>
      <c r="F319" s="388">
        <v>175427.6</v>
      </c>
      <c r="G319" s="388">
        <v>8000.01</v>
      </c>
      <c r="H319" s="388">
        <v>5509</v>
      </c>
      <c r="I319" s="401" t="s">
        <v>536</v>
      </c>
      <c r="K319" s="388">
        <v>295700704</v>
      </c>
      <c r="L319" s="388">
        <v>224071.2</v>
      </c>
      <c r="M319" s="388">
        <v>175658.9</v>
      </c>
      <c r="N319" s="388">
        <v>48411.4</v>
      </c>
      <c r="O319" s="388">
        <v>6399</v>
      </c>
      <c r="P319" s="388">
        <v>2668</v>
      </c>
      <c r="Q319" s="388">
        <v>125885</v>
      </c>
      <c r="R319" s="401" t="s">
        <v>536</v>
      </c>
      <c r="T319" s="388" t="s">
        <v>127</v>
      </c>
      <c r="U319" s="388">
        <v>18850</v>
      </c>
      <c r="V319" s="388" t="s">
        <v>406</v>
      </c>
      <c r="W319" s="388" t="s">
        <v>421</v>
      </c>
      <c r="X319" s="252">
        <v>13151.79</v>
      </c>
      <c r="Y319" s="252">
        <v>6105.98</v>
      </c>
      <c r="Z319" s="252">
        <v>7045.81</v>
      </c>
      <c r="AA319" s="388">
        <v>46.43</v>
      </c>
      <c r="AB319" s="388">
        <v>70.66</v>
      </c>
      <c r="AC319" s="252">
        <v>22444.59</v>
      </c>
      <c r="AD319" s="252">
        <v>4683.18</v>
      </c>
      <c r="AE319" s="388">
        <v>35.049999999999997</v>
      </c>
      <c r="AF319" s="252">
        <v>17761.41</v>
      </c>
      <c r="AG319" s="252">
        <v>6105.98</v>
      </c>
      <c r="AH319" s="252">
        <v>11655.43</v>
      </c>
      <c r="AI319" s="388">
        <v>65.62</v>
      </c>
      <c r="AJ319" s="401" t="s">
        <v>535</v>
      </c>
    </row>
    <row r="320" spans="1:36">
      <c r="A320" s="388" t="s">
        <v>370</v>
      </c>
      <c r="B320" s="388">
        <v>295700688</v>
      </c>
      <c r="C320" s="388" t="s">
        <v>460</v>
      </c>
      <c r="D320" s="388">
        <v>156192</v>
      </c>
      <c r="E320" s="388">
        <v>32212</v>
      </c>
      <c r="F320" s="388">
        <v>123980</v>
      </c>
      <c r="G320" s="388">
        <v>4800</v>
      </c>
      <c r="H320" s="388">
        <v>3457</v>
      </c>
      <c r="I320" s="401" t="s">
        <v>536</v>
      </c>
      <c r="K320" s="388">
        <v>295700706</v>
      </c>
      <c r="L320" s="388">
        <v>102196.5</v>
      </c>
      <c r="M320" s="388">
        <v>62533.3</v>
      </c>
      <c r="N320" s="388">
        <v>39660.800000000003</v>
      </c>
      <c r="O320" s="388">
        <v>3999</v>
      </c>
      <c r="P320" s="388">
        <v>1391</v>
      </c>
      <c r="Q320" s="388">
        <v>88002.3</v>
      </c>
      <c r="R320" s="401" t="s">
        <v>536</v>
      </c>
      <c r="T320" s="388" t="s">
        <v>128</v>
      </c>
      <c r="U320" s="388">
        <v>78378</v>
      </c>
      <c r="V320" s="388" t="s">
        <v>406</v>
      </c>
      <c r="W320" s="388" t="s">
        <v>422</v>
      </c>
      <c r="X320" s="252">
        <v>31940.05</v>
      </c>
      <c r="Y320" s="252">
        <v>9023.07</v>
      </c>
      <c r="Z320" s="252">
        <v>22916.98</v>
      </c>
      <c r="AA320" s="388">
        <v>28.25</v>
      </c>
      <c r="AB320" s="388">
        <v>0</v>
      </c>
      <c r="AC320" s="252">
        <v>15209.18</v>
      </c>
      <c r="AD320" s="252">
        <v>3983.32</v>
      </c>
      <c r="AE320" s="388">
        <v>0</v>
      </c>
      <c r="AF320" s="252">
        <v>11225.86</v>
      </c>
      <c r="AG320" s="252">
        <v>6932.04</v>
      </c>
      <c r="AH320" s="252">
        <v>4293.82</v>
      </c>
      <c r="AI320" s="388">
        <v>38.25</v>
      </c>
      <c r="AJ320" s="401" t="s">
        <v>535</v>
      </c>
    </row>
    <row r="321" spans="1:36">
      <c r="A321" s="388" t="s">
        <v>370</v>
      </c>
      <c r="B321" s="388">
        <v>295700689</v>
      </c>
      <c r="C321" s="388" t="s">
        <v>337</v>
      </c>
      <c r="D321" s="388">
        <v>100322.6</v>
      </c>
      <c r="E321" s="388">
        <v>41965.8</v>
      </c>
      <c r="F321" s="388">
        <v>58356.800000000003</v>
      </c>
      <c r="G321" s="388">
        <v>4000.01</v>
      </c>
      <c r="H321" s="388">
        <v>1441</v>
      </c>
      <c r="I321" s="401" t="s">
        <v>536</v>
      </c>
      <c r="K321" s="388">
        <v>292600879</v>
      </c>
      <c r="L321" s="388">
        <v>193029.1</v>
      </c>
      <c r="M321" s="388">
        <v>111919.8</v>
      </c>
      <c r="N321" s="388">
        <v>81108.2</v>
      </c>
      <c r="O321" s="388">
        <v>5429</v>
      </c>
      <c r="P321" s="388">
        <v>1662</v>
      </c>
      <c r="Q321" s="388">
        <v>139706</v>
      </c>
      <c r="R321" s="401" t="s">
        <v>536</v>
      </c>
      <c r="T321" s="388" t="s">
        <v>128</v>
      </c>
      <c r="U321" s="388">
        <v>78378</v>
      </c>
      <c r="V321" s="388" t="s">
        <v>406</v>
      </c>
      <c r="W321" s="388" t="s">
        <v>423</v>
      </c>
      <c r="X321" s="252">
        <v>15030.61</v>
      </c>
      <c r="Y321" s="252">
        <v>8869.7900000000009</v>
      </c>
      <c r="Z321" s="252">
        <v>6160.82</v>
      </c>
      <c r="AA321" s="388">
        <v>59.01</v>
      </c>
      <c r="AB321" s="388">
        <v>0</v>
      </c>
      <c r="AC321" s="252">
        <v>11794.68</v>
      </c>
      <c r="AD321" s="252">
        <v>4370.97</v>
      </c>
      <c r="AE321" s="388">
        <v>0</v>
      </c>
      <c r="AF321" s="252">
        <v>7423.71</v>
      </c>
      <c r="AG321" s="252">
        <v>5449.58</v>
      </c>
      <c r="AH321" s="252">
        <v>1974.13</v>
      </c>
      <c r="AI321" s="388">
        <v>26.59</v>
      </c>
      <c r="AJ321" s="401" t="s">
        <v>535</v>
      </c>
    </row>
    <row r="322" spans="1:36">
      <c r="A322" s="388" t="s">
        <v>370</v>
      </c>
      <c r="B322" s="388">
        <v>295700699</v>
      </c>
      <c r="C322" s="388" t="s">
        <v>485</v>
      </c>
      <c r="D322" s="388">
        <v>83195</v>
      </c>
      <c r="E322" s="388">
        <v>13473.4</v>
      </c>
      <c r="F322" s="388">
        <v>69721.7</v>
      </c>
      <c r="G322" s="388">
        <v>6400.02</v>
      </c>
      <c r="H322" s="388">
        <v>3216</v>
      </c>
      <c r="I322" s="401" t="s">
        <v>536</v>
      </c>
      <c r="K322" s="388">
        <v>292602231</v>
      </c>
      <c r="L322" s="388">
        <v>276130.40000000002</v>
      </c>
      <c r="M322" s="388">
        <v>91501.7</v>
      </c>
      <c r="N322" s="388">
        <v>184627.7</v>
      </c>
      <c r="O322" s="388">
        <v>8508</v>
      </c>
      <c r="P322" s="388">
        <v>4917</v>
      </c>
      <c r="Q322" s="388">
        <v>93189.2</v>
      </c>
      <c r="R322" s="401" t="s">
        <v>536</v>
      </c>
      <c r="T322" s="388" t="s">
        <v>129</v>
      </c>
      <c r="U322" s="388">
        <v>78998</v>
      </c>
      <c r="V322" s="388" t="s">
        <v>406</v>
      </c>
      <c r="W322" s="388" t="s">
        <v>424</v>
      </c>
      <c r="X322" s="252">
        <v>142777.56</v>
      </c>
      <c r="Y322" s="252">
        <v>115496.43</v>
      </c>
      <c r="Z322" s="252">
        <v>27281.13</v>
      </c>
      <c r="AA322" s="388">
        <v>80.89</v>
      </c>
      <c r="AB322" s="388">
        <v>0</v>
      </c>
      <c r="AC322" s="252">
        <v>130640.08</v>
      </c>
      <c r="AD322" s="252">
        <v>77726.97</v>
      </c>
      <c r="AE322" s="388">
        <v>0</v>
      </c>
      <c r="AF322" s="252">
        <v>52913.11</v>
      </c>
      <c r="AG322" s="252">
        <v>49308.31</v>
      </c>
      <c r="AH322" s="252">
        <v>3604.81</v>
      </c>
      <c r="AI322" s="388">
        <v>6.81</v>
      </c>
      <c r="AJ322" s="401" t="s">
        <v>535</v>
      </c>
    </row>
    <row r="323" spans="1:36">
      <c r="A323" s="388" t="s">
        <v>370</v>
      </c>
      <c r="B323" s="388">
        <v>295700699</v>
      </c>
      <c r="C323" s="388" t="s">
        <v>487</v>
      </c>
      <c r="D323" s="388">
        <v>8804.7999999999993</v>
      </c>
      <c r="E323" s="388">
        <v>7754.7</v>
      </c>
      <c r="F323" s="388">
        <v>1050.0999999999999</v>
      </c>
      <c r="G323" s="388">
        <v>6400.02</v>
      </c>
      <c r="H323" s="388">
        <v>3216</v>
      </c>
      <c r="I323" s="401" t="s">
        <v>536</v>
      </c>
      <c r="K323" s="388">
        <v>292602804</v>
      </c>
      <c r="L323" s="388">
        <v>83038.8</v>
      </c>
      <c r="M323" s="388">
        <v>22189.599999999999</v>
      </c>
      <c r="N323" s="388">
        <v>60848.9</v>
      </c>
      <c r="O323" s="388">
        <v>4357</v>
      </c>
      <c r="P323" s="388">
        <v>878</v>
      </c>
      <c r="Q323" s="388">
        <v>117345</v>
      </c>
      <c r="R323" s="401" t="s">
        <v>536</v>
      </c>
      <c r="T323" s="388" t="s">
        <v>130</v>
      </c>
      <c r="U323" s="388">
        <v>53518</v>
      </c>
      <c r="V323" s="388" t="s">
        <v>406</v>
      </c>
      <c r="W323" s="388" t="s">
        <v>425</v>
      </c>
      <c r="X323" s="252">
        <v>172851.74</v>
      </c>
      <c r="Y323" s="252">
        <v>71518.59</v>
      </c>
      <c r="Z323" s="252">
        <v>101333.15</v>
      </c>
      <c r="AA323" s="388">
        <v>41.38</v>
      </c>
      <c r="AB323" s="388">
        <v>22.97</v>
      </c>
      <c r="AC323" s="252">
        <v>212547.86</v>
      </c>
      <c r="AD323" s="252">
        <v>66838.8</v>
      </c>
      <c r="AE323" s="388">
        <v>0</v>
      </c>
      <c r="AF323" s="252">
        <v>145709.04999999999</v>
      </c>
      <c r="AG323" s="252">
        <v>70280.5</v>
      </c>
      <c r="AH323" s="252">
        <v>75428.55</v>
      </c>
      <c r="AI323" s="388">
        <v>51.77</v>
      </c>
      <c r="AJ323" s="401" t="s">
        <v>535</v>
      </c>
    </row>
    <row r="324" spans="1:36">
      <c r="A324" s="388" t="s">
        <v>370</v>
      </c>
      <c r="B324" s="388">
        <v>295700699</v>
      </c>
      <c r="C324" s="388" t="s">
        <v>488</v>
      </c>
      <c r="D324" s="388">
        <v>132070.5</v>
      </c>
      <c r="E324" s="388">
        <v>252.1</v>
      </c>
      <c r="F324" s="388">
        <v>131818.29999999999</v>
      </c>
      <c r="G324" s="388">
        <v>6400.02</v>
      </c>
      <c r="H324" s="388">
        <v>3216</v>
      </c>
      <c r="I324" s="401" t="s">
        <v>536</v>
      </c>
      <c r="K324" s="388">
        <v>292603004</v>
      </c>
      <c r="L324" s="388">
        <v>438219.9</v>
      </c>
      <c r="M324" s="388">
        <v>218888.6</v>
      </c>
      <c r="N324" s="388">
        <v>219330.6</v>
      </c>
      <c r="O324" s="388">
        <v>14951</v>
      </c>
      <c r="P324" s="388">
        <v>1855</v>
      </c>
      <c r="Q324" s="388">
        <v>441635</v>
      </c>
      <c r="R324" s="401" t="s">
        <v>536</v>
      </c>
      <c r="T324" s="388" t="s">
        <v>130</v>
      </c>
      <c r="U324" s="388">
        <v>53518</v>
      </c>
      <c r="V324" s="388" t="s">
        <v>406</v>
      </c>
      <c r="W324" s="388" t="s">
        <v>426</v>
      </c>
      <c r="X324" s="252">
        <v>76590.89</v>
      </c>
      <c r="Y324" s="252">
        <v>50885.599999999999</v>
      </c>
      <c r="Z324" s="252">
        <v>25705.3</v>
      </c>
      <c r="AA324" s="388">
        <v>66.44</v>
      </c>
      <c r="AB324" s="388">
        <v>25.02</v>
      </c>
      <c r="AC324" s="252">
        <v>95756.4</v>
      </c>
      <c r="AD324" s="252">
        <v>42618.34</v>
      </c>
      <c r="AE324" s="388">
        <v>0</v>
      </c>
      <c r="AF324" s="252">
        <v>53138.06</v>
      </c>
      <c r="AG324" s="252">
        <v>50885.599999999999</v>
      </c>
      <c r="AH324" s="252">
        <v>2252.46</v>
      </c>
      <c r="AI324" s="388">
        <v>4.24</v>
      </c>
      <c r="AJ324" s="401" t="s">
        <v>535</v>
      </c>
    </row>
    <row r="325" spans="1:36">
      <c r="A325" s="388" t="s">
        <v>370</v>
      </c>
      <c r="B325" s="388">
        <v>295700704</v>
      </c>
      <c r="C325" s="388" t="s">
        <v>442</v>
      </c>
      <c r="D325" s="388">
        <v>83195</v>
      </c>
      <c r="E325" s="388">
        <v>29133.1</v>
      </c>
      <c r="F325" s="388">
        <v>54062</v>
      </c>
      <c r="G325" s="388">
        <v>6400.01</v>
      </c>
      <c r="H325" s="388">
        <v>2668</v>
      </c>
      <c r="I325" s="401" t="s">
        <v>536</v>
      </c>
      <c r="K325" s="388">
        <v>292603875</v>
      </c>
      <c r="L325" s="388">
        <v>83038.8</v>
      </c>
      <c r="M325" s="388">
        <v>55474.400000000001</v>
      </c>
      <c r="N325" s="388">
        <v>27564.1</v>
      </c>
      <c r="O325" s="388">
        <v>4799</v>
      </c>
      <c r="P325" s="388">
        <v>2960</v>
      </c>
      <c r="Q325" s="388">
        <v>62056.800000000003</v>
      </c>
      <c r="R325" s="401" t="s">
        <v>536</v>
      </c>
      <c r="T325" s="388" t="s">
        <v>134</v>
      </c>
      <c r="U325" s="388">
        <v>55362</v>
      </c>
      <c r="V325" s="388" t="s">
        <v>406</v>
      </c>
      <c r="W325" s="388" t="s">
        <v>427</v>
      </c>
      <c r="X325" s="252">
        <v>172851.74</v>
      </c>
      <c r="Y325" s="252">
        <v>105517.86</v>
      </c>
      <c r="Z325" s="252">
        <v>67333.88</v>
      </c>
      <c r="AA325" s="388">
        <v>61.05</v>
      </c>
      <c r="AB325" s="388">
        <v>32.369999999999997</v>
      </c>
      <c r="AC325" s="252">
        <v>228801.79</v>
      </c>
      <c r="AD325" s="252">
        <v>33615.78</v>
      </c>
      <c r="AE325" s="388">
        <v>12.92</v>
      </c>
      <c r="AF325" s="252">
        <v>195186.01</v>
      </c>
      <c r="AG325" s="252">
        <v>102834.7</v>
      </c>
      <c r="AH325" s="252">
        <v>92351.3</v>
      </c>
      <c r="AI325" s="388">
        <v>47.31</v>
      </c>
      <c r="AJ325" s="401" t="s">
        <v>535</v>
      </c>
    </row>
    <row r="326" spans="1:36">
      <c r="A326" s="388" t="s">
        <v>370</v>
      </c>
      <c r="B326" s="388">
        <v>295700704</v>
      </c>
      <c r="C326" s="388" t="s">
        <v>444</v>
      </c>
      <c r="D326" s="388">
        <v>8804.7999999999993</v>
      </c>
      <c r="E326" s="388">
        <v>7768.6</v>
      </c>
      <c r="F326" s="388">
        <v>1036.2</v>
      </c>
      <c r="G326" s="388">
        <v>6400.01</v>
      </c>
      <c r="H326" s="388">
        <v>2668</v>
      </c>
      <c r="I326" s="401" t="s">
        <v>536</v>
      </c>
      <c r="K326" s="388">
        <v>292604652</v>
      </c>
      <c r="L326" s="388">
        <v>191618.2</v>
      </c>
      <c r="M326" s="388">
        <v>33951</v>
      </c>
      <c r="N326" s="388">
        <v>157662.1</v>
      </c>
      <c r="O326" s="388">
        <v>9609</v>
      </c>
      <c r="P326" s="388">
        <v>4989</v>
      </c>
      <c r="Q326" s="388">
        <v>141875</v>
      </c>
      <c r="R326" s="401" t="s">
        <v>536</v>
      </c>
      <c r="T326" s="388" t="s">
        <v>119</v>
      </c>
      <c r="U326" s="388">
        <v>210204</v>
      </c>
      <c r="V326" s="388" t="s">
        <v>406</v>
      </c>
      <c r="W326" s="388" t="s">
        <v>428</v>
      </c>
      <c r="X326" s="252">
        <v>38650.15</v>
      </c>
      <c r="Y326" s="252">
        <v>31902.66</v>
      </c>
      <c r="Z326" s="252">
        <v>6747.49</v>
      </c>
      <c r="AA326" s="388">
        <v>82.54</v>
      </c>
      <c r="AB326" s="388">
        <v>15.54</v>
      </c>
      <c r="AC326" s="252">
        <v>44656.58</v>
      </c>
      <c r="AD326" s="252">
        <v>6321.8</v>
      </c>
      <c r="AE326" s="388">
        <v>0</v>
      </c>
      <c r="AF326" s="252">
        <v>38334.78</v>
      </c>
      <c r="AG326" s="252">
        <v>31372.7</v>
      </c>
      <c r="AH326" s="252">
        <v>6962.07</v>
      </c>
      <c r="AI326" s="388">
        <v>18.16</v>
      </c>
      <c r="AJ326" s="401" t="s">
        <v>535</v>
      </c>
    </row>
    <row r="327" spans="1:36">
      <c r="A327" s="388" t="s">
        <v>370</v>
      </c>
      <c r="B327" s="388">
        <v>295700704</v>
      </c>
      <c r="C327" s="388" t="s">
        <v>443</v>
      </c>
      <c r="D327" s="388">
        <v>132070.5</v>
      </c>
      <c r="E327" s="388">
        <v>11417.3</v>
      </c>
      <c r="F327" s="388">
        <v>120653.1</v>
      </c>
      <c r="G327" s="388">
        <v>6400.01</v>
      </c>
      <c r="H327" s="388">
        <v>2668</v>
      </c>
      <c r="I327" s="401" t="s">
        <v>536</v>
      </c>
      <c r="K327" s="388">
        <v>295700349</v>
      </c>
      <c r="L327" s="388">
        <v>262288.90000000002</v>
      </c>
      <c r="M327" s="388">
        <v>74284.3</v>
      </c>
      <c r="N327" s="388">
        <v>188003</v>
      </c>
      <c r="O327" s="388">
        <v>11560</v>
      </c>
      <c r="P327" s="388">
        <v>2875</v>
      </c>
      <c r="Q327" s="388">
        <v>290033</v>
      </c>
      <c r="R327" s="401" t="s">
        <v>536</v>
      </c>
    </row>
    <row r="328" spans="1:36">
      <c r="A328" s="388" t="s">
        <v>370</v>
      </c>
      <c r="B328" s="388">
        <v>295700706</v>
      </c>
      <c r="C328" s="388" t="s">
        <v>358</v>
      </c>
      <c r="D328" s="388">
        <v>100322.6</v>
      </c>
      <c r="E328" s="388">
        <v>37958.300000000003</v>
      </c>
      <c r="F328" s="388">
        <v>62364.3</v>
      </c>
      <c r="G328" s="388">
        <v>4000.01</v>
      </c>
      <c r="H328" s="388">
        <v>1391</v>
      </c>
      <c r="I328" s="401" t="s">
        <v>536</v>
      </c>
      <c r="K328" s="388">
        <v>295700667</v>
      </c>
      <c r="L328" s="388">
        <v>102196.5</v>
      </c>
      <c r="M328" s="388">
        <v>86082.3</v>
      </c>
      <c r="N328" s="388">
        <v>16111.8</v>
      </c>
      <c r="O328" s="388">
        <v>3999</v>
      </c>
      <c r="P328" s="388">
        <v>2092</v>
      </c>
      <c r="Q328" s="388">
        <v>64335</v>
      </c>
      <c r="R328" s="401" t="s">
        <v>536</v>
      </c>
      <c r="T328" s="388" t="s">
        <v>359</v>
      </c>
      <c r="U328" s="388" t="s">
        <v>516</v>
      </c>
      <c r="V328" s="388" t="s">
        <v>521</v>
      </c>
      <c r="W328" s="388" t="s">
        <v>377</v>
      </c>
      <c r="Y328" s="114" t="s">
        <v>515</v>
      </c>
      <c r="Z328" s="388"/>
      <c r="AA328" s="388"/>
      <c r="AB328" s="388"/>
      <c r="AC328" s="388"/>
      <c r="AD328" s="388"/>
      <c r="AE328" s="388"/>
      <c r="AF328" s="388"/>
      <c r="AG328" s="388"/>
      <c r="AH328" s="388"/>
      <c r="AI328" s="388"/>
      <c r="AJ328" s="388"/>
    </row>
    <row r="329" spans="1:36">
      <c r="A329" s="388" t="s">
        <v>365</v>
      </c>
      <c r="B329" s="388">
        <v>292600879</v>
      </c>
      <c r="C329" s="388" t="s">
        <v>55</v>
      </c>
      <c r="D329" s="388">
        <v>193027.9</v>
      </c>
      <c r="E329" s="388">
        <v>81083.199999999997</v>
      </c>
      <c r="F329" s="388">
        <v>111944.7</v>
      </c>
      <c r="G329" s="388">
        <v>5430.01</v>
      </c>
      <c r="H329" s="388">
        <v>1662</v>
      </c>
      <c r="I329" s="401" t="s">
        <v>536</v>
      </c>
      <c r="K329" s="388">
        <v>295700709</v>
      </c>
      <c r="L329" s="388">
        <v>328695.2</v>
      </c>
      <c r="M329" s="388">
        <v>188910.9</v>
      </c>
      <c r="N329" s="388">
        <v>139780.79999999999</v>
      </c>
      <c r="O329" s="388">
        <v>12000</v>
      </c>
      <c r="P329" s="388">
        <v>4733</v>
      </c>
      <c r="Q329" s="388">
        <v>245160</v>
      </c>
      <c r="R329" s="401" t="s">
        <v>536</v>
      </c>
      <c r="T329" s="388">
        <v>290103544</v>
      </c>
      <c r="U329" s="252">
        <v>2937.744140625</v>
      </c>
      <c r="V329" s="252">
        <v>2.8688907623291016</v>
      </c>
      <c r="W329" s="401" t="s">
        <v>536</v>
      </c>
      <c r="Y329" s="388" t="s">
        <v>10</v>
      </c>
      <c r="Z329" s="388" t="s">
        <v>267</v>
      </c>
      <c r="AA329" s="388" t="s">
        <v>242</v>
      </c>
      <c r="AB329" s="388" t="s">
        <v>490</v>
      </c>
      <c r="AC329" s="388" t="s">
        <v>377</v>
      </c>
      <c r="AD329" s="388" t="s">
        <v>347</v>
      </c>
      <c r="AE329" s="388" t="s">
        <v>491</v>
      </c>
      <c r="AF329" s="401" t="s">
        <v>510</v>
      </c>
      <c r="AG329" s="388" t="s">
        <v>310</v>
      </c>
      <c r="AH329" s="388" t="s">
        <v>511</v>
      </c>
      <c r="AI329" s="388" t="s">
        <v>513</v>
      </c>
      <c r="AJ329" s="388" t="s">
        <v>377</v>
      </c>
    </row>
    <row r="330" spans="1:36">
      <c r="A330" s="388" t="s">
        <v>365</v>
      </c>
      <c r="B330" s="388">
        <v>292602231</v>
      </c>
      <c r="C330" s="388" t="s">
        <v>47</v>
      </c>
      <c r="D330" s="388">
        <v>275754.2</v>
      </c>
      <c r="E330" s="388">
        <v>184515.8</v>
      </c>
      <c r="F330" s="388">
        <v>91238.5</v>
      </c>
      <c r="G330" s="388">
        <v>8529.14</v>
      </c>
      <c r="H330" s="388">
        <v>4917</v>
      </c>
      <c r="I330" s="401" t="s">
        <v>536</v>
      </c>
      <c r="K330" s="388">
        <v>295700710</v>
      </c>
      <c r="L330" s="388">
        <v>209496.5</v>
      </c>
      <c r="M330" s="388">
        <v>125205.6</v>
      </c>
      <c r="N330" s="388">
        <v>84285.3</v>
      </c>
      <c r="O330" s="388">
        <v>7999</v>
      </c>
      <c r="P330" s="388">
        <v>4326</v>
      </c>
      <c r="Q330" s="388">
        <v>86273.1</v>
      </c>
      <c r="R330" s="401" t="s">
        <v>536</v>
      </c>
      <c r="T330" s="388">
        <v>290103564</v>
      </c>
      <c r="U330" s="252">
        <v>13155.3671875</v>
      </c>
      <c r="V330" s="252">
        <v>12.847038269042969</v>
      </c>
      <c r="W330" s="401" t="s">
        <v>536</v>
      </c>
      <c r="Y330" s="388">
        <v>292602230</v>
      </c>
      <c r="Z330" s="388">
        <v>2055.9</v>
      </c>
      <c r="AA330" s="388">
        <v>1015.2</v>
      </c>
      <c r="AB330" s="399">
        <v>0.49379833649496568</v>
      </c>
      <c r="AC330" s="401" t="s">
        <v>536</v>
      </c>
      <c r="AD330" s="252">
        <v>2.0077148437500001</v>
      </c>
      <c r="AE330" s="252">
        <v>0.99140625000000004</v>
      </c>
      <c r="AF330" s="252">
        <v>95.762402343749997</v>
      </c>
      <c r="AG330" s="252">
        <v>107.203125</v>
      </c>
      <c r="AH330" s="252">
        <v>94.77099609375</v>
      </c>
      <c r="AI330" s="399">
        <v>0.88403202885876697</v>
      </c>
      <c r="AJ330" s="401" t="s">
        <v>536</v>
      </c>
    </row>
    <row r="331" spans="1:36">
      <c r="A331" s="388" t="s">
        <v>365</v>
      </c>
      <c r="B331" s="388">
        <v>292602804</v>
      </c>
      <c r="C331" s="388" t="s">
        <v>48</v>
      </c>
      <c r="D331" s="388">
        <v>82726.3</v>
      </c>
      <c r="E331" s="388">
        <v>60833.8</v>
      </c>
      <c r="F331" s="388">
        <v>21892.5</v>
      </c>
      <c r="G331" s="388">
        <v>4357.25</v>
      </c>
      <c r="H331" s="388">
        <v>878</v>
      </c>
      <c r="I331" s="401" t="s">
        <v>536</v>
      </c>
      <c r="K331" s="388">
        <v>295700712</v>
      </c>
      <c r="L331" s="388">
        <v>209496.5</v>
      </c>
      <c r="M331" s="388">
        <v>137266.29999999999</v>
      </c>
      <c r="N331" s="388">
        <v>72224.5</v>
      </c>
      <c r="O331" s="388">
        <v>7999</v>
      </c>
      <c r="P331" s="388">
        <v>3976</v>
      </c>
      <c r="Q331" s="388">
        <v>84322.9</v>
      </c>
      <c r="R331" s="401" t="s">
        <v>536</v>
      </c>
      <c r="T331" s="388">
        <v>290103810</v>
      </c>
      <c r="U331" s="252">
        <v>474.984375</v>
      </c>
      <c r="V331" s="252">
        <v>0.4638519287109375</v>
      </c>
      <c r="W331" s="401" t="s">
        <v>536</v>
      </c>
      <c r="Y331" s="388">
        <v>292602231</v>
      </c>
      <c r="Z331" s="388">
        <v>111185</v>
      </c>
      <c r="AA331" s="388">
        <v>84458.5</v>
      </c>
      <c r="AB331" s="399">
        <v>0.75962135180105228</v>
      </c>
      <c r="AC331" s="401" t="s">
        <v>536</v>
      </c>
      <c r="AD331" s="252">
        <v>108.5791015625</v>
      </c>
      <c r="AE331" s="252">
        <v>82.47900390625</v>
      </c>
      <c r="AF331" s="252">
        <v>180.30048828125001</v>
      </c>
      <c r="AG331" s="252">
        <v>91.005078124999997</v>
      </c>
      <c r="AH331" s="252">
        <v>97.821484375000011</v>
      </c>
      <c r="AI331" s="399">
        <v>1.0749013834221135</v>
      </c>
      <c r="AJ331" s="401" t="s">
        <v>536</v>
      </c>
    </row>
    <row r="332" spans="1:36">
      <c r="A332" s="388" t="s">
        <v>365</v>
      </c>
      <c r="B332" s="388">
        <v>292603004</v>
      </c>
      <c r="C332" s="388" t="s">
        <v>56</v>
      </c>
      <c r="D332" s="388">
        <v>132132.20000000001</v>
      </c>
      <c r="E332" s="388">
        <v>68245</v>
      </c>
      <c r="F332" s="388">
        <v>63887.3</v>
      </c>
      <c r="G332" s="388">
        <v>14956.9</v>
      </c>
      <c r="H332" s="388">
        <v>1855</v>
      </c>
      <c r="I332" s="401" t="s">
        <v>536</v>
      </c>
      <c r="K332" s="388">
        <v>295700713</v>
      </c>
      <c r="L332" s="388">
        <v>190871.2</v>
      </c>
      <c r="M332" s="388">
        <v>190870</v>
      </c>
      <c r="N332" s="388">
        <v>4.9000000000000004</v>
      </c>
      <c r="O332" s="388">
        <v>6400</v>
      </c>
      <c r="P332" s="388">
        <v>6400</v>
      </c>
      <c r="Q332" s="388">
        <v>0</v>
      </c>
      <c r="R332" s="401" t="s">
        <v>536</v>
      </c>
      <c r="T332" s="388">
        <v>290103943</v>
      </c>
      <c r="U332" s="252">
        <v>4320.1347656250018</v>
      </c>
      <c r="V332" s="252">
        <v>4.2188816070556658</v>
      </c>
      <c r="W332" s="401" t="s">
        <v>536</v>
      </c>
      <c r="Y332" s="388">
        <v>292604330</v>
      </c>
      <c r="Z332" s="388">
        <v>28847.200000000001</v>
      </c>
      <c r="AA332" s="388">
        <v>10291.4</v>
      </c>
      <c r="AB332" s="399">
        <v>0.35675559499708809</v>
      </c>
      <c r="AC332" s="401" t="s">
        <v>536</v>
      </c>
      <c r="AD332" s="252">
        <v>28.171093750000001</v>
      </c>
      <c r="AE332" s="252">
        <v>10.0501953125</v>
      </c>
      <c r="AF332" s="252">
        <v>101.42041015625</v>
      </c>
      <c r="AG332" s="252">
        <v>143.57421875</v>
      </c>
      <c r="AH332" s="252">
        <v>91.370214843750006</v>
      </c>
      <c r="AI332" s="399">
        <v>0.63639708883145152</v>
      </c>
      <c r="AJ332" s="401" t="s">
        <v>536</v>
      </c>
    </row>
    <row r="333" spans="1:36">
      <c r="A333" s="388" t="s">
        <v>365</v>
      </c>
      <c r="B333" s="388">
        <v>292603004</v>
      </c>
      <c r="C333" s="388" t="s">
        <v>57</v>
      </c>
      <c r="D333" s="388">
        <v>13787.7</v>
      </c>
      <c r="E333" s="388">
        <v>13647.5</v>
      </c>
      <c r="F333" s="388">
        <v>140.19999999999999</v>
      </c>
      <c r="G333" s="388">
        <v>14956.9</v>
      </c>
      <c r="H333" s="388">
        <v>1855</v>
      </c>
      <c r="I333" s="401" t="s">
        <v>536</v>
      </c>
      <c r="K333" s="388">
        <v>292600623</v>
      </c>
      <c r="L333" s="388">
        <v>250018.4</v>
      </c>
      <c r="M333" s="388">
        <v>195754.6</v>
      </c>
      <c r="N333" s="388">
        <v>54262.5</v>
      </c>
      <c r="O333" s="388">
        <v>3713</v>
      </c>
      <c r="P333" s="388">
        <v>1723</v>
      </c>
      <c r="Q333" s="388">
        <v>57121.599999999999</v>
      </c>
      <c r="R333" s="401" t="s">
        <v>536</v>
      </c>
      <c r="T333" s="388">
        <v>290105349</v>
      </c>
      <c r="U333" s="252">
        <v>10018.1748046875</v>
      </c>
      <c r="V333" s="252">
        <v>9.7833738327026367</v>
      </c>
      <c r="W333" s="401" t="s">
        <v>536</v>
      </c>
      <c r="Y333" s="388">
        <v>292604652</v>
      </c>
      <c r="Z333" s="388">
        <v>104514</v>
      </c>
      <c r="AA333" s="388">
        <v>66441.3</v>
      </c>
      <c r="AB333" s="399">
        <v>0.63571674608186468</v>
      </c>
      <c r="AC333" s="401" t="s">
        <v>536</v>
      </c>
      <c r="AD333" s="252">
        <v>102.064453125</v>
      </c>
      <c r="AE333" s="252">
        <v>64.884082031250003</v>
      </c>
      <c r="AF333" s="252">
        <v>153.96689453125001</v>
      </c>
      <c r="AG333" s="252">
        <v>138.5498046875</v>
      </c>
      <c r="AH333" s="252">
        <v>89.082812500000003</v>
      </c>
      <c r="AI333" s="399">
        <v>0.64296599118942732</v>
      </c>
      <c r="AJ333" s="401" t="s">
        <v>536</v>
      </c>
    </row>
    <row r="334" spans="1:36">
      <c r="A334" s="388" t="s">
        <v>365</v>
      </c>
      <c r="B334" s="388">
        <v>292603004</v>
      </c>
      <c r="C334" s="388" t="s">
        <v>366</v>
      </c>
      <c r="D334" s="388">
        <v>292299.40000000002</v>
      </c>
      <c r="E334" s="388">
        <v>137083.29999999999</v>
      </c>
      <c r="F334" s="388">
        <v>155216.20000000001</v>
      </c>
      <c r="G334" s="388">
        <v>14956.9</v>
      </c>
      <c r="H334" s="388">
        <v>1855</v>
      </c>
      <c r="I334" s="401" t="s">
        <v>536</v>
      </c>
      <c r="K334" s="388">
        <v>292600745</v>
      </c>
      <c r="L334" s="388">
        <v>150516.70000000001</v>
      </c>
      <c r="M334" s="388">
        <v>63410.6</v>
      </c>
      <c r="N334" s="388">
        <v>87105.2</v>
      </c>
      <c r="O334" s="388">
        <v>3620</v>
      </c>
      <c r="P334" s="388">
        <v>1908</v>
      </c>
      <c r="Q334" s="388">
        <v>57318.6</v>
      </c>
      <c r="R334" s="401" t="s">
        <v>536</v>
      </c>
      <c r="T334" s="388">
        <v>290103452</v>
      </c>
      <c r="U334" s="252">
        <v>19461.908203125004</v>
      </c>
      <c r="V334" s="252">
        <v>19.005769729614261</v>
      </c>
      <c r="W334" s="401" t="s">
        <v>536</v>
      </c>
      <c r="Y334" s="388">
        <v>292603286</v>
      </c>
      <c r="Z334" s="388">
        <v>115740</v>
      </c>
      <c r="AA334" s="388">
        <v>58233.7</v>
      </c>
      <c r="AB334" s="399">
        <v>0.50314238811128387</v>
      </c>
      <c r="AC334" s="401" t="s">
        <v>536</v>
      </c>
      <c r="AD334" s="252">
        <v>113.02734375</v>
      </c>
      <c r="AE334" s="252">
        <v>56.868847656249997</v>
      </c>
      <c r="AF334" s="252">
        <v>117.6427734375</v>
      </c>
      <c r="AG334" s="252">
        <v>107.640625</v>
      </c>
      <c r="AH334" s="252">
        <v>60.77392578125</v>
      </c>
      <c r="AI334" s="399">
        <v>0.56460026854405576</v>
      </c>
      <c r="AJ334" s="401" t="s">
        <v>536</v>
      </c>
    </row>
    <row r="335" spans="1:36">
      <c r="A335" s="388" t="s">
        <v>365</v>
      </c>
      <c r="B335" s="388">
        <v>292603875</v>
      </c>
      <c r="C335" s="388" t="s">
        <v>49</v>
      </c>
      <c r="D335" s="388">
        <v>82726.3</v>
      </c>
      <c r="E335" s="388">
        <v>27494.400000000001</v>
      </c>
      <c r="F335" s="388">
        <v>55231.9</v>
      </c>
      <c r="G335" s="388">
        <v>4800</v>
      </c>
      <c r="H335" s="388">
        <v>2960</v>
      </c>
      <c r="I335" s="401" t="s">
        <v>536</v>
      </c>
      <c r="K335" s="388">
        <v>295700703</v>
      </c>
      <c r="L335" s="388">
        <v>224071.2</v>
      </c>
      <c r="M335" s="388">
        <v>146395.4</v>
      </c>
      <c r="N335" s="388">
        <v>77674.899999999994</v>
      </c>
      <c r="O335" s="388">
        <v>6399</v>
      </c>
      <c r="P335" s="388">
        <v>2557</v>
      </c>
      <c r="Q335" s="388">
        <v>129592</v>
      </c>
      <c r="R335" s="401" t="s">
        <v>536</v>
      </c>
      <c r="T335" s="388">
        <v>290103720</v>
      </c>
      <c r="U335" s="252">
        <v>474.98437500000131</v>
      </c>
      <c r="V335" s="252">
        <v>0.46385192871093878</v>
      </c>
      <c r="W335" s="401" t="s">
        <v>536</v>
      </c>
      <c r="Y335" s="388">
        <v>292603696</v>
      </c>
      <c r="Z335" s="388">
        <v>59042.400000000001</v>
      </c>
      <c r="AA335" s="388">
        <v>26205.4</v>
      </c>
      <c r="AB335" s="399">
        <v>0.44384035879300299</v>
      </c>
      <c r="AC335" s="401" t="s">
        <v>536</v>
      </c>
      <c r="AD335" s="252">
        <v>57.658593750000001</v>
      </c>
      <c r="AE335" s="252">
        <v>25.591210937500001</v>
      </c>
      <c r="AF335" s="252">
        <v>52.103124999999999</v>
      </c>
      <c r="AG335" s="252">
        <v>45.841015624999997</v>
      </c>
      <c r="AH335" s="252">
        <v>26.511914062499997</v>
      </c>
      <c r="AI335" s="399">
        <v>0.57834482288480049</v>
      </c>
      <c r="AJ335" s="401" t="s">
        <v>536</v>
      </c>
    </row>
    <row r="336" spans="1:36">
      <c r="A336" s="388" t="s">
        <v>365</v>
      </c>
      <c r="B336" s="388">
        <v>292604652</v>
      </c>
      <c r="C336" s="388" t="s">
        <v>51</v>
      </c>
      <c r="D336" s="388">
        <v>188976.6</v>
      </c>
      <c r="E336" s="388">
        <v>157570.4</v>
      </c>
      <c r="F336" s="388">
        <v>31406.3</v>
      </c>
      <c r="G336" s="388">
        <v>9610.01</v>
      </c>
      <c r="H336" s="388">
        <v>4989</v>
      </c>
      <c r="I336" s="401" t="s">
        <v>536</v>
      </c>
      <c r="K336" s="388">
        <v>295700705</v>
      </c>
      <c r="L336" s="388">
        <v>156194.1</v>
      </c>
      <c r="M336" s="388">
        <v>124004.8</v>
      </c>
      <c r="N336" s="388">
        <v>32187.1</v>
      </c>
      <c r="O336" s="388">
        <v>4800</v>
      </c>
      <c r="P336" s="388">
        <v>3457</v>
      </c>
      <c r="Q336" s="388">
        <v>45303.8</v>
      </c>
      <c r="R336" s="401" t="s">
        <v>536</v>
      </c>
      <c r="T336" s="388">
        <v>290105373</v>
      </c>
      <c r="U336" s="252">
        <v>1943.0361328125</v>
      </c>
      <c r="V336" s="252">
        <v>1.897496223449707</v>
      </c>
      <c r="W336" s="401" t="s">
        <v>536</v>
      </c>
      <c r="Y336" s="388">
        <v>295700671</v>
      </c>
      <c r="Z336" s="388">
        <v>64888.3</v>
      </c>
      <c r="AA336" s="388">
        <v>15600.4</v>
      </c>
      <c r="AB336" s="399">
        <v>0.24041930517520105</v>
      </c>
      <c r="AC336" s="401" t="s">
        <v>536</v>
      </c>
      <c r="AD336" s="252">
        <v>63.367480468750003</v>
      </c>
      <c r="AE336" s="252">
        <v>15.234765625</v>
      </c>
      <c r="AF336" s="252">
        <v>31.456835937499999</v>
      </c>
      <c r="AG336" s="252">
        <v>61.213671875000003</v>
      </c>
      <c r="AH336" s="252">
        <v>16.222070312500001</v>
      </c>
      <c r="AI336" s="399">
        <v>0.26500730662956984</v>
      </c>
      <c r="AJ336" s="401" t="s">
        <v>536</v>
      </c>
    </row>
    <row r="337" spans="1:36">
      <c r="A337" s="388" t="s">
        <v>365</v>
      </c>
      <c r="B337" s="388">
        <v>295700349</v>
      </c>
      <c r="C337" s="388" t="s">
        <v>367</v>
      </c>
      <c r="D337" s="388">
        <v>117009.8</v>
      </c>
      <c r="E337" s="388">
        <v>57702.6</v>
      </c>
      <c r="F337" s="388">
        <v>59307.199999999997</v>
      </c>
      <c r="G337" s="388">
        <v>11561</v>
      </c>
      <c r="H337" s="388">
        <v>2875</v>
      </c>
      <c r="I337" s="401" t="s">
        <v>536</v>
      </c>
      <c r="K337" s="388">
        <v>492600377</v>
      </c>
      <c r="L337" s="388">
        <v>33090.5</v>
      </c>
      <c r="M337" s="388">
        <v>18801.7</v>
      </c>
      <c r="N337" s="388">
        <v>14288.8</v>
      </c>
      <c r="O337" s="388">
        <v>1570</v>
      </c>
      <c r="P337" s="388">
        <v>299</v>
      </c>
      <c r="Q337" s="388">
        <v>42854.1</v>
      </c>
      <c r="R337" s="401" t="s">
        <v>536</v>
      </c>
      <c r="T337" s="388">
        <v>290102838</v>
      </c>
      <c r="U337" s="252">
        <v>744.083984375</v>
      </c>
      <c r="V337" s="252">
        <v>0.72664451599121094</v>
      </c>
      <c r="W337" s="401" t="s">
        <v>536</v>
      </c>
      <c r="Y337" s="388">
        <v>295700710</v>
      </c>
      <c r="Z337" s="388">
        <v>55777.9</v>
      </c>
      <c r="AA337" s="388">
        <v>29589.5</v>
      </c>
      <c r="AB337" s="399">
        <v>0.53048788140105663</v>
      </c>
      <c r="AC337" s="401" t="s">
        <v>536</v>
      </c>
      <c r="AD337" s="252">
        <v>54.470605468750001</v>
      </c>
      <c r="AE337" s="252">
        <v>28.89599609375</v>
      </c>
      <c r="AF337" s="252">
        <v>82.309863281250003</v>
      </c>
      <c r="AG337" s="252">
        <v>84.251074218750006</v>
      </c>
      <c r="AH337" s="252">
        <v>53.413867187500003</v>
      </c>
      <c r="AI337" s="399">
        <v>0.63398440533607814</v>
      </c>
      <c r="AJ337" s="401" t="s">
        <v>536</v>
      </c>
    </row>
    <row r="338" spans="1:36">
      <c r="A338" s="388" t="s">
        <v>365</v>
      </c>
      <c r="B338" s="388">
        <v>295700349</v>
      </c>
      <c r="C338" s="388" t="s">
        <v>368</v>
      </c>
      <c r="D338" s="388">
        <v>132070.5</v>
      </c>
      <c r="E338" s="388">
        <v>116914.9</v>
      </c>
      <c r="F338" s="388">
        <v>15155.5</v>
      </c>
      <c r="G338" s="388">
        <v>11561</v>
      </c>
      <c r="H338" s="388">
        <v>2875</v>
      </c>
      <c r="I338" s="401" t="s">
        <v>536</v>
      </c>
      <c r="K338" s="388">
        <v>298701383</v>
      </c>
      <c r="L338" s="388">
        <v>59723.7</v>
      </c>
      <c r="M338" s="388">
        <v>19227.8</v>
      </c>
      <c r="N338" s="388">
        <v>40495.1</v>
      </c>
      <c r="O338" s="388">
        <v>2479</v>
      </c>
      <c r="P338" s="388">
        <v>662</v>
      </c>
      <c r="Q338" s="388">
        <v>61297.2</v>
      </c>
      <c r="R338" s="401" t="s">
        <v>536</v>
      </c>
      <c r="T338" s="388">
        <v>290102819</v>
      </c>
      <c r="U338" s="252">
        <v>13689.234374999965</v>
      </c>
      <c r="V338" s="252">
        <v>13.368392944335904</v>
      </c>
      <c r="W338" s="401" t="s">
        <v>536</v>
      </c>
      <c r="Y338" s="388">
        <v>295700712</v>
      </c>
      <c r="Z338" s="388">
        <v>70289.100000000006</v>
      </c>
      <c r="AA338" s="388">
        <v>12976.6</v>
      </c>
      <c r="AB338" s="399">
        <v>0.18461752960274067</v>
      </c>
      <c r="AC338" s="401" t="s">
        <v>536</v>
      </c>
      <c r="AD338" s="252">
        <v>68.641699218750006</v>
      </c>
      <c r="AE338" s="252">
        <v>12.6724609375</v>
      </c>
      <c r="AF338" s="252">
        <v>70.53173828125</v>
      </c>
      <c r="AG338" s="252">
        <v>82.346582031249994</v>
      </c>
      <c r="AH338" s="252">
        <v>57.859277343750001</v>
      </c>
      <c r="AI338" s="399">
        <v>0.70263119508460936</v>
      </c>
      <c r="AJ338" s="401" t="s">
        <v>536</v>
      </c>
    </row>
    <row r="339" spans="1:36">
      <c r="A339" s="388" t="s">
        <v>365</v>
      </c>
      <c r="B339" s="388">
        <v>295700349</v>
      </c>
      <c r="C339" s="388" t="s">
        <v>369</v>
      </c>
      <c r="D339" s="388">
        <v>13207.1</v>
      </c>
      <c r="E339" s="388">
        <v>13071</v>
      </c>
      <c r="F339" s="388">
        <v>136.1</v>
      </c>
      <c r="G339" s="388">
        <v>11561</v>
      </c>
      <c r="H339" s="388">
        <v>2875</v>
      </c>
      <c r="I339" s="401" t="s">
        <v>536</v>
      </c>
      <c r="T339" s="388">
        <v>290102839</v>
      </c>
      <c r="U339" s="252">
        <v>1081.169921875</v>
      </c>
      <c r="V339" s="252">
        <v>1.0558300018310547</v>
      </c>
      <c r="W339" s="401" t="s">
        <v>536</v>
      </c>
    </row>
    <row r="340" spans="1:36">
      <c r="A340" s="388" t="s">
        <v>365</v>
      </c>
      <c r="B340" s="388">
        <v>295700667</v>
      </c>
      <c r="C340" s="388" t="s">
        <v>46</v>
      </c>
      <c r="D340" s="388">
        <v>100322.6</v>
      </c>
      <c r="E340" s="388">
        <v>16101.8</v>
      </c>
      <c r="F340" s="388">
        <v>84220.800000000003</v>
      </c>
      <c r="G340" s="388">
        <v>4000</v>
      </c>
      <c r="H340" s="388">
        <v>2092</v>
      </c>
      <c r="I340" s="401" t="s">
        <v>536</v>
      </c>
      <c r="T340" s="388">
        <v>290105364</v>
      </c>
      <c r="U340" s="252">
        <v>4.6875E-2</v>
      </c>
      <c r="V340" s="252">
        <v>4.57763671875E-5</v>
      </c>
      <c r="W340" s="401" t="s">
        <v>536</v>
      </c>
      <c r="Y340" s="388" t="s">
        <v>514</v>
      </c>
      <c r="Z340" s="388"/>
      <c r="AA340" s="388"/>
      <c r="AB340" s="388"/>
      <c r="AC340" s="388"/>
      <c r="AD340" s="388"/>
      <c r="AE340" s="388"/>
      <c r="AF340" s="388"/>
      <c r="AG340" s="388"/>
      <c r="AH340" s="388"/>
      <c r="AI340" s="388"/>
      <c r="AJ340" s="388"/>
    </row>
    <row r="341" spans="1:36">
      <c r="A341" s="388" t="s">
        <v>365</v>
      </c>
      <c r="B341" s="388">
        <v>295700709</v>
      </c>
      <c r="C341" s="388" t="s">
        <v>379</v>
      </c>
      <c r="D341" s="388">
        <v>117378.8</v>
      </c>
      <c r="E341" s="388">
        <v>52692</v>
      </c>
      <c r="F341" s="388">
        <v>64686.8</v>
      </c>
      <c r="G341" s="388">
        <v>12001</v>
      </c>
      <c r="H341" s="388">
        <v>4733</v>
      </c>
      <c r="I341" s="401" t="s">
        <v>536</v>
      </c>
      <c r="Y341" s="388" t="s">
        <v>10</v>
      </c>
      <c r="Z341" s="388" t="s">
        <v>267</v>
      </c>
      <c r="AA341" s="388" t="s">
        <v>242</v>
      </c>
      <c r="AB341" s="388" t="s">
        <v>490</v>
      </c>
      <c r="AC341" s="388" t="s">
        <v>377</v>
      </c>
      <c r="AD341" s="388" t="s">
        <v>347</v>
      </c>
      <c r="AE341" s="388" t="s">
        <v>491</v>
      </c>
      <c r="AF341" s="401" t="s">
        <v>510</v>
      </c>
      <c r="AG341" s="388" t="s">
        <v>310</v>
      </c>
      <c r="AH341" s="388" t="s">
        <v>511</v>
      </c>
      <c r="AI341" s="388" t="s">
        <v>513</v>
      </c>
      <c r="AJ341" s="388" t="s">
        <v>377</v>
      </c>
    </row>
    <row r="342" spans="1:36">
      <c r="A342" s="388" t="s">
        <v>365</v>
      </c>
      <c r="B342" s="388">
        <v>295700709</v>
      </c>
      <c r="C342" s="388" t="s">
        <v>380</v>
      </c>
      <c r="D342" s="388">
        <v>198105.7</v>
      </c>
      <c r="E342" s="388">
        <v>73660.800000000003</v>
      </c>
      <c r="F342" s="388">
        <v>124444.9</v>
      </c>
      <c r="G342" s="388">
        <v>12001</v>
      </c>
      <c r="H342" s="388">
        <v>4733</v>
      </c>
      <c r="I342" s="401" t="s">
        <v>536</v>
      </c>
      <c r="Y342" s="388">
        <v>292602230</v>
      </c>
      <c r="Z342" s="388">
        <v>74578.3</v>
      </c>
      <c r="AA342" s="388">
        <v>2626.5</v>
      </c>
      <c r="AB342" s="399">
        <v>3.5218019182523604E-2</v>
      </c>
      <c r="AC342" s="401" t="s">
        <v>536</v>
      </c>
      <c r="AD342" s="252">
        <v>72.830371093750003</v>
      </c>
      <c r="AE342" s="252">
        <v>2.56494140625</v>
      </c>
      <c r="AF342" s="252">
        <v>95.762402343749997</v>
      </c>
      <c r="AG342" s="252">
        <v>107.203125</v>
      </c>
      <c r="AH342" s="252">
        <v>93.197460937499997</v>
      </c>
      <c r="AI342" s="399">
        <v>0.86935395714910357</v>
      </c>
      <c r="AJ342" s="401" t="s">
        <v>536</v>
      </c>
    </row>
    <row r="343" spans="1:36">
      <c r="A343" s="388" t="s">
        <v>365</v>
      </c>
      <c r="B343" s="388">
        <v>295700709</v>
      </c>
      <c r="C343" s="388" t="s">
        <v>381</v>
      </c>
      <c r="D343" s="388">
        <v>13207.1</v>
      </c>
      <c r="E343" s="388">
        <v>13041.1</v>
      </c>
      <c r="F343" s="388">
        <v>166</v>
      </c>
      <c r="G343" s="388">
        <v>12001</v>
      </c>
      <c r="H343" s="388">
        <v>4733</v>
      </c>
      <c r="I343" s="401" t="s">
        <v>536</v>
      </c>
      <c r="Y343" s="388">
        <v>292602231</v>
      </c>
      <c r="Z343" s="388">
        <v>124504</v>
      </c>
      <c r="AA343" s="388">
        <v>89786.7</v>
      </c>
      <c r="AB343" s="399">
        <v>0.72115514360984379</v>
      </c>
      <c r="AC343" s="401" t="s">
        <v>536</v>
      </c>
      <c r="AD343" s="252">
        <v>121.5859375</v>
      </c>
      <c r="AE343" s="252">
        <v>87.682324218749997</v>
      </c>
      <c r="AF343" s="252">
        <v>180.30048828125001</v>
      </c>
      <c r="AG343" s="252">
        <v>91.005078124999997</v>
      </c>
      <c r="AH343" s="252">
        <v>92.618164062500014</v>
      </c>
      <c r="AI343" s="399">
        <v>1.0177252299622706</v>
      </c>
      <c r="AJ343" s="401" t="s">
        <v>536</v>
      </c>
    </row>
    <row r="344" spans="1:36">
      <c r="A344" s="388" t="s">
        <v>365</v>
      </c>
      <c r="B344" s="388">
        <v>295700710</v>
      </c>
      <c r="C344" s="388" t="s">
        <v>336</v>
      </c>
      <c r="D344" s="388">
        <v>207619.5</v>
      </c>
      <c r="E344" s="388">
        <v>83041.2</v>
      </c>
      <c r="F344" s="388">
        <v>124578.3</v>
      </c>
      <c r="G344" s="388">
        <v>8000.02</v>
      </c>
      <c r="H344" s="388">
        <v>4326</v>
      </c>
      <c r="I344" s="401" t="s">
        <v>536</v>
      </c>
      <c r="Y344" s="388">
        <v>292604330</v>
      </c>
      <c r="Z344" s="388">
        <v>59312</v>
      </c>
      <c r="AA344" s="388">
        <v>11729.2</v>
      </c>
      <c r="AB344" s="399">
        <v>0.19775424871864042</v>
      </c>
      <c r="AC344" s="401" t="s">
        <v>536</v>
      </c>
      <c r="AD344" s="252">
        <v>57.921875</v>
      </c>
      <c r="AE344" s="252">
        <v>11.454296875000001</v>
      </c>
      <c r="AF344" s="252">
        <v>101.42041015625</v>
      </c>
      <c r="AG344" s="252">
        <v>143.57421875</v>
      </c>
      <c r="AH344" s="252">
        <v>89.966113281250003</v>
      </c>
      <c r="AI344" s="399">
        <v>0.62661746701129095</v>
      </c>
      <c r="AJ344" s="401" t="s">
        <v>536</v>
      </c>
    </row>
    <row r="345" spans="1:36">
      <c r="A345" s="388" t="s">
        <v>365</v>
      </c>
      <c r="B345" s="388">
        <v>295700712</v>
      </c>
      <c r="C345" s="388" t="s">
        <v>357</v>
      </c>
      <c r="D345" s="388">
        <v>207619.5</v>
      </c>
      <c r="E345" s="388">
        <v>69370.5</v>
      </c>
      <c r="F345" s="388">
        <v>138248.9</v>
      </c>
      <c r="G345" s="388">
        <v>8000.02</v>
      </c>
      <c r="H345" s="388">
        <v>3976</v>
      </c>
      <c r="I345" s="401" t="s">
        <v>536</v>
      </c>
      <c r="Y345" s="388">
        <v>292604652</v>
      </c>
      <c r="Z345" s="388">
        <v>144684</v>
      </c>
      <c r="AA345" s="388">
        <v>64455.1</v>
      </c>
      <c r="AB345" s="399">
        <v>0.44548878936164332</v>
      </c>
      <c r="AC345" s="401" t="s">
        <v>536</v>
      </c>
      <c r="AD345" s="252">
        <v>141.29296875</v>
      </c>
      <c r="AE345" s="252">
        <v>62.944433593749999</v>
      </c>
      <c r="AF345" s="252">
        <v>153.96689453125001</v>
      </c>
      <c r="AG345" s="252">
        <v>138.5498046875</v>
      </c>
      <c r="AH345" s="252">
        <v>91.0224609375</v>
      </c>
      <c r="AI345" s="399">
        <v>0.65696563876651981</v>
      </c>
      <c r="AJ345" s="401" t="s">
        <v>536</v>
      </c>
    </row>
    <row r="346" spans="1:36">
      <c r="A346" s="388" t="s">
        <v>365</v>
      </c>
      <c r="B346" s="388">
        <v>295700713</v>
      </c>
      <c r="C346" s="388" t="s">
        <v>382</v>
      </c>
      <c r="D346" s="388">
        <v>177661.7</v>
      </c>
      <c r="E346" s="388">
        <v>4.9000000000000004</v>
      </c>
      <c r="F346" s="388">
        <v>177656.8</v>
      </c>
      <c r="G346" s="388">
        <v>6400</v>
      </c>
      <c r="H346" s="388">
        <v>6400</v>
      </c>
      <c r="I346" s="401" t="s">
        <v>536</v>
      </c>
      <c r="Y346" s="388">
        <v>292603286</v>
      </c>
      <c r="Z346" s="388">
        <v>137068</v>
      </c>
      <c r="AA346" s="388">
        <v>60851.5</v>
      </c>
      <c r="AB346" s="399">
        <v>0.44395117751772845</v>
      </c>
      <c r="AC346" s="401" t="s">
        <v>536</v>
      </c>
      <c r="AD346" s="252">
        <v>133.85546875</v>
      </c>
      <c r="AE346" s="252">
        <v>59.42529296875</v>
      </c>
      <c r="AF346" s="252">
        <v>117.6427734375</v>
      </c>
      <c r="AG346" s="252">
        <v>107.640625</v>
      </c>
      <c r="AH346" s="252">
        <v>58.217480468749997</v>
      </c>
      <c r="AI346" s="399">
        <v>0.54085044999274201</v>
      </c>
      <c r="AJ346" s="401" t="s">
        <v>536</v>
      </c>
    </row>
    <row r="347" spans="1:36">
      <c r="A347" s="388" t="s">
        <v>365</v>
      </c>
      <c r="B347" s="388">
        <v>295700713</v>
      </c>
      <c r="C347" s="388" t="s">
        <v>383</v>
      </c>
      <c r="D347" s="388">
        <v>13207.1</v>
      </c>
      <c r="E347" s="388">
        <v>0</v>
      </c>
      <c r="F347" s="388">
        <v>13207.1</v>
      </c>
      <c r="G347" s="388">
        <v>6400</v>
      </c>
      <c r="H347" s="388">
        <v>6400</v>
      </c>
      <c r="I347" s="401" t="s">
        <v>536</v>
      </c>
      <c r="Y347" s="388">
        <v>292603696</v>
      </c>
      <c r="Z347" s="388">
        <v>161760</v>
      </c>
      <c r="AA347" s="388">
        <v>26639.9</v>
      </c>
      <c r="AB347" s="399">
        <v>0.16468780909990111</v>
      </c>
      <c r="AC347" s="401" t="s">
        <v>536</v>
      </c>
      <c r="AD347" s="252">
        <v>157.96875</v>
      </c>
      <c r="AE347" s="252">
        <v>26.015527343750001</v>
      </c>
      <c r="AF347" s="252">
        <v>52.103124999999999</v>
      </c>
      <c r="AG347" s="252">
        <v>45.841015624999997</v>
      </c>
      <c r="AH347" s="252">
        <v>26.087597656249997</v>
      </c>
      <c r="AI347" s="399">
        <v>0.56908856186036993</v>
      </c>
      <c r="AJ347" s="401" t="s">
        <v>536</v>
      </c>
    </row>
    <row r="348" spans="1:36">
      <c r="A348" s="388" t="s">
        <v>374</v>
      </c>
      <c r="B348" s="388">
        <v>298701383</v>
      </c>
      <c r="C348" s="388" t="s">
        <v>534</v>
      </c>
      <c r="D348" s="388">
        <v>59722.9</v>
      </c>
      <c r="E348" s="388">
        <v>19595.900000000001</v>
      </c>
      <c r="F348" s="388">
        <v>40127</v>
      </c>
      <c r="G348" s="388">
        <v>2480</v>
      </c>
      <c r="H348" s="388">
        <v>653</v>
      </c>
      <c r="I348" s="401" t="s">
        <v>536</v>
      </c>
      <c r="Y348" s="388">
        <v>295700671</v>
      </c>
      <c r="Z348" s="388">
        <v>134816</v>
      </c>
      <c r="AA348" s="388">
        <v>16110.5</v>
      </c>
      <c r="AB348" s="399">
        <v>0.1194999109897935</v>
      </c>
      <c r="AC348" s="401" t="s">
        <v>536</v>
      </c>
      <c r="AD348" s="252">
        <v>131.65625</v>
      </c>
      <c r="AE348" s="252">
        <v>15.73291015625</v>
      </c>
      <c r="AF348" s="252">
        <v>31.456835937499999</v>
      </c>
      <c r="AG348" s="252">
        <v>61.213671875000003</v>
      </c>
      <c r="AH348" s="252">
        <v>15.723925781249999</v>
      </c>
      <c r="AI348" s="399">
        <v>0.25686950806281783</v>
      </c>
      <c r="AJ348" s="401" t="s">
        <v>536</v>
      </c>
    </row>
    <row r="349" spans="1:36">
      <c r="A349" s="388" t="s">
        <v>375</v>
      </c>
      <c r="B349" s="388">
        <v>492600377</v>
      </c>
      <c r="C349" s="388" t="s">
        <v>27</v>
      </c>
      <c r="D349" s="388">
        <v>33090.5</v>
      </c>
      <c r="E349" s="388">
        <v>14757.2</v>
      </c>
      <c r="F349" s="388">
        <v>18333.3</v>
      </c>
      <c r="G349" s="388">
        <v>1570</v>
      </c>
      <c r="H349" s="388">
        <v>293</v>
      </c>
      <c r="I349" s="401" t="s">
        <v>536</v>
      </c>
      <c r="Y349" s="388">
        <v>295700710</v>
      </c>
      <c r="Z349" s="388">
        <v>134809</v>
      </c>
      <c r="AA349" s="388">
        <v>42789</v>
      </c>
      <c r="AB349" s="399">
        <v>0.31740462432033467</v>
      </c>
      <c r="AC349" s="401" t="s">
        <v>536</v>
      </c>
      <c r="AD349" s="252">
        <v>131.6494140625</v>
      </c>
      <c r="AE349" s="252">
        <v>41.7861328125</v>
      </c>
      <c r="AF349" s="252">
        <v>82.309863281250003</v>
      </c>
      <c r="AG349" s="252">
        <v>84.251074218750006</v>
      </c>
      <c r="AH349" s="252">
        <v>40.523730468750003</v>
      </c>
      <c r="AI349" s="399">
        <v>0.48098770068538166</v>
      </c>
      <c r="AJ349" s="401" t="s">
        <v>536</v>
      </c>
    </row>
    <row r="350" spans="1:36">
      <c r="A350" s="388" t="s">
        <v>71</v>
      </c>
      <c r="B350" s="388">
        <v>292600623</v>
      </c>
      <c r="C350" s="388" t="s">
        <v>22</v>
      </c>
      <c r="D350" s="388">
        <v>143392.20000000001</v>
      </c>
      <c r="E350" s="388">
        <v>23859.200000000001</v>
      </c>
      <c r="F350" s="388">
        <v>119533</v>
      </c>
      <c r="G350" s="388">
        <v>3721.01</v>
      </c>
      <c r="H350" s="388">
        <v>1723</v>
      </c>
      <c r="I350" s="401" t="s">
        <v>536</v>
      </c>
      <c r="Y350" s="388">
        <v>295700712</v>
      </c>
      <c r="Z350" s="388">
        <v>134827</v>
      </c>
      <c r="AA350" s="388">
        <v>37030.400000000001</v>
      </c>
      <c r="AB350" s="399">
        <v>0.27465121971118545</v>
      </c>
      <c r="AC350" s="401" t="s">
        <v>536</v>
      </c>
      <c r="AD350" s="252">
        <v>131.6669921875</v>
      </c>
      <c r="AE350" s="252">
        <v>36.162500000000001</v>
      </c>
      <c r="AF350" s="252">
        <v>70.53173828125</v>
      </c>
      <c r="AG350" s="252">
        <v>82.346582031249994</v>
      </c>
      <c r="AH350" s="252">
        <v>34.369238281249999</v>
      </c>
      <c r="AI350" s="399">
        <v>0.41737297934487549</v>
      </c>
      <c r="AJ350" s="401" t="s">
        <v>536</v>
      </c>
    </row>
    <row r="351" spans="1:36">
      <c r="A351" s="388" t="s">
        <v>71</v>
      </c>
      <c r="B351" s="388">
        <v>292600623</v>
      </c>
      <c r="C351" s="388" t="s">
        <v>23</v>
      </c>
      <c r="D351" s="388">
        <v>9191.7999999999993</v>
      </c>
      <c r="E351" s="388">
        <v>5972</v>
      </c>
      <c r="F351" s="388">
        <v>3219.8</v>
      </c>
      <c r="G351" s="388">
        <v>3721.01</v>
      </c>
      <c r="H351" s="388">
        <v>1723</v>
      </c>
      <c r="I351" s="401" t="s">
        <v>536</v>
      </c>
    </row>
    <row r="352" spans="1:36">
      <c r="A352" s="388" t="s">
        <v>71</v>
      </c>
      <c r="B352" s="388">
        <v>292600623</v>
      </c>
      <c r="C352" s="388" t="s">
        <v>24</v>
      </c>
      <c r="D352" s="388">
        <v>97433.1</v>
      </c>
      <c r="E352" s="388">
        <v>24418.7</v>
      </c>
      <c r="F352" s="388">
        <v>73014.399999999994</v>
      </c>
      <c r="G352" s="388">
        <v>3721.01</v>
      </c>
      <c r="H352" s="388">
        <v>1723</v>
      </c>
      <c r="I352" s="401" t="s">
        <v>536</v>
      </c>
    </row>
    <row r="353" spans="1:39">
      <c r="A353" s="388" t="s">
        <v>71</v>
      </c>
      <c r="B353" s="388">
        <v>292600745</v>
      </c>
      <c r="C353" s="388" t="s">
        <v>31</v>
      </c>
      <c r="D353" s="388">
        <v>150515.79999999999</v>
      </c>
      <c r="E353" s="388">
        <v>87105.2</v>
      </c>
      <c r="F353" s="388">
        <v>63410.6</v>
      </c>
      <c r="G353" s="388">
        <v>3620</v>
      </c>
      <c r="H353" s="388">
        <v>1908</v>
      </c>
      <c r="I353" s="401" t="s">
        <v>536</v>
      </c>
    </row>
    <row r="354" spans="1:39">
      <c r="A354" s="388" t="s">
        <v>71</v>
      </c>
      <c r="B354" s="388">
        <v>295700703</v>
      </c>
      <c r="C354" s="388" t="s">
        <v>456</v>
      </c>
      <c r="D354" s="388">
        <v>83195</v>
      </c>
      <c r="E354" s="388">
        <v>34916.199999999997</v>
      </c>
      <c r="F354" s="388">
        <v>48278.8</v>
      </c>
      <c r="G354" s="388">
        <v>6400</v>
      </c>
      <c r="H354" s="388">
        <v>2557</v>
      </c>
      <c r="I354" s="401" t="s">
        <v>536</v>
      </c>
    </row>
    <row r="355" spans="1:39">
      <c r="A355" s="388" t="s">
        <v>71</v>
      </c>
      <c r="B355" s="388">
        <v>295700703</v>
      </c>
      <c r="C355" s="388" t="s">
        <v>457</v>
      </c>
      <c r="D355" s="388">
        <v>8804.7999999999993</v>
      </c>
      <c r="E355" s="388">
        <v>8704.7999999999993</v>
      </c>
      <c r="F355" s="388">
        <v>99.9</v>
      </c>
      <c r="G355" s="388">
        <v>6400</v>
      </c>
      <c r="H355" s="388">
        <v>2557</v>
      </c>
      <c r="I355" s="401" t="s">
        <v>536</v>
      </c>
    </row>
    <row r="356" spans="1:39">
      <c r="A356" s="388" t="s">
        <v>71</v>
      </c>
      <c r="B356" s="388">
        <v>295700703</v>
      </c>
      <c r="C356" s="388" t="s">
        <v>458</v>
      </c>
      <c r="D356" s="388">
        <v>132070.5</v>
      </c>
      <c r="E356" s="388">
        <v>33922.300000000003</v>
      </c>
      <c r="F356" s="388">
        <v>98148.2</v>
      </c>
      <c r="G356" s="388">
        <v>6400</v>
      </c>
      <c r="H356" s="388">
        <v>2557</v>
      </c>
      <c r="I356" s="401" t="s">
        <v>536</v>
      </c>
    </row>
    <row r="357" spans="1:39">
      <c r="A357" s="388" t="s">
        <v>71</v>
      </c>
      <c r="B357" s="388">
        <v>295700705</v>
      </c>
      <c r="C357" s="388" t="s">
        <v>459</v>
      </c>
      <c r="D357" s="388">
        <v>156192</v>
      </c>
      <c r="E357" s="388">
        <v>32184.7</v>
      </c>
      <c r="F357" s="388">
        <v>124007.3</v>
      </c>
      <c r="G357" s="388">
        <v>4800</v>
      </c>
      <c r="H357" s="388">
        <v>3457</v>
      </c>
      <c r="I357" s="401" t="s">
        <v>536</v>
      </c>
    </row>
    <row r="358" spans="1:39">
      <c r="A358" t="s">
        <v>370</v>
      </c>
      <c r="B358">
        <v>292600552</v>
      </c>
      <c r="C358" t="s">
        <v>35</v>
      </c>
      <c r="D358">
        <v>150515.79999999999</v>
      </c>
      <c r="E358">
        <v>86852.6</v>
      </c>
      <c r="F358">
        <v>63663.3</v>
      </c>
      <c r="G358">
        <v>3560</v>
      </c>
      <c r="H358">
        <v>2448</v>
      </c>
      <c r="I358" s="401" t="s">
        <v>537</v>
      </c>
      <c r="K358" s="150" t="s">
        <v>318</v>
      </c>
      <c r="L358" s="150" t="s">
        <v>319</v>
      </c>
      <c r="M358" t="s">
        <v>320</v>
      </c>
      <c r="N358" t="s">
        <v>321</v>
      </c>
      <c r="O358" t="s">
        <v>322</v>
      </c>
      <c r="P358" t="s">
        <v>323</v>
      </c>
      <c r="Q358" t="s">
        <v>324</v>
      </c>
      <c r="R358" t="s">
        <v>377</v>
      </c>
      <c r="T358" t="s">
        <v>60</v>
      </c>
      <c r="U358" t="s">
        <v>390</v>
      </c>
      <c r="V358" t="s">
        <v>62</v>
      </c>
      <c r="W358" t="s">
        <v>391</v>
      </c>
      <c r="X358" t="s">
        <v>392</v>
      </c>
      <c r="Y358" t="s">
        <v>393</v>
      </c>
      <c r="Z358" t="s">
        <v>394</v>
      </c>
      <c r="AA358" t="s">
        <v>395</v>
      </c>
      <c r="AB358" t="s">
        <v>396</v>
      </c>
      <c r="AC358" t="s">
        <v>397</v>
      </c>
      <c r="AD358" t="s">
        <v>398</v>
      </c>
      <c r="AE358" t="s">
        <v>399</v>
      </c>
      <c r="AF358" t="s">
        <v>400</v>
      </c>
      <c r="AG358" t="s">
        <v>401</v>
      </c>
      <c r="AH358" t="s">
        <v>402</v>
      </c>
      <c r="AI358" t="s">
        <v>403</v>
      </c>
      <c r="AJ358" t="s">
        <v>404</v>
      </c>
      <c r="AK358" t="s">
        <v>405</v>
      </c>
      <c r="AL358" t="s">
        <v>377</v>
      </c>
    </row>
    <row r="359" spans="1:39">
      <c r="A359" t="s">
        <v>370</v>
      </c>
      <c r="B359">
        <v>292600678</v>
      </c>
      <c r="C359" t="s">
        <v>42</v>
      </c>
      <c r="D359">
        <v>181997.8</v>
      </c>
      <c r="E359">
        <v>102772.6</v>
      </c>
      <c r="F359">
        <v>79225.100000000006</v>
      </c>
      <c r="G359">
        <v>6572.03</v>
      </c>
      <c r="H359">
        <v>2137</v>
      </c>
      <c r="I359" s="401" t="s">
        <v>537</v>
      </c>
      <c r="K359" s="150">
        <v>292600552</v>
      </c>
      <c r="L359" s="150">
        <v>150516.70000000001</v>
      </c>
      <c r="M359">
        <v>63663.3</v>
      </c>
      <c r="N359">
        <v>86852.6</v>
      </c>
      <c r="O359">
        <v>3560</v>
      </c>
      <c r="P359">
        <v>2298</v>
      </c>
      <c r="Q359">
        <v>42146</v>
      </c>
      <c r="R359" t="s">
        <v>537</v>
      </c>
      <c r="T359" t="s">
        <v>71</v>
      </c>
      <c r="U359" t="s">
        <v>121</v>
      </c>
      <c r="V359" t="s">
        <v>125</v>
      </c>
      <c r="W359">
        <v>210214</v>
      </c>
      <c r="X359" t="s">
        <v>406</v>
      </c>
      <c r="Y359" t="s">
        <v>408</v>
      </c>
      <c r="Z359">
        <v>74800.78</v>
      </c>
      <c r="AA359">
        <v>51739.81</v>
      </c>
      <c r="AB359">
        <v>23060.97</v>
      </c>
      <c r="AC359">
        <v>69.17</v>
      </c>
      <c r="AD359">
        <v>26.26</v>
      </c>
      <c r="AE359">
        <v>94441.93</v>
      </c>
      <c r="AF359">
        <v>37223.96</v>
      </c>
      <c r="AG359">
        <v>0</v>
      </c>
      <c r="AH359">
        <v>57217.97</v>
      </c>
      <c r="AI359">
        <v>51739.81</v>
      </c>
      <c r="AJ359">
        <v>5478.16</v>
      </c>
      <c r="AK359">
        <v>9.57</v>
      </c>
      <c r="AL359" t="s">
        <v>537</v>
      </c>
      <c r="AM359" t="s">
        <v>408</v>
      </c>
    </row>
    <row r="360" spans="1:39">
      <c r="A360" t="s">
        <v>370</v>
      </c>
      <c r="B360">
        <v>292602230</v>
      </c>
      <c r="C360" t="s">
        <v>371</v>
      </c>
      <c r="D360">
        <v>170967.6</v>
      </c>
      <c r="E360">
        <v>98611.3</v>
      </c>
      <c r="F360">
        <v>72356.3</v>
      </c>
      <c r="G360">
        <v>7086.85</v>
      </c>
      <c r="H360">
        <v>4284</v>
      </c>
      <c r="I360" s="401" t="s">
        <v>537</v>
      </c>
      <c r="K360" s="150">
        <v>292600678</v>
      </c>
      <c r="L360" s="150">
        <v>181998.8</v>
      </c>
      <c r="M360">
        <v>79318.5</v>
      </c>
      <c r="N360">
        <v>102679.2</v>
      </c>
      <c r="O360">
        <v>6588</v>
      </c>
      <c r="P360">
        <v>2001</v>
      </c>
      <c r="Q360">
        <v>122319</v>
      </c>
      <c r="R360" t="s">
        <v>537</v>
      </c>
      <c r="T360" t="s">
        <v>104</v>
      </c>
      <c r="U360" t="s">
        <v>121</v>
      </c>
      <c r="V360" t="s">
        <v>138</v>
      </c>
      <c r="W360">
        <v>18779</v>
      </c>
      <c r="X360" t="s">
        <v>407</v>
      </c>
      <c r="Y360" t="s">
        <v>409</v>
      </c>
      <c r="Z360">
        <v>12184.09</v>
      </c>
      <c r="AA360">
        <v>5713.54</v>
      </c>
      <c r="AB360">
        <v>6470.55</v>
      </c>
      <c r="AC360">
        <v>46.89</v>
      </c>
      <c r="AD360">
        <v>84.45</v>
      </c>
      <c r="AE360">
        <v>22474.1</v>
      </c>
      <c r="AF360">
        <v>14313.88</v>
      </c>
      <c r="AG360">
        <v>0</v>
      </c>
      <c r="AH360">
        <v>8160.22</v>
      </c>
      <c r="AI360">
        <v>1624.16</v>
      </c>
      <c r="AJ360">
        <v>6536.07</v>
      </c>
      <c r="AK360">
        <v>80.099999999999994</v>
      </c>
      <c r="AL360" t="s">
        <v>537</v>
      </c>
      <c r="AM360" t="s">
        <v>409</v>
      </c>
    </row>
    <row r="361" spans="1:39">
      <c r="A361" t="s">
        <v>370</v>
      </c>
      <c r="B361">
        <v>292603073</v>
      </c>
      <c r="C361" t="s">
        <v>52</v>
      </c>
      <c r="D361">
        <v>132132.20000000001</v>
      </c>
      <c r="E361">
        <v>64422.400000000001</v>
      </c>
      <c r="F361">
        <v>67709.8</v>
      </c>
      <c r="G361">
        <v>14883.7</v>
      </c>
      <c r="H361">
        <v>2470</v>
      </c>
      <c r="I361" s="401" t="s">
        <v>537</v>
      </c>
      <c r="K361" s="150">
        <v>292602230</v>
      </c>
      <c r="L361" s="150">
        <v>171975.5</v>
      </c>
      <c r="M361">
        <v>73628.3</v>
      </c>
      <c r="N361">
        <v>98346.3</v>
      </c>
      <c r="O361">
        <v>7076</v>
      </c>
      <c r="P361">
        <v>3745</v>
      </c>
      <c r="Q361">
        <v>109776</v>
      </c>
      <c r="R361" t="s">
        <v>537</v>
      </c>
      <c r="T361" t="s">
        <v>104</v>
      </c>
      <c r="U361" t="s">
        <v>121</v>
      </c>
      <c r="V361" t="s">
        <v>138</v>
      </c>
      <c r="W361">
        <v>18779</v>
      </c>
      <c r="X361" t="s">
        <v>406</v>
      </c>
      <c r="Y361" t="s">
        <v>410</v>
      </c>
      <c r="Z361">
        <v>82668.37</v>
      </c>
      <c r="AA361">
        <v>75099.05</v>
      </c>
      <c r="AB361">
        <v>7569.33</v>
      </c>
      <c r="AC361">
        <v>90.84</v>
      </c>
      <c r="AD361">
        <v>34.14</v>
      </c>
      <c r="AE361">
        <v>110890.01</v>
      </c>
      <c r="AF361">
        <v>85834.52</v>
      </c>
      <c r="AG361">
        <v>0</v>
      </c>
      <c r="AH361">
        <v>25055.49</v>
      </c>
      <c r="AI361">
        <v>16994.22</v>
      </c>
      <c r="AJ361">
        <v>8061.27</v>
      </c>
      <c r="AK361">
        <v>32.17</v>
      </c>
      <c r="AL361" t="s">
        <v>537</v>
      </c>
      <c r="AM361" t="s">
        <v>410</v>
      </c>
    </row>
    <row r="362" spans="1:39">
      <c r="A362" t="s">
        <v>370</v>
      </c>
      <c r="B362">
        <v>292603073</v>
      </c>
      <c r="C362" t="s">
        <v>372</v>
      </c>
      <c r="D362">
        <v>13787.7</v>
      </c>
      <c r="E362">
        <v>13648</v>
      </c>
      <c r="F362">
        <v>139.69999999999999</v>
      </c>
      <c r="G362">
        <v>14883.7</v>
      </c>
      <c r="H362">
        <v>2470</v>
      </c>
      <c r="I362" s="401" t="s">
        <v>537</v>
      </c>
      <c r="K362" s="150">
        <v>292603073</v>
      </c>
      <c r="L362" s="150">
        <v>389505</v>
      </c>
      <c r="M362">
        <v>177955.6</v>
      </c>
      <c r="N362">
        <v>211547.4</v>
      </c>
      <c r="O362">
        <v>14882</v>
      </c>
      <c r="P362">
        <v>2470</v>
      </c>
      <c r="Q362">
        <v>422468</v>
      </c>
      <c r="R362" t="s">
        <v>537</v>
      </c>
      <c r="T362" t="s">
        <v>104</v>
      </c>
      <c r="U362" t="s">
        <v>121</v>
      </c>
      <c r="V362" t="s">
        <v>139</v>
      </c>
      <c r="W362">
        <v>78398</v>
      </c>
      <c r="X362" t="s">
        <v>406</v>
      </c>
      <c r="Y362" t="s">
        <v>411</v>
      </c>
      <c r="Z362">
        <v>31940.05</v>
      </c>
      <c r="AA362">
        <v>10742.82</v>
      </c>
      <c r="AB362">
        <v>21197.24</v>
      </c>
      <c r="AC362">
        <v>33.630000000000003</v>
      </c>
      <c r="AD362">
        <v>0</v>
      </c>
      <c r="AE362">
        <v>17617.27</v>
      </c>
      <c r="AF362">
        <v>8304.65</v>
      </c>
      <c r="AG362">
        <v>0</v>
      </c>
      <c r="AH362">
        <v>9312.6200000000008</v>
      </c>
      <c r="AI362">
        <v>5626.19</v>
      </c>
      <c r="AJ362">
        <v>3686.43</v>
      </c>
      <c r="AK362">
        <v>39.590000000000003</v>
      </c>
      <c r="AL362" t="s">
        <v>537</v>
      </c>
      <c r="AM362" t="s">
        <v>411</v>
      </c>
    </row>
    <row r="363" spans="1:39">
      <c r="A363" t="s">
        <v>370</v>
      </c>
      <c r="B363">
        <v>292603073</v>
      </c>
      <c r="C363" t="s">
        <v>53</v>
      </c>
      <c r="D363">
        <v>243582.9</v>
      </c>
      <c r="E363">
        <v>134174.9</v>
      </c>
      <c r="F363">
        <v>109408</v>
      </c>
      <c r="G363">
        <v>14883.7</v>
      </c>
      <c r="H363">
        <v>2470</v>
      </c>
      <c r="I363" s="401" t="s">
        <v>537</v>
      </c>
      <c r="K363" s="150">
        <v>292603286</v>
      </c>
      <c r="L363" s="150">
        <v>165765.70000000001</v>
      </c>
      <c r="M363">
        <v>45046</v>
      </c>
      <c r="N363">
        <v>120718.8</v>
      </c>
      <c r="O363">
        <v>8432</v>
      </c>
      <c r="P363">
        <v>5095</v>
      </c>
      <c r="Q363">
        <v>110224</v>
      </c>
      <c r="R363" t="s">
        <v>537</v>
      </c>
      <c r="T363" t="s">
        <v>104</v>
      </c>
      <c r="U363" t="s">
        <v>121</v>
      </c>
      <c r="V363" t="s">
        <v>139</v>
      </c>
      <c r="W363">
        <v>78398</v>
      </c>
      <c r="X363" t="s">
        <v>406</v>
      </c>
      <c r="Y363" t="s">
        <v>412</v>
      </c>
      <c r="Z363">
        <v>37576.53</v>
      </c>
      <c r="AA363">
        <v>18589.830000000002</v>
      </c>
      <c r="AB363">
        <v>18986.7</v>
      </c>
      <c r="AC363">
        <v>49.47</v>
      </c>
      <c r="AD363">
        <v>0</v>
      </c>
      <c r="AE363">
        <v>30249.9</v>
      </c>
      <c r="AF363">
        <v>16200.35</v>
      </c>
      <c r="AG363">
        <v>0</v>
      </c>
      <c r="AH363">
        <v>14049.55</v>
      </c>
      <c r="AI363">
        <v>7056.87</v>
      </c>
      <c r="AJ363">
        <v>6992.68</v>
      </c>
      <c r="AK363">
        <v>49.77</v>
      </c>
      <c r="AL363" t="s">
        <v>537</v>
      </c>
      <c r="AM363" t="s">
        <v>412</v>
      </c>
    </row>
    <row r="364" spans="1:39">
      <c r="A364" t="s">
        <v>370</v>
      </c>
      <c r="B364">
        <v>292603286</v>
      </c>
      <c r="C364" t="s">
        <v>43</v>
      </c>
      <c r="D364">
        <v>165452.5</v>
      </c>
      <c r="E364">
        <v>120863.4</v>
      </c>
      <c r="F364">
        <v>44589.1</v>
      </c>
      <c r="G364">
        <v>8431.5</v>
      </c>
      <c r="H364">
        <v>5095</v>
      </c>
      <c r="I364" s="401" t="s">
        <v>537</v>
      </c>
      <c r="K364" s="150">
        <v>292603696</v>
      </c>
      <c r="L364" s="150">
        <v>166078</v>
      </c>
      <c r="M364">
        <v>112602.6</v>
      </c>
      <c r="N364">
        <v>53474.400000000001</v>
      </c>
      <c r="O364">
        <v>9599</v>
      </c>
      <c r="P364">
        <v>8093</v>
      </c>
      <c r="Q364">
        <v>50818.6</v>
      </c>
      <c r="R364" t="s">
        <v>537</v>
      </c>
      <c r="T364" t="s">
        <v>104</v>
      </c>
      <c r="U364" t="s">
        <v>121</v>
      </c>
      <c r="V364" t="s">
        <v>139</v>
      </c>
      <c r="W364">
        <v>78398</v>
      </c>
      <c r="X364" t="s">
        <v>406</v>
      </c>
      <c r="Y364" t="s">
        <v>413</v>
      </c>
      <c r="Z364">
        <v>39389.67</v>
      </c>
      <c r="AA364">
        <v>17512.060000000001</v>
      </c>
      <c r="AB364">
        <v>21877.61</v>
      </c>
      <c r="AC364">
        <v>44.46</v>
      </c>
      <c r="AD364">
        <v>0</v>
      </c>
      <c r="AE364">
        <v>27890.959999999999</v>
      </c>
      <c r="AF364">
        <v>21681.4</v>
      </c>
      <c r="AG364">
        <v>0</v>
      </c>
      <c r="AH364">
        <v>6209.55</v>
      </c>
      <c r="AI364">
        <v>4693.1899999999996</v>
      </c>
      <c r="AJ364">
        <v>1516.36</v>
      </c>
      <c r="AK364">
        <v>24.42</v>
      </c>
      <c r="AL364" t="s">
        <v>537</v>
      </c>
      <c r="AM364" t="s">
        <v>413</v>
      </c>
    </row>
    <row r="365" spans="1:39">
      <c r="A365" t="s">
        <v>370</v>
      </c>
      <c r="B365">
        <v>292603696</v>
      </c>
      <c r="C365" t="s">
        <v>373</v>
      </c>
      <c r="D365">
        <v>165452.5</v>
      </c>
      <c r="E365">
        <v>54283.7</v>
      </c>
      <c r="F365">
        <v>111168.8</v>
      </c>
      <c r="G365">
        <v>9600</v>
      </c>
      <c r="H365">
        <v>8093</v>
      </c>
      <c r="I365" s="401" t="s">
        <v>537</v>
      </c>
      <c r="K365" s="150">
        <v>292604330</v>
      </c>
      <c r="L365" s="150">
        <v>124019.2</v>
      </c>
      <c r="M365">
        <v>22662.9</v>
      </c>
      <c r="N365">
        <v>101353.3</v>
      </c>
      <c r="O365">
        <v>6863</v>
      </c>
      <c r="P365">
        <v>2631</v>
      </c>
      <c r="Q365">
        <v>143613</v>
      </c>
      <c r="R365" t="s">
        <v>537</v>
      </c>
      <c r="T365" t="s">
        <v>104</v>
      </c>
      <c r="U365" t="s">
        <v>121</v>
      </c>
      <c r="V365" t="s">
        <v>139</v>
      </c>
      <c r="W365">
        <v>78398</v>
      </c>
      <c r="X365" t="s">
        <v>406</v>
      </c>
      <c r="Y365" t="s">
        <v>414</v>
      </c>
      <c r="Z365">
        <v>31940.05</v>
      </c>
      <c r="AA365">
        <v>28755.91</v>
      </c>
      <c r="AB365">
        <v>3184.14</v>
      </c>
      <c r="AC365">
        <v>90.03</v>
      </c>
      <c r="AD365">
        <v>47.82</v>
      </c>
      <c r="AE365">
        <v>47214.11</v>
      </c>
      <c r="AF365">
        <v>0.28999999999999998</v>
      </c>
      <c r="AG365">
        <v>47.82</v>
      </c>
      <c r="AH365">
        <v>47213.82</v>
      </c>
      <c r="AI365">
        <v>28755.91</v>
      </c>
      <c r="AJ365">
        <v>18457.91</v>
      </c>
      <c r="AK365">
        <v>39.090000000000003</v>
      </c>
      <c r="AL365" t="s">
        <v>537</v>
      </c>
      <c r="AM365" t="s">
        <v>414</v>
      </c>
    </row>
    <row r="366" spans="1:39">
      <c r="A366" t="s">
        <v>370</v>
      </c>
      <c r="B366">
        <v>292604330</v>
      </c>
      <c r="C366" t="s">
        <v>44</v>
      </c>
      <c r="D366">
        <v>121379.6</v>
      </c>
      <c r="E366">
        <v>102620.6</v>
      </c>
      <c r="F366">
        <v>18758.900000000001</v>
      </c>
      <c r="G366">
        <v>6863</v>
      </c>
      <c r="H366">
        <v>2601</v>
      </c>
      <c r="I366" s="401" t="s">
        <v>537</v>
      </c>
      <c r="K366" s="150">
        <v>295700347</v>
      </c>
      <c r="L366" s="150">
        <v>224071.2</v>
      </c>
      <c r="M366">
        <v>122681</v>
      </c>
      <c r="N366">
        <v>101389.3</v>
      </c>
      <c r="O366">
        <v>9273</v>
      </c>
      <c r="P366">
        <v>2783</v>
      </c>
      <c r="Q366">
        <v>219211</v>
      </c>
      <c r="R366" t="s">
        <v>537</v>
      </c>
      <c r="T366" t="s">
        <v>104</v>
      </c>
      <c r="U366" t="s">
        <v>121</v>
      </c>
      <c r="V366" t="s">
        <v>140</v>
      </c>
      <c r="W366">
        <v>97026</v>
      </c>
      <c r="X366" t="s">
        <v>406</v>
      </c>
      <c r="Y366" t="s">
        <v>415</v>
      </c>
      <c r="Z366">
        <v>210428.2</v>
      </c>
      <c r="AA366">
        <v>103879.47</v>
      </c>
      <c r="AB366">
        <v>106548.73</v>
      </c>
      <c r="AC366">
        <v>49.37</v>
      </c>
      <c r="AD366">
        <v>45.41</v>
      </c>
      <c r="AE366">
        <v>305985.78000000003</v>
      </c>
      <c r="AF366">
        <v>55665.4</v>
      </c>
      <c r="AG366">
        <v>18.96</v>
      </c>
      <c r="AH366">
        <v>250320.39</v>
      </c>
      <c r="AI366">
        <v>101924.54</v>
      </c>
      <c r="AJ366">
        <v>148395.84</v>
      </c>
      <c r="AK366">
        <v>59.28</v>
      </c>
      <c r="AL366" t="s">
        <v>537</v>
      </c>
      <c r="AM366" t="s">
        <v>415</v>
      </c>
    </row>
    <row r="367" spans="1:39">
      <c r="A367" t="s">
        <v>370</v>
      </c>
      <c r="B367">
        <v>295700347</v>
      </c>
      <c r="C367" t="s">
        <v>39</v>
      </c>
      <c r="D367">
        <v>83195</v>
      </c>
      <c r="E367">
        <v>38078.400000000001</v>
      </c>
      <c r="F367">
        <v>45116.6</v>
      </c>
      <c r="G367">
        <v>9282.01</v>
      </c>
      <c r="H367">
        <v>2777</v>
      </c>
      <c r="I367" s="401" t="s">
        <v>537</v>
      </c>
      <c r="K367" s="150">
        <v>295700485</v>
      </c>
      <c r="L367" s="150">
        <v>190871.2</v>
      </c>
      <c r="M367">
        <v>190870</v>
      </c>
      <c r="N367">
        <v>4.9000000000000004</v>
      </c>
      <c r="O367">
        <v>6400</v>
      </c>
      <c r="P367">
        <v>6400</v>
      </c>
      <c r="Q367">
        <v>0</v>
      </c>
      <c r="R367" t="s">
        <v>537</v>
      </c>
      <c r="T367" t="s">
        <v>104</v>
      </c>
      <c r="U367" t="s">
        <v>121</v>
      </c>
      <c r="V367" t="s">
        <v>142</v>
      </c>
      <c r="W367">
        <v>90365</v>
      </c>
      <c r="X367" t="s">
        <v>406</v>
      </c>
      <c r="Y367" t="s">
        <v>416</v>
      </c>
      <c r="Z367">
        <v>202908.01</v>
      </c>
      <c r="AA367">
        <v>142980.68</v>
      </c>
      <c r="AB367">
        <v>59927.33</v>
      </c>
      <c r="AC367">
        <v>70.47</v>
      </c>
      <c r="AD367">
        <v>13.12</v>
      </c>
      <c r="AE367">
        <v>229526.72</v>
      </c>
      <c r="AF367">
        <v>30537.58</v>
      </c>
      <c r="AG367">
        <v>0</v>
      </c>
      <c r="AH367">
        <v>198989.14</v>
      </c>
      <c r="AI367">
        <v>122754.6</v>
      </c>
      <c r="AJ367">
        <v>76234.539999999994</v>
      </c>
      <c r="AK367">
        <v>38.31</v>
      </c>
      <c r="AL367" t="s">
        <v>537</v>
      </c>
      <c r="AM367" t="s">
        <v>416</v>
      </c>
    </row>
    <row r="368" spans="1:39">
      <c r="A368" t="s">
        <v>370</v>
      </c>
      <c r="B368">
        <v>295700347</v>
      </c>
      <c r="C368" t="s">
        <v>40</v>
      </c>
      <c r="D368">
        <v>132070.5</v>
      </c>
      <c r="E368">
        <v>55038.8</v>
      </c>
      <c r="F368">
        <v>77031.7</v>
      </c>
      <c r="G368">
        <v>9282.01</v>
      </c>
      <c r="H368">
        <v>2777</v>
      </c>
      <c r="I368" s="401" t="s">
        <v>537</v>
      </c>
      <c r="K368" s="150">
        <v>295700671</v>
      </c>
      <c r="L368" s="150">
        <v>209496.5</v>
      </c>
      <c r="M368">
        <v>177250</v>
      </c>
      <c r="N368">
        <v>32240.400000000001</v>
      </c>
      <c r="O368">
        <v>7999</v>
      </c>
      <c r="P368">
        <v>5509</v>
      </c>
      <c r="Q368">
        <v>62682.8</v>
      </c>
      <c r="R368" t="s">
        <v>537</v>
      </c>
      <c r="T368" t="s">
        <v>104</v>
      </c>
      <c r="U368" t="s">
        <v>121</v>
      </c>
      <c r="V368" t="s">
        <v>136</v>
      </c>
      <c r="W368">
        <v>210516</v>
      </c>
      <c r="X368" t="s">
        <v>406</v>
      </c>
      <c r="Y368" t="s">
        <v>417</v>
      </c>
      <c r="Z368">
        <v>38650.15</v>
      </c>
      <c r="AA368">
        <v>10989.94</v>
      </c>
      <c r="AB368">
        <v>27660.2</v>
      </c>
      <c r="AC368">
        <v>28.43</v>
      </c>
      <c r="AD368">
        <v>28.89</v>
      </c>
      <c r="AE368">
        <v>49817.72</v>
      </c>
      <c r="AF368">
        <v>35055.58</v>
      </c>
      <c r="AG368">
        <v>0</v>
      </c>
      <c r="AH368">
        <v>14762.14</v>
      </c>
      <c r="AI368">
        <v>10989.94</v>
      </c>
      <c r="AJ368">
        <v>3772.19</v>
      </c>
      <c r="AK368">
        <v>25.55</v>
      </c>
      <c r="AL368" t="s">
        <v>537</v>
      </c>
      <c r="AM368" t="s">
        <v>417</v>
      </c>
    </row>
    <row r="369" spans="1:39">
      <c r="A369" t="s">
        <v>370</v>
      </c>
      <c r="B369">
        <v>295700347</v>
      </c>
      <c r="C369" t="s">
        <v>41</v>
      </c>
      <c r="D369">
        <v>8804.7999999999993</v>
      </c>
      <c r="E369">
        <v>8712.2999999999993</v>
      </c>
      <c r="F369">
        <v>92.5</v>
      </c>
      <c r="G369">
        <v>9282.01</v>
      </c>
      <c r="H369">
        <v>2777</v>
      </c>
      <c r="I369" s="401" t="s">
        <v>537</v>
      </c>
      <c r="K369" s="150">
        <v>295700688</v>
      </c>
      <c r="L369" s="150">
        <v>156194.1</v>
      </c>
      <c r="M369">
        <v>123195.8</v>
      </c>
      <c r="N369">
        <v>32996.199999999997</v>
      </c>
      <c r="O369">
        <v>4800</v>
      </c>
      <c r="P369">
        <v>3238</v>
      </c>
      <c r="Q369">
        <v>52705.599999999999</v>
      </c>
      <c r="R369" t="s">
        <v>537</v>
      </c>
      <c r="T369" t="s">
        <v>84</v>
      </c>
      <c r="U369" t="s">
        <v>121</v>
      </c>
      <c r="V369" t="s">
        <v>127</v>
      </c>
      <c r="W369">
        <v>18850</v>
      </c>
      <c r="X369" t="s">
        <v>407</v>
      </c>
      <c r="Y369" t="s">
        <v>418</v>
      </c>
      <c r="Z369">
        <v>12184.09</v>
      </c>
      <c r="AA369">
        <v>6105.81</v>
      </c>
      <c r="AB369">
        <v>6078.28</v>
      </c>
      <c r="AC369">
        <v>50.11</v>
      </c>
      <c r="AD369">
        <v>84.45</v>
      </c>
      <c r="AE369">
        <v>22474.1</v>
      </c>
      <c r="AF369">
        <v>13593.2</v>
      </c>
      <c r="AG369">
        <v>0</v>
      </c>
      <c r="AH369">
        <v>8880.9</v>
      </c>
      <c r="AI369">
        <v>2732.91</v>
      </c>
      <c r="AJ369">
        <v>6147.99</v>
      </c>
      <c r="AK369">
        <v>69.23</v>
      </c>
      <c r="AL369" t="s">
        <v>537</v>
      </c>
      <c r="AM369" t="s">
        <v>418</v>
      </c>
    </row>
    <row r="370" spans="1:39">
      <c r="A370" t="s">
        <v>370</v>
      </c>
      <c r="B370">
        <v>295700485</v>
      </c>
      <c r="C370" t="s">
        <v>532</v>
      </c>
      <c r="D370">
        <v>177661.7</v>
      </c>
      <c r="E370">
        <v>4.9000000000000004</v>
      </c>
      <c r="F370">
        <v>177656.8</v>
      </c>
      <c r="G370">
        <v>6400</v>
      </c>
      <c r="H370">
        <v>6400</v>
      </c>
      <c r="I370" s="401" t="s">
        <v>537</v>
      </c>
      <c r="K370" s="150">
        <v>295700689</v>
      </c>
      <c r="L370" s="150">
        <v>102196.5</v>
      </c>
      <c r="M370">
        <v>57774.2</v>
      </c>
      <c r="N370">
        <v>44419.9</v>
      </c>
      <c r="O370">
        <v>3999</v>
      </c>
      <c r="P370">
        <v>1921</v>
      </c>
      <c r="Q370">
        <v>70122.7</v>
      </c>
      <c r="R370" t="s">
        <v>537</v>
      </c>
      <c r="T370" t="s">
        <v>84</v>
      </c>
      <c r="U370" t="s">
        <v>121</v>
      </c>
      <c r="V370" t="s">
        <v>127</v>
      </c>
      <c r="W370">
        <v>18850</v>
      </c>
      <c r="X370" t="s">
        <v>406</v>
      </c>
      <c r="Y370" t="s">
        <v>419</v>
      </c>
      <c r="Z370">
        <v>20667.09</v>
      </c>
      <c r="AA370">
        <v>17514.310000000001</v>
      </c>
      <c r="AB370">
        <v>3152.79</v>
      </c>
      <c r="AC370">
        <v>84.74</v>
      </c>
      <c r="AD370">
        <v>54.4</v>
      </c>
      <c r="AE370">
        <v>31909.65</v>
      </c>
      <c r="AF370">
        <v>24376.98</v>
      </c>
      <c r="AG370">
        <v>0</v>
      </c>
      <c r="AH370">
        <v>7532.67</v>
      </c>
      <c r="AI370">
        <v>4905.0600000000004</v>
      </c>
      <c r="AJ370">
        <v>2627.61</v>
      </c>
      <c r="AK370">
        <v>34.880000000000003</v>
      </c>
      <c r="AL370" t="s">
        <v>537</v>
      </c>
      <c r="AM370" t="s">
        <v>419</v>
      </c>
    </row>
    <row r="371" spans="1:39">
      <c r="A371" t="s">
        <v>370</v>
      </c>
      <c r="B371">
        <v>295700485</v>
      </c>
      <c r="C371" t="s">
        <v>533</v>
      </c>
      <c r="D371">
        <v>13207.1</v>
      </c>
      <c r="E371">
        <v>0</v>
      </c>
      <c r="F371">
        <v>13207.1</v>
      </c>
      <c r="G371">
        <v>6400</v>
      </c>
      <c r="H371">
        <v>6400</v>
      </c>
      <c r="I371" s="401" t="s">
        <v>537</v>
      </c>
      <c r="K371" s="150">
        <v>295700699</v>
      </c>
      <c r="L371" s="150">
        <v>224071.2</v>
      </c>
      <c r="M371">
        <v>200240.5</v>
      </c>
      <c r="N371">
        <v>23829.599999999999</v>
      </c>
      <c r="O371">
        <v>6399</v>
      </c>
      <c r="P371">
        <v>2256</v>
      </c>
      <c r="Q371">
        <v>139723</v>
      </c>
      <c r="R371" t="s">
        <v>537</v>
      </c>
      <c r="T371" t="s">
        <v>84</v>
      </c>
      <c r="U371" t="s">
        <v>121</v>
      </c>
      <c r="V371" t="s">
        <v>127</v>
      </c>
      <c r="W371">
        <v>18850</v>
      </c>
      <c r="X371" t="s">
        <v>406</v>
      </c>
      <c r="Y371" t="s">
        <v>420</v>
      </c>
      <c r="Z371">
        <v>61536.36</v>
      </c>
      <c r="AA371">
        <v>21336.18</v>
      </c>
      <c r="AB371">
        <v>40200.18</v>
      </c>
      <c r="AC371">
        <v>34.67</v>
      </c>
      <c r="AD371">
        <v>0</v>
      </c>
      <c r="AE371">
        <v>36043.65</v>
      </c>
      <c r="AF371">
        <v>28897.27</v>
      </c>
      <c r="AG371">
        <v>0</v>
      </c>
      <c r="AH371">
        <v>7146.39</v>
      </c>
      <c r="AI371">
        <v>4024.43</v>
      </c>
      <c r="AJ371">
        <v>3121.96</v>
      </c>
      <c r="AK371">
        <v>43.69</v>
      </c>
      <c r="AL371" t="s">
        <v>537</v>
      </c>
      <c r="AM371" t="s">
        <v>420</v>
      </c>
    </row>
    <row r="372" spans="1:39">
      <c r="A372" t="s">
        <v>370</v>
      </c>
      <c r="B372">
        <v>295700671</v>
      </c>
      <c r="C372" t="s">
        <v>45</v>
      </c>
      <c r="D372">
        <v>207619.5</v>
      </c>
      <c r="E372">
        <v>32257.599999999999</v>
      </c>
      <c r="F372">
        <v>175361.8</v>
      </c>
      <c r="G372">
        <v>8000.01</v>
      </c>
      <c r="H372">
        <v>5509</v>
      </c>
      <c r="I372" s="401" t="s">
        <v>537</v>
      </c>
      <c r="K372" s="150">
        <v>295700704</v>
      </c>
      <c r="L372" s="150">
        <v>224071.2</v>
      </c>
      <c r="M372">
        <v>168592.9</v>
      </c>
      <c r="N372">
        <v>55477.3</v>
      </c>
      <c r="O372">
        <v>6399</v>
      </c>
      <c r="P372">
        <v>2307</v>
      </c>
      <c r="Q372">
        <v>138063</v>
      </c>
      <c r="R372" t="s">
        <v>537</v>
      </c>
      <c r="T372" t="s">
        <v>84</v>
      </c>
      <c r="U372" t="s">
        <v>121</v>
      </c>
      <c r="V372" t="s">
        <v>127</v>
      </c>
      <c r="W372">
        <v>18850</v>
      </c>
      <c r="X372" t="s">
        <v>406</v>
      </c>
      <c r="Y372" t="s">
        <v>421</v>
      </c>
      <c r="Z372">
        <v>13151.79</v>
      </c>
      <c r="AA372">
        <v>6105.98</v>
      </c>
      <c r="AB372">
        <v>7045.81</v>
      </c>
      <c r="AC372">
        <v>46.43</v>
      </c>
      <c r="AD372">
        <v>70.66</v>
      </c>
      <c r="AE372">
        <v>22444.59</v>
      </c>
      <c r="AF372">
        <v>4683.18</v>
      </c>
      <c r="AG372">
        <v>35.049999999999997</v>
      </c>
      <c r="AH372">
        <v>17761.41</v>
      </c>
      <c r="AI372">
        <v>6105.98</v>
      </c>
      <c r="AJ372">
        <v>11655.43</v>
      </c>
      <c r="AK372">
        <v>65.62</v>
      </c>
      <c r="AL372" t="s">
        <v>537</v>
      </c>
      <c r="AM372" t="s">
        <v>421</v>
      </c>
    </row>
    <row r="373" spans="1:39">
      <c r="A373" t="s">
        <v>370</v>
      </c>
      <c r="B373">
        <v>295700688</v>
      </c>
      <c r="C373" t="s">
        <v>460</v>
      </c>
      <c r="D373">
        <v>156192</v>
      </c>
      <c r="E373">
        <v>34050.400000000001</v>
      </c>
      <c r="F373">
        <v>122141.6</v>
      </c>
      <c r="G373">
        <v>4800</v>
      </c>
      <c r="H373">
        <v>3220</v>
      </c>
      <c r="I373" s="401" t="s">
        <v>537</v>
      </c>
      <c r="K373" s="150">
        <v>295700706</v>
      </c>
      <c r="L373" s="150">
        <v>102196.5</v>
      </c>
      <c r="M373">
        <v>60004.5</v>
      </c>
      <c r="N373">
        <v>42189.599999999999</v>
      </c>
      <c r="O373">
        <v>3999</v>
      </c>
      <c r="P373">
        <v>1447</v>
      </c>
      <c r="Q373">
        <v>86114.1</v>
      </c>
      <c r="R373" t="s">
        <v>537</v>
      </c>
      <c r="T373" t="s">
        <v>84</v>
      </c>
      <c r="U373" t="s">
        <v>121</v>
      </c>
      <c r="V373" t="s">
        <v>128</v>
      </c>
      <c r="W373">
        <v>78378</v>
      </c>
      <c r="X373" t="s">
        <v>406</v>
      </c>
      <c r="Y373" t="s">
        <v>422</v>
      </c>
      <c r="Z373">
        <v>31940.05</v>
      </c>
      <c r="AA373">
        <v>9023.07</v>
      </c>
      <c r="AB373">
        <v>22916.98</v>
      </c>
      <c r="AC373">
        <v>28.25</v>
      </c>
      <c r="AD373">
        <v>0</v>
      </c>
      <c r="AE373">
        <v>15209.18</v>
      </c>
      <c r="AF373">
        <v>3983.32</v>
      </c>
      <c r="AG373">
        <v>0</v>
      </c>
      <c r="AH373">
        <v>11225.86</v>
      </c>
      <c r="AI373">
        <v>6932.04</v>
      </c>
      <c r="AJ373">
        <v>4293.82</v>
      </c>
      <c r="AK373">
        <v>38.25</v>
      </c>
      <c r="AL373" t="s">
        <v>537</v>
      </c>
      <c r="AM373" t="s">
        <v>422</v>
      </c>
    </row>
    <row r="374" spans="1:39">
      <c r="A374" t="s">
        <v>370</v>
      </c>
      <c r="B374">
        <v>295700689</v>
      </c>
      <c r="C374" t="s">
        <v>337</v>
      </c>
      <c r="D374">
        <v>100322.6</v>
      </c>
      <c r="E374">
        <v>45850.400000000001</v>
      </c>
      <c r="F374">
        <v>54472.2</v>
      </c>
      <c r="G374">
        <v>4000.01</v>
      </c>
      <c r="H374">
        <v>1875</v>
      </c>
      <c r="I374" s="401" t="s">
        <v>537</v>
      </c>
      <c r="K374" s="150">
        <v>292600879</v>
      </c>
      <c r="L374" s="150">
        <v>193029.1</v>
      </c>
      <c r="M374">
        <v>111707.8</v>
      </c>
      <c r="N374">
        <v>81320.2</v>
      </c>
      <c r="O374">
        <v>5429</v>
      </c>
      <c r="P374">
        <v>1679</v>
      </c>
      <c r="Q374">
        <v>139133</v>
      </c>
      <c r="R374" t="s">
        <v>537</v>
      </c>
      <c r="T374" t="s">
        <v>84</v>
      </c>
      <c r="U374" t="s">
        <v>121</v>
      </c>
      <c r="V374" t="s">
        <v>128</v>
      </c>
      <c r="W374">
        <v>78378</v>
      </c>
      <c r="X374" t="s">
        <v>406</v>
      </c>
      <c r="Y374" t="s">
        <v>423</v>
      </c>
      <c r="Z374">
        <v>15030.61</v>
      </c>
      <c r="AA374">
        <v>8869.7900000000009</v>
      </c>
      <c r="AB374">
        <v>6160.82</v>
      </c>
      <c r="AC374">
        <v>59.01</v>
      </c>
      <c r="AD374">
        <v>0</v>
      </c>
      <c r="AE374">
        <v>11794.68</v>
      </c>
      <c r="AF374">
        <v>4370.97</v>
      </c>
      <c r="AG374">
        <v>0</v>
      </c>
      <c r="AH374">
        <v>7423.71</v>
      </c>
      <c r="AI374">
        <v>5449.58</v>
      </c>
      <c r="AJ374">
        <v>1974.13</v>
      </c>
      <c r="AK374">
        <v>26.59</v>
      </c>
      <c r="AL374" t="s">
        <v>537</v>
      </c>
      <c r="AM374" t="s">
        <v>423</v>
      </c>
    </row>
    <row r="375" spans="1:39">
      <c r="A375" t="s">
        <v>370</v>
      </c>
      <c r="B375">
        <v>295700699</v>
      </c>
      <c r="C375" t="s">
        <v>485</v>
      </c>
      <c r="D375">
        <v>83195</v>
      </c>
      <c r="E375">
        <v>17803.900000000001</v>
      </c>
      <c r="F375">
        <v>65391.1</v>
      </c>
      <c r="G375">
        <v>6400.03</v>
      </c>
      <c r="H375">
        <v>2256</v>
      </c>
      <c r="I375" s="401" t="s">
        <v>537</v>
      </c>
      <c r="K375" s="150">
        <v>292602231</v>
      </c>
      <c r="L375" s="150">
        <v>276130.40000000002</v>
      </c>
      <c r="M375">
        <v>90974.7</v>
      </c>
      <c r="N375">
        <v>185154.8</v>
      </c>
      <c r="O375">
        <v>8508</v>
      </c>
      <c r="P375">
        <v>4933</v>
      </c>
      <c r="Q375">
        <v>92441.600000000006</v>
      </c>
      <c r="R375" t="s">
        <v>537</v>
      </c>
      <c r="T375" t="s">
        <v>84</v>
      </c>
      <c r="U375" t="s">
        <v>121</v>
      </c>
      <c r="V375" t="s">
        <v>129</v>
      </c>
      <c r="W375">
        <v>78998</v>
      </c>
      <c r="X375" t="s">
        <v>406</v>
      </c>
      <c r="Y375" t="s">
        <v>424</v>
      </c>
      <c r="Z375">
        <v>142777.56</v>
      </c>
      <c r="AA375">
        <v>115496.43</v>
      </c>
      <c r="AB375">
        <v>27281.13</v>
      </c>
      <c r="AC375">
        <v>80.89</v>
      </c>
      <c r="AD375">
        <v>0</v>
      </c>
      <c r="AE375">
        <v>130640.08</v>
      </c>
      <c r="AF375">
        <v>77726.97</v>
      </c>
      <c r="AG375">
        <v>0</v>
      </c>
      <c r="AH375">
        <v>52913.11</v>
      </c>
      <c r="AI375">
        <v>49308.31</v>
      </c>
      <c r="AJ375">
        <v>3604.81</v>
      </c>
      <c r="AK375">
        <v>6.81</v>
      </c>
      <c r="AL375" t="s">
        <v>537</v>
      </c>
      <c r="AM375" t="s">
        <v>424</v>
      </c>
    </row>
    <row r="376" spans="1:39">
      <c r="A376" t="s">
        <v>370</v>
      </c>
      <c r="B376">
        <v>295700699</v>
      </c>
      <c r="C376" t="s">
        <v>487</v>
      </c>
      <c r="D376">
        <v>8804.7999999999993</v>
      </c>
      <c r="E376">
        <v>8109.9</v>
      </c>
      <c r="F376">
        <v>694.9</v>
      </c>
      <c r="G376">
        <v>6400.03</v>
      </c>
      <c r="H376">
        <v>2256</v>
      </c>
      <c r="I376" s="401" t="s">
        <v>537</v>
      </c>
      <c r="K376" s="150">
        <v>292602804</v>
      </c>
      <c r="L376" s="150">
        <v>83038.8</v>
      </c>
      <c r="M376">
        <v>22105.8</v>
      </c>
      <c r="N376">
        <v>60932.7</v>
      </c>
      <c r="O376">
        <v>4357</v>
      </c>
      <c r="P376">
        <v>878</v>
      </c>
      <c r="Q376">
        <v>117345</v>
      </c>
      <c r="R376" t="s">
        <v>537</v>
      </c>
      <c r="T376" t="s">
        <v>84</v>
      </c>
      <c r="U376" t="s">
        <v>121</v>
      </c>
      <c r="V376" t="s">
        <v>130</v>
      </c>
      <c r="W376">
        <v>53518</v>
      </c>
      <c r="X376" t="s">
        <v>406</v>
      </c>
      <c r="Y376" t="s">
        <v>425</v>
      </c>
      <c r="Z376">
        <v>172851.74</v>
      </c>
      <c r="AA376">
        <v>71518.59</v>
      </c>
      <c r="AB376">
        <v>101333.15</v>
      </c>
      <c r="AC376">
        <v>41.38</v>
      </c>
      <c r="AD376">
        <v>22.97</v>
      </c>
      <c r="AE376">
        <v>212547.86</v>
      </c>
      <c r="AF376">
        <v>66838.8</v>
      </c>
      <c r="AG376">
        <v>0</v>
      </c>
      <c r="AH376">
        <v>145709.04999999999</v>
      </c>
      <c r="AI376">
        <v>70280.5</v>
      </c>
      <c r="AJ376">
        <v>75428.55</v>
      </c>
      <c r="AK376">
        <v>51.77</v>
      </c>
      <c r="AL376" t="s">
        <v>537</v>
      </c>
      <c r="AM376" t="s">
        <v>425</v>
      </c>
    </row>
    <row r="377" spans="1:39">
      <c r="A377" t="s">
        <v>370</v>
      </c>
      <c r="B377">
        <v>295700699</v>
      </c>
      <c r="C377" t="s">
        <v>488</v>
      </c>
      <c r="D377">
        <v>132070.5</v>
      </c>
      <c r="E377">
        <v>41.6</v>
      </c>
      <c r="F377">
        <v>132028.79999999999</v>
      </c>
      <c r="G377">
        <v>6400.03</v>
      </c>
      <c r="H377">
        <v>2256</v>
      </c>
      <c r="I377" s="401" t="s">
        <v>537</v>
      </c>
      <c r="K377" s="150">
        <v>292603004</v>
      </c>
      <c r="L377" s="150">
        <v>438219.9</v>
      </c>
      <c r="M377">
        <v>221715.3</v>
      </c>
      <c r="N377">
        <v>216504.2</v>
      </c>
      <c r="O377">
        <v>14829</v>
      </c>
      <c r="P377">
        <v>1733</v>
      </c>
      <c r="Q377">
        <v>441635</v>
      </c>
      <c r="R377" t="s">
        <v>537</v>
      </c>
      <c r="T377" t="s">
        <v>84</v>
      </c>
      <c r="U377" t="s">
        <v>121</v>
      </c>
      <c r="V377" t="s">
        <v>130</v>
      </c>
      <c r="W377">
        <v>53518</v>
      </c>
      <c r="X377" t="s">
        <v>406</v>
      </c>
      <c r="Y377" t="s">
        <v>426</v>
      </c>
      <c r="Z377">
        <v>76590.89</v>
      </c>
      <c r="AA377">
        <v>50885.599999999999</v>
      </c>
      <c r="AB377">
        <v>25705.3</v>
      </c>
      <c r="AC377">
        <v>66.44</v>
      </c>
      <c r="AD377">
        <v>25.02</v>
      </c>
      <c r="AE377">
        <v>95756.4</v>
      </c>
      <c r="AF377">
        <v>42618.34</v>
      </c>
      <c r="AG377">
        <v>0</v>
      </c>
      <c r="AH377">
        <v>53138.06</v>
      </c>
      <c r="AI377">
        <v>50885.599999999999</v>
      </c>
      <c r="AJ377">
        <v>2252.46</v>
      </c>
      <c r="AK377">
        <v>4.24</v>
      </c>
      <c r="AL377" t="s">
        <v>537</v>
      </c>
      <c r="AM377" t="s">
        <v>426</v>
      </c>
    </row>
    <row r="378" spans="1:39">
      <c r="A378" t="s">
        <v>370</v>
      </c>
      <c r="B378">
        <v>295700704</v>
      </c>
      <c r="C378" t="s">
        <v>442</v>
      </c>
      <c r="D378">
        <v>83195</v>
      </c>
      <c r="E378">
        <v>32510.3</v>
      </c>
      <c r="F378">
        <v>50684.800000000003</v>
      </c>
      <c r="G378">
        <v>6400.01</v>
      </c>
      <c r="H378">
        <v>2208</v>
      </c>
      <c r="I378" s="401" t="s">
        <v>537</v>
      </c>
      <c r="K378" s="150">
        <v>292603875</v>
      </c>
      <c r="L378" s="150">
        <v>83038.8</v>
      </c>
      <c r="M378">
        <v>55414.1</v>
      </c>
      <c r="N378">
        <v>27624.5</v>
      </c>
      <c r="O378">
        <v>4799</v>
      </c>
      <c r="P378">
        <v>2845</v>
      </c>
      <c r="Q378">
        <v>65934.2</v>
      </c>
      <c r="R378" t="s">
        <v>537</v>
      </c>
      <c r="T378" t="s">
        <v>84</v>
      </c>
      <c r="U378" t="s">
        <v>121</v>
      </c>
      <c r="V378" t="s">
        <v>134</v>
      </c>
      <c r="W378">
        <v>55362</v>
      </c>
      <c r="X378" t="s">
        <v>406</v>
      </c>
      <c r="Y378" t="s">
        <v>427</v>
      </c>
      <c r="Z378">
        <v>172851.74</v>
      </c>
      <c r="AA378">
        <v>105517.86</v>
      </c>
      <c r="AB378">
        <v>67333.88</v>
      </c>
      <c r="AC378">
        <v>61.05</v>
      </c>
      <c r="AD378">
        <v>32.369999999999997</v>
      </c>
      <c r="AE378">
        <v>228801.79</v>
      </c>
      <c r="AF378">
        <v>33615.78</v>
      </c>
      <c r="AG378">
        <v>12.92</v>
      </c>
      <c r="AH378">
        <v>195186.01</v>
      </c>
      <c r="AI378">
        <v>102834.7</v>
      </c>
      <c r="AJ378">
        <v>92351.3</v>
      </c>
      <c r="AK378">
        <v>47.31</v>
      </c>
      <c r="AL378" t="s">
        <v>537</v>
      </c>
      <c r="AM378" t="s">
        <v>427</v>
      </c>
    </row>
    <row r="379" spans="1:39">
      <c r="A379" t="s">
        <v>370</v>
      </c>
      <c r="B379">
        <v>295700704</v>
      </c>
      <c r="C379" t="s">
        <v>444</v>
      </c>
      <c r="D379">
        <v>8804.7999999999993</v>
      </c>
      <c r="E379">
        <v>7622.4</v>
      </c>
      <c r="F379">
        <v>1182.4000000000001</v>
      </c>
      <c r="G379">
        <v>6400.01</v>
      </c>
      <c r="H379">
        <v>2208</v>
      </c>
      <c r="I379" s="401" t="s">
        <v>537</v>
      </c>
      <c r="K379" s="150">
        <v>292604652</v>
      </c>
      <c r="L379" s="150">
        <v>191618.2</v>
      </c>
      <c r="M379">
        <v>39758.800000000003</v>
      </c>
      <c r="N379">
        <v>151854.70000000001</v>
      </c>
      <c r="O379">
        <v>9395</v>
      </c>
      <c r="P379">
        <v>4759</v>
      </c>
      <c r="Q379">
        <v>142414</v>
      </c>
      <c r="R379" t="s">
        <v>537</v>
      </c>
      <c r="T379" t="s">
        <v>84</v>
      </c>
      <c r="U379" t="s">
        <v>121</v>
      </c>
      <c r="V379" t="s">
        <v>119</v>
      </c>
      <c r="W379">
        <v>210204</v>
      </c>
      <c r="X379" t="s">
        <v>406</v>
      </c>
      <c r="Y379" t="s">
        <v>428</v>
      </c>
      <c r="Z379">
        <v>38650.15</v>
      </c>
      <c r="AA379">
        <v>31902.66</v>
      </c>
      <c r="AB379">
        <v>6747.49</v>
      </c>
      <c r="AC379">
        <v>82.54</v>
      </c>
      <c r="AD379">
        <v>15.54</v>
      </c>
      <c r="AE379">
        <v>44656.58</v>
      </c>
      <c r="AF379">
        <v>6321.8</v>
      </c>
      <c r="AG379">
        <v>0</v>
      </c>
      <c r="AH379">
        <v>38334.78</v>
      </c>
      <c r="AI379">
        <v>31372.7</v>
      </c>
      <c r="AJ379">
        <v>6962.07</v>
      </c>
      <c r="AK379">
        <v>18.16</v>
      </c>
      <c r="AL379" t="s">
        <v>537</v>
      </c>
      <c r="AM379" t="s">
        <v>428</v>
      </c>
    </row>
    <row r="380" spans="1:39">
      <c r="A380" t="s">
        <v>370</v>
      </c>
      <c r="B380">
        <v>295700704</v>
      </c>
      <c r="C380" t="s">
        <v>443</v>
      </c>
      <c r="D380">
        <v>132070.5</v>
      </c>
      <c r="E380">
        <v>16274.5</v>
      </c>
      <c r="F380">
        <v>115795.9</v>
      </c>
      <c r="G380">
        <v>6400.01</v>
      </c>
      <c r="H380">
        <v>2208</v>
      </c>
      <c r="I380" s="401" t="s">
        <v>537</v>
      </c>
      <c r="K380" s="150">
        <v>295700349</v>
      </c>
      <c r="L380" s="150">
        <v>262288.90000000002</v>
      </c>
      <c r="M380">
        <v>105246.1</v>
      </c>
      <c r="N380">
        <v>157041.20000000001</v>
      </c>
      <c r="O380">
        <v>10561</v>
      </c>
      <c r="P380">
        <v>1998</v>
      </c>
      <c r="Q380">
        <v>288880</v>
      </c>
      <c r="R380" t="s">
        <v>537</v>
      </c>
    </row>
    <row r="381" spans="1:39">
      <c r="A381" t="s">
        <v>370</v>
      </c>
      <c r="B381">
        <v>295700706</v>
      </c>
      <c r="C381" t="s">
        <v>358</v>
      </c>
      <c r="D381">
        <v>100322.6</v>
      </c>
      <c r="E381">
        <v>42893.4</v>
      </c>
      <c r="F381">
        <v>57429.2</v>
      </c>
      <c r="G381">
        <v>4000.01</v>
      </c>
      <c r="H381">
        <v>931</v>
      </c>
      <c r="I381" s="401" t="s">
        <v>537</v>
      </c>
      <c r="K381" s="150">
        <v>295700667</v>
      </c>
      <c r="L381" s="150">
        <v>102196.5</v>
      </c>
      <c r="M381">
        <v>86068.1</v>
      </c>
      <c r="N381">
        <v>16126.2</v>
      </c>
      <c r="O381">
        <v>3999</v>
      </c>
      <c r="P381">
        <v>2092</v>
      </c>
      <c r="Q381">
        <v>64335</v>
      </c>
      <c r="R381" t="s">
        <v>537</v>
      </c>
      <c r="T381" t="s">
        <v>359</v>
      </c>
      <c r="U381" t="s">
        <v>516</v>
      </c>
      <c r="V381" t="s">
        <v>521</v>
      </c>
      <c r="W381" t="s">
        <v>377</v>
      </c>
      <c r="Y381" t="s">
        <v>515</v>
      </c>
    </row>
    <row r="382" spans="1:39">
      <c r="A382" t="s">
        <v>365</v>
      </c>
      <c r="B382">
        <v>292600879</v>
      </c>
      <c r="C382" t="s">
        <v>55</v>
      </c>
      <c r="D382">
        <v>193027.9</v>
      </c>
      <c r="E382">
        <v>81371.600000000006</v>
      </c>
      <c r="F382">
        <v>111656.3</v>
      </c>
      <c r="G382">
        <v>5430.01</v>
      </c>
      <c r="H382">
        <v>1704</v>
      </c>
      <c r="I382" s="401" t="s">
        <v>537</v>
      </c>
      <c r="K382" s="150">
        <v>295700709</v>
      </c>
      <c r="L382" s="150">
        <v>328695.2</v>
      </c>
      <c r="M382">
        <v>186464</v>
      </c>
      <c r="N382">
        <v>142227.6</v>
      </c>
      <c r="O382">
        <v>11649</v>
      </c>
      <c r="P382">
        <v>4632</v>
      </c>
      <c r="Q382">
        <v>236737</v>
      </c>
      <c r="R382" t="s">
        <v>537</v>
      </c>
      <c r="T382">
        <v>290103544</v>
      </c>
      <c r="U382">
        <v>2600.576171875</v>
      </c>
      <c r="V382">
        <v>2.5396251678466797</v>
      </c>
      <c r="W382" t="s">
        <v>537</v>
      </c>
      <c r="Y382" t="s">
        <v>10</v>
      </c>
      <c r="Z382" t="s">
        <v>267</v>
      </c>
      <c r="AA382" t="s">
        <v>242</v>
      </c>
      <c r="AB382" t="s">
        <v>490</v>
      </c>
      <c r="AC382" t="s">
        <v>377</v>
      </c>
      <c r="AD382" t="s">
        <v>347</v>
      </c>
      <c r="AE382" t="s">
        <v>491</v>
      </c>
      <c r="AF382" t="s">
        <v>510</v>
      </c>
      <c r="AG382" t="s">
        <v>310</v>
      </c>
      <c r="AH382" t="s">
        <v>511</v>
      </c>
      <c r="AI382" t="s">
        <v>513</v>
      </c>
      <c r="AJ382" t="s">
        <v>377</v>
      </c>
    </row>
    <row r="383" spans="1:39">
      <c r="A383" t="s">
        <v>365</v>
      </c>
      <c r="B383">
        <v>292602231</v>
      </c>
      <c r="C383" t="s">
        <v>47</v>
      </c>
      <c r="D383">
        <v>275754.2</v>
      </c>
      <c r="E383">
        <v>185659.2</v>
      </c>
      <c r="F383">
        <v>90095</v>
      </c>
      <c r="G383">
        <v>8529.14</v>
      </c>
      <c r="H383">
        <v>4947</v>
      </c>
      <c r="I383" s="401" t="s">
        <v>537</v>
      </c>
      <c r="K383" s="150">
        <v>295700710</v>
      </c>
      <c r="L383" s="150">
        <v>209496.5</v>
      </c>
      <c r="M383">
        <v>121529.2</v>
      </c>
      <c r="N383">
        <v>87961.7</v>
      </c>
      <c r="O383">
        <v>7999</v>
      </c>
      <c r="P383">
        <v>5298</v>
      </c>
      <c r="Q383">
        <v>70088.899999999994</v>
      </c>
      <c r="R383" t="s">
        <v>537</v>
      </c>
      <c r="T383">
        <v>290103564</v>
      </c>
      <c r="U383">
        <v>11671.828124999996</v>
      </c>
      <c r="V383">
        <v>11.398269653320309</v>
      </c>
      <c r="W383" t="s">
        <v>537</v>
      </c>
      <c r="Y383">
        <v>292602230</v>
      </c>
      <c r="Z383">
        <v>2055.9</v>
      </c>
      <c r="AA383">
        <v>1015.2</v>
      </c>
      <c r="AB383">
        <v>0.49379833649496568</v>
      </c>
      <c r="AC383" t="s">
        <v>537</v>
      </c>
      <c r="AD383">
        <v>2.0077148437500001</v>
      </c>
      <c r="AE383">
        <v>0.99140625000000004</v>
      </c>
      <c r="AF383">
        <v>96.041308593750003</v>
      </c>
      <c r="AG383">
        <v>107.203125</v>
      </c>
      <c r="AH383">
        <v>95.049902343750006</v>
      </c>
      <c r="AI383">
        <v>0.88663369042413642</v>
      </c>
      <c r="AJ383" t="s">
        <v>537</v>
      </c>
    </row>
    <row r="384" spans="1:39">
      <c r="A384" t="s">
        <v>365</v>
      </c>
      <c r="B384">
        <v>292602804</v>
      </c>
      <c r="C384" t="s">
        <v>48</v>
      </c>
      <c r="D384">
        <v>82726.3</v>
      </c>
      <c r="E384">
        <v>61015.9</v>
      </c>
      <c r="F384">
        <v>21710.3</v>
      </c>
      <c r="G384">
        <v>4357.25</v>
      </c>
      <c r="H384">
        <v>878</v>
      </c>
      <c r="I384" s="401" t="s">
        <v>537</v>
      </c>
      <c r="K384" s="150">
        <v>295700712</v>
      </c>
      <c r="L384" s="150">
        <v>209496.5</v>
      </c>
      <c r="M384">
        <v>132547.1</v>
      </c>
      <c r="N384">
        <v>76943.899999999994</v>
      </c>
      <c r="O384">
        <v>7999</v>
      </c>
      <c r="P384">
        <v>4088</v>
      </c>
      <c r="Q384">
        <v>82434.8</v>
      </c>
      <c r="R384" t="s">
        <v>537</v>
      </c>
      <c r="T384">
        <v>290103810</v>
      </c>
      <c r="U384">
        <v>474.984375</v>
      </c>
      <c r="V384">
        <v>0.4638519287109375</v>
      </c>
      <c r="W384" t="s">
        <v>537</v>
      </c>
      <c r="Y384">
        <v>292602231</v>
      </c>
      <c r="Z384">
        <v>111185</v>
      </c>
      <c r="AA384">
        <v>73567.8</v>
      </c>
      <c r="AB384">
        <v>0.66167018932409949</v>
      </c>
      <c r="AC384" t="s">
        <v>537</v>
      </c>
      <c r="AD384">
        <v>108.5791015625</v>
      </c>
      <c r="AE384">
        <v>71.843554687500003</v>
      </c>
      <c r="AF384">
        <v>180.81523437499999</v>
      </c>
      <c r="AG384">
        <v>90.275000000000006</v>
      </c>
      <c r="AH384">
        <v>108.97167968749999</v>
      </c>
      <c r="AI384">
        <v>1.2071080552478535</v>
      </c>
      <c r="AJ384" t="s">
        <v>537</v>
      </c>
    </row>
    <row r="385" spans="1:36">
      <c r="A385" t="s">
        <v>365</v>
      </c>
      <c r="B385">
        <v>292603004</v>
      </c>
      <c r="C385" t="s">
        <v>56</v>
      </c>
      <c r="D385">
        <v>132132.20000000001</v>
      </c>
      <c r="E385">
        <v>60899.8</v>
      </c>
      <c r="F385">
        <v>71232.399999999994</v>
      </c>
      <c r="G385">
        <v>14834.9</v>
      </c>
      <c r="H385">
        <v>1776</v>
      </c>
      <c r="I385" s="401" t="s">
        <v>537</v>
      </c>
      <c r="K385" s="150">
        <v>295700713</v>
      </c>
      <c r="L385" s="150">
        <v>190871.2</v>
      </c>
      <c r="M385">
        <v>190870</v>
      </c>
      <c r="N385">
        <v>4.9000000000000004</v>
      </c>
      <c r="O385">
        <v>6400</v>
      </c>
      <c r="P385">
        <v>6400</v>
      </c>
      <c r="Q385">
        <v>0</v>
      </c>
      <c r="R385" t="s">
        <v>537</v>
      </c>
      <c r="T385">
        <v>290103943</v>
      </c>
      <c r="U385">
        <v>2798.578125</v>
      </c>
      <c r="V385">
        <v>2.7329864501953125</v>
      </c>
      <c r="W385" t="s">
        <v>537</v>
      </c>
      <c r="Y385">
        <v>292604330</v>
      </c>
      <c r="Z385">
        <v>28847.200000000001</v>
      </c>
      <c r="AA385">
        <v>11752.9</v>
      </c>
      <c r="AB385">
        <v>0.40741909093430212</v>
      </c>
      <c r="AC385" t="s">
        <v>537</v>
      </c>
      <c r="AD385">
        <v>28.171093750000001</v>
      </c>
      <c r="AE385">
        <v>11.47744140625</v>
      </c>
      <c r="AF385">
        <v>98.977832031250003</v>
      </c>
      <c r="AG385">
        <v>140.2470703125</v>
      </c>
      <c r="AH385">
        <v>87.500390625000009</v>
      </c>
      <c r="AI385">
        <v>0.62390173591527232</v>
      </c>
      <c r="AJ385" t="s">
        <v>537</v>
      </c>
    </row>
    <row r="386" spans="1:36">
      <c r="A386" t="s">
        <v>365</v>
      </c>
      <c r="B386">
        <v>292603004</v>
      </c>
      <c r="C386" t="s">
        <v>57</v>
      </c>
      <c r="D386">
        <v>13787.7</v>
      </c>
      <c r="E386">
        <v>13646.8</v>
      </c>
      <c r="F386">
        <v>140.9</v>
      </c>
      <c r="G386">
        <v>14834.9</v>
      </c>
      <c r="H386">
        <v>1776</v>
      </c>
      <c r="I386" s="401" t="s">
        <v>537</v>
      </c>
      <c r="K386" s="150">
        <v>292600623</v>
      </c>
      <c r="L386" s="150">
        <v>250018.4</v>
      </c>
      <c r="M386">
        <v>195678.7</v>
      </c>
      <c r="N386">
        <v>54338.400000000001</v>
      </c>
      <c r="O386">
        <v>3713</v>
      </c>
      <c r="P386">
        <v>1723</v>
      </c>
      <c r="Q386">
        <v>57121.599999999999</v>
      </c>
      <c r="R386" t="s">
        <v>537</v>
      </c>
      <c r="T386">
        <v>290105349</v>
      </c>
      <c r="U386">
        <v>10018.1748046875</v>
      </c>
      <c r="V386">
        <v>9.7833738327026367</v>
      </c>
      <c r="W386" t="s">
        <v>537</v>
      </c>
      <c r="Y386">
        <v>292604652</v>
      </c>
      <c r="Z386">
        <v>104514</v>
      </c>
      <c r="AA386">
        <v>65783.399999999994</v>
      </c>
      <c r="AB386">
        <v>0.62942189563120721</v>
      </c>
      <c r="AC386" t="s">
        <v>537</v>
      </c>
      <c r="AD386">
        <v>102.064453125</v>
      </c>
      <c r="AE386">
        <v>64.241601562499994</v>
      </c>
      <c r="AF386">
        <v>148.29560546875001</v>
      </c>
      <c r="AG386">
        <v>139.076171875</v>
      </c>
      <c r="AH386">
        <v>84.054003906250017</v>
      </c>
      <c r="AI386">
        <v>0.6043738677377225</v>
      </c>
      <c r="AJ386" t="s">
        <v>537</v>
      </c>
    </row>
    <row r="387" spans="1:36">
      <c r="A387" t="s">
        <v>365</v>
      </c>
      <c r="B387">
        <v>292603004</v>
      </c>
      <c r="C387" t="s">
        <v>366</v>
      </c>
      <c r="D387">
        <v>292299.40000000002</v>
      </c>
      <c r="E387">
        <v>142604.70000000001</v>
      </c>
      <c r="F387">
        <v>149694.70000000001</v>
      </c>
      <c r="G387">
        <v>14834.9</v>
      </c>
      <c r="H387">
        <v>1776</v>
      </c>
      <c r="I387" s="401" t="s">
        <v>537</v>
      </c>
      <c r="K387" s="150">
        <v>292600745</v>
      </c>
      <c r="L387" s="150">
        <v>150516.70000000001</v>
      </c>
      <c r="M387">
        <v>63410.6</v>
      </c>
      <c r="N387">
        <v>87105.2</v>
      </c>
      <c r="O387">
        <v>3620</v>
      </c>
      <c r="P387">
        <v>1971</v>
      </c>
      <c r="Q387">
        <v>55194.400000000001</v>
      </c>
      <c r="R387" t="s">
        <v>537</v>
      </c>
      <c r="T387">
        <v>290103452</v>
      </c>
      <c r="U387">
        <v>14669.822265625004</v>
      </c>
      <c r="V387">
        <v>14.325998306274418</v>
      </c>
      <c r="W387" t="s">
        <v>537</v>
      </c>
      <c r="Y387">
        <v>292603286</v>
      </c>
      <c r="Z387">
        <v>115740</v>
      </c>
      <c r="AA387">
        <v>59524</v>
      </c>
      <c r="AB387">
        <v>0.51429065146016939</v>
      </c>
      <c r="AC387" t="s">
        <v>537</v>
      </c>
      <c r="AD387">
        <v>113.02734375</v>
      </c>
      <c r="AE387">
        <v>58.12890625</v>
      </c>
      <c r="AF387">
        <v>117.889453125</v>
      </c>
      <c r="AG387">
        <v>107.640625</v>
      </c>
      <c r="AH387">
        <v>59.760546875000003</v>
      </c>
      <c r="AI387">
        <v>0.55518580345478297</v>
      </c>
      <c r="AJ387" t="s">
        <v>537</v>
      </c>
    </row>
    <row r="388" spans="1:36">
      <c r="A388" t="s">
        <v>365</v>
      </c>
      <c r="B388">
        <v>292603875</v>
      </c>
      <c r="C388" t="s">
        <v>49</v>
      </c>
      <c r="D388">
        <v>82726.3</v>
      </c>
      <c r="E388">
        <v>28031.8</v>
      </c>
      <c r="F388">
        <v>54694.5</v>
      </c>
      <c r="G388">
        <v>4800</v>
      </c>
      <c r="H388">
        <v>2845</v>
      </c>
      <c r="I388" s="401" t="s">
        <v>537</v>
      </c>
      <c r="K388" s="150">
        <v>295700703</v>
      </c>
      <c r="L388" s="150">
        <v>224071.2</v>
      </c>
      <c r="M388">
        <v>142149.1</v>
      </c>
      <c r="N388">
        <v>81921.3</v>
      </c>
      <c r="O388">
        <v>6399</v>
      </c>
      <c r="P388">
        <v>2427</v>
      </c>
      <c r="Q388">
        <v>133975</v>
      </c>
      <c r="R388" t="s">
        <v>537</v>
      </c>
      <c r="T388">
        <v>290103720</v>
      </c>
      <c r="U388">
        <v>474.98437500000131</v>
      </c>
      <c r="V388">
        <v>0.46385192871093878</v>
      </c>
      <c r="W388" t="s">
        <v>537</v>
      </c>
      <c r="Y388">
        <v>292603696</v>
      </c>
      <c r="Z388">
        <v>59042.400000000001</v>
      </c>
      <c r="AA388">
        <v>27099.599999999999</v>
      </c>
      <c r="AB388">
        <v>0.45898540709727242</v>
      </c>
      <c r="AC388" t="s">
        <v>537</v>
      </c>
      <c r="AD388">
        <v>57.658593750000001</v>
      </c>
      <c r="AE388">
        <v>26.464453124999999</v>
      </c>
      <c r="AF388">
        <v>52.221093750000001</v>
      </c>
      <c r="AG388">
        <v>49.627539062499999</v>
      </c>
      <c r="AH388">
        <v>25.756640625000003</v>
      </c>
      <c r="AI388">
        <v>0.51899894920363809</v>
      </c>
      <c r="AJ388" t="s">
        <v>537</v>
      </c>
    </row>
    <row r="389" spans="1:36">
      <c r="A389" t="s">
        <v>365</v>
      </c>
      <c r="B389">
        <v>292604652</v>
      </c>
      <c r="C389" t="s">
        <v>51</v>
      </c>
      <c r="D389">
        <v>188976.6</v>
      </c>
      <c r="E389">
        <v>154012.9</v>
      </c>
      <c r="F389">
        <v>34963.699999999997</v>
      </c>
      <c r="G389">
        <v>9428.01</v>
      </c>
      <c r="H389">
        <v>4761</v>
      </c>
      <c r="I389" s="401" t="s">
        <v>537</v>
      </c>
      <c r="K389" s="150">
        <v>295700705</v>
      </c>
      <c r="L389" s="150">
        <v>156194.1</v>
      </c>
      <c r="M389">
        <v>123223.2</v>
      </c>
      <c r="N389">
        <v>32968.9</v>
      </c>
      <c r="O389">
        <v>4800</v>
      </c>
      <c r="P389">
        <v>3238</v>
      </c>
      <c r="Q389">
        <v>52690.9</v>
      </c>
      <c r="R389" t="s">
        <v>537</v>
      </c>
      <c r="T389">
        <v>290105373</v>
      </c>
      <c r="U389">
        <v>1943.0361328125</v>
      </c>
      <c r="V389">
        <v>1.897496223449707</v>
      </c>
      <c r="W389" t="s">
        <v>537</v>
      </c>
      <c r="Y389">
        <v>295700671</v>
      </c>
      <c r="Z389">
        <v>64888.3</v>
      </c>
      <c r="AA389">
        <v>16136.7</v>
      </c>
      <c r="AB389">
        <v>0.24868427744292884</v>
      </c>
      <c r="AC389" t="s">
        <v>537</v>
      </c>
      <c r="AD389">
        <v>63.367480468750003</v>
      </c>
      <c r="AE389">
        <v>15.758496093750001</v>
      </c>
      <c r="AF389">
        <v>31.484765625000001</v>
      </c>
      <c r="AG389">
        <v>61.213671875000003</v>
      </c>
      <c r="AH389">
        <v>15.726269531250001</v>
      </c>
      <c r="AI389">
        <v>0.25690779607803099</v>
      </c>
      <c r="AJ389" t="s">
        <v>537</v>
      </c>
    </row>
    <row r="390" spans="1:36">
      <c r="A390" t="s">
        <v>365</v>
      </c>
      <c r="B390">
        <v>295700349</v>
      </c>
      <c r="C390" t="s">
        <v>367</v>
      </c>
      <c r="D390">
        <v>117009.8</v>
      </c>
      <c r="E390">
        <v>50744.3</v>
      </c>
      <c r="F390">
        <v>66265.399999999994</v>
      </c>
      <c r="G390">
        <v>10562</v>
      </c>
      <c r="H390">
        <v>1992</v>
      </c>
      <c r="I390" s="401" t="s">
        <v>537</v>
      </c>
      <c r="K390" s="150">
        <v>492600377</v>
      </c>
      <c r="L390" s="150">
        <v>33090.5</v>
      </c>
      <c r="M390">
        <v>18801.7</v>
      </c>
      <c r="N390">
        <v>14288.8</v>
      </c>
      <c r="O390">
        <v>1570</v>
      </c>
      <c r="P390">
        <v>299</v>
      </c>
      <c r="Q390">
        <v>42854.1</v>
      </c>
      <c r="R390" t="s">
        <v>537</v>
      </c>
      <c r="T390">
        <v>290102838</v>
      </c>
      <c r="U390">
        <v>744.083984375</v>
      </c>
      <c r="V390">
        <v>0.72664451599121094</v>
      </c>
      <c r="W390" t="s">
        <v>537</v>
      </c>
      <c r="Y390">
        <v>295700710</v>
      </c>
      <c r="Z390">
        <v>55777.9</v>
      </c>
      <c r="AA390">
        <v>45457.7</v>
      </c>
      <c r="AB390">
        <v>0.81497689945300911</v>
      </c>
      <c r="AC390" t="s">
        <v>537</v>
      </c>
      <c r="AD390">
        <v>54.470605468750001</v>
      </c>
      <c r="AE390">
        <v>44.392285156249997</v>
      </c>
      <c r="AF390">
        <v>85.900097656249997</v>
      </c>
      <c r="AG390">
        <v>68.446191406249994</v>
      </c>
      <c r="AH390">
        <v>41.5078125</v>
      </c>
      <c r="AI390">
        <v>0.60642983411067952</v>
      </c>
      <c r="AJ390" t="s">
        <v>537</v>
      </c>
    </row>
    <row r="391" spans="1:36">
      <c r="A391" t="s">
        <v>365</v>
      </c>
      <c r="B391">
        <v>295700349</v>
      </c>
      <c r="C391" t="s">
        <v>368</v>
      </c>
      <c r="D391">
        <v>132070.5</v>
      </c>
      <c r="E391">
        <v>93955.5</v>
      </c>
      <c r="F391">
        <v>38114.9</v>
      </c>
      <c r="G391">
        <v>10562</v>
      </c>
      <c r="H391">
        <v>1992</v>
      </c>
      <c r="I391" s="401" t="s">
        <v>537</v>
      </c>
      <c r="K391" s="150">
        <v>298701383</v>
      </c>
      <c r="L391" s="150">
        <v>59723.7</v>
      </c>
      <c r="M391">
        <v>19227.8</v>
      </c>
      <c r="N391">
        <v>40495.1</v>
      </c>
      <c r="O391">
        <v>2479</v>
      </c>
      <c r="P391">
        <v>662</v>
      </c>
      <c r="Q391">
        <v>61297.2</v>
      </c>
      <c r="R391" t="s">
        <v>537</v>
      </c>
      <c r="T391">
        <v>290102819</v>
      </c>
      <c r="U391">
        <v>13689.234374999965</v>
      </c>
      <c r="V391">
        <v>13.368392944335904</v>
      </c>
      <c r="W391" t="s">
        <v>537</v>
      </c>
      <c r="Y391">
        <v>295700712</v>
      </c>
      <c r="Z391">
        <v>70289.100000000006</v>
      </c>
      <c r="AA391">
        <v>39316.5</v>
      </c>
      <c r="AB391">
        <v>0.55935415306213898</v>
      </c>
      <c r="AC391" t="s">
        <v>537</v>
      </c>
      <c r="AD391">
        <v>68.641699218750006</v>
      </c>
      <c r="AE391">
        <v>38.39501953125</v>
      </c>
      <c r="AF391">
        <v>75.140527343749994</v>
      </c>
      <c r="AG391">
        <v>80.502734375000003</v>
      </c>
      <c r="AH391">
        <v>36.745507812499994</v>
      </c>
      <c r="AI391">
        <v>0.45645043112860095</v>
      </c>
      <c r="AJ391" t="s">
        <v>537</v>
      </c>
    </row>
    <row r="392" spans="1:36">
      <c r="A392" t="s">
        <v>365</v>
      </c>
      <c r="B392">
        <v>295700349</v>
      </c>
      <c r="C392" t="s">
        <v>369</v>
      </c>
      <c r="D392">
        <v>13207.1</v>
      </c>
      <c r="E392">
        <v>13072.4</v>
      </c>
      <c r="F392">
        <v>134.69999999999999</v>
      </c>
      <c r="G392">
        <v>10562</v>
      </c>
      <c r="H392">
        <v>1992</v>
      </c>
      <c r="I392" s="401" t="s">
        <v>537</v>
      </c>
      <c r="T392">
        <v>290102839</v>
      </c>
      <c r="U392">
        <v>1081.169921875</v>
      </c>
      <c r="V392">
        <v>1.0558300018310547</v>
      </c>
      <c r="W392" t="s">
        <v>537</v>
      </c>
    </row>
    <row r="393" spans="1:36">
      <c r="A393" t="s">
        <v>365</v>
      </c>
      <c r="B393">
        <v>295700667</v>
      </c>
      <c r="C393" t="s">
        <v>46</v>
      </c>
      <c r="D393">
        <v>100322.6</v>
      </c>
      <c r="E393">
        <v>16134.7</v>
      </c>
      <c r="F393">
        <v>84187.9</v>
      </c>
      <c r="G393">
        <v>4000</v>
      </c>
      <c r="H393">
        <v>2092</v>
      </c>
      <c r="I393" s="401" t="s">
        <v>537</v>
      </c>
      <c r="T393">
        <v>290105364</v>
      </c>
      <c r="U393">
        <v>4.6875E-2</v>
      </c>
      <c r="V393">
        <v>4.57763671875E-5</v>
      </c>
      <c r="W393" t="s">
        <v>537</v>
      </c>
      <c r="Y393" t="s">
        <v>514</v>
      </c>
    </row>
    <row r="394" spans="1:36">
      <c r="A394" t="s">
        <v>365</v>
      </c>
      <c r="B394">
        <v>295700709</v>
      </c>
      <c r="C394" t="s">
        <v>379</v>
      </c>
      <c r="D394">
        <v>117378.8</v>
      </c>
      <c r="E394">
        <v>50594.9</v>
      </c>
      <c r="F394">
        <v>66784</v>
      </c>
      <c r="G394">
        <v>11650</v>
      </c>
      <c r="H394">
        <v>4607</v>
      </c>
      <c r="I394" s="401" t="s">
        <v>537</v>
      </c>
      <c r="Y394" t="s">
        <v>10</v>
      </c>
      <c r="Z394" t="s">
        <v>267</v>
      </c>
      <c r="AA394" t="s">
        <v>242</v>
      </c>
      <c r="AB394" t="s">
        <v>490</v>
      </c>
      <c r="AC394" t="s">
        <v>377</v>
      </c>
      <c r="AD394" t="s">
        <v>347</v>
      </c>
      <c r="AE394" t="s">
        <v>491</v>
      </c>
      <c r="AF394" t="s">
        <v>510</v>
      </c>
      <c r="AG394" t="s">
        <v>310</v>
      </c>
      <c r="AH394" t="s">
        <v>511</v>
      </c>
      <c r="AI394" t="s">
        <v>513</v>
      </c>
      <c r="AJ394" t="s">
        <v>377</v>
      </c>
    </row>
    <row r="395" spans="1:36">
      <c r="A395" t="s">
        <v>365</v>
      </c>
      <c r="B395">
        <v>295700709</v>
      </c>
      <c r="C395" t="s">
        <v>380</v>
      </c>
      <c r="D395">
        <v>198105.7</v>
      </c>
      <c r="E395">
        <v>79884.100000000006</v>
      </c>
      <c r="F395">
        <v>118221.6</v>
      </c>
      <c r="G395">
        <v>11650</v>
      </c>
      <c r="H395">
        <v>4607</v>
      </c>
      <c r="I395" s="401" t="s">
        <v>537</v>
      </c>
      <c r="Y395">
        <v>292602230</v>
      </c>
      <c r="Z395">
        <v>74578.3</v>
      </c>
      <c r="AA395">
        <v>2660</v>
      </c>
      <c r="AB395">
        <v>3.5667211507905111E-2</v>
      </c>
      <c r="AC395" t="s">
        <v>537</v>
      </c>
      <c r="AD395">
        <v>72.830371093750003</v>
      </c>
      <c r="AE395">
        <v>2.59765625</v>
      </c>
      <c r="AF395">
        <v>96.041308593750003</v>
      </c>
      <c r="AG395">
        <v>107.203125</v>
      </c>
      <c r="AH395">
        <v>93.443652343750003</v>
      </c>
      <c r="AI395">
        <v>0.87165045182917944</v>
      </c>
      <c r="AJ395" t="s">
        <v>537</v>
      </c>
    </row>
    <row r="396" spans="1:36">
      <c r="A396" t="s">
        <v>365</v>
      </c>
      <c r="B396">
        <v>295700709</v>
      </c>
      <c r="C396" t="s">
        <v>381</v>
      </c>
      <c r="D396">
        <v>13207.1</v>
      </c>
      <c r="E396">
        <v>13037.8</v>
      </c>
      <c r="F396">
        <v>169.3</v>
      </c>
      <c r="G396">
        <v>11650</v>
      </c>
      <c r="H396">
        <v>4607</v>
      </c>
      <c r="I396" s="401" t="s">
        <v>537</v>
      </c>
      <c r="Y396">
        <v>292602231</v>
      </c>
      <c r="Z396">
        <v>124504</v>
      </c>
      <c r="AA396">
        <v>90347.1</v>
      </c>
      <c r="AB396">
        <v>0.72565620381674489</v>
      </c>
      <c r="AC396" t="s">
        <v>537</v>
      </c>
      <c r="AD396">
        <v>121.5859375</v>
      </c>
      <c r="AE396">
        <v>88.229589843750006</v>
      </c>
      <c r="AF396">
        <v>180.81523437499999</v>
      </c>
      <c r="AG396">
        <v>90.275000000000006</v>
      </c>
      <c r="AH396">
        <v>92.585644531249983</v>
      </c>
      <c r="AI396">
        <v>1.0255956192882856</v>
      </c>
      <c r="AJ396" t="s">
        <v>537</v>
      </c>
    </row>
    <row r="397" spans="1:36">
      <c r="A397" t="s">
        <v>365</v>
      </c>
      <c r="B397">
        <v>295700710</v>
      </c>
      <c r="C397" t="s">
        <v>336</v>
      </c>
      <c r="D397">
        <v>207619.5</v>
      </c>
      <c r="E397">
        <v>90825.8</v>
      </c>
      <c r="F397">
        <v>116793.60000000001</v>
      </c>
      <c r="G397">
        <v>8000.01</v>
      </c>
      <c r="H397">
        <v>5252</v>
      </c>
      <c r="I397" s="401" t="s">
        <v>537</v>
      </c>
      <c r="Y397">
        <v>292604330</v>
      </c>
      <c r="Z397">
        <v>59312</v>
      </c>
      <c r="AA397">
        <v>12091.9</v>
      </c>
      <c r="AB397">
        <v>0.20386936876180198</v>
      </c>
      <c r="AC397" t="s">
        <v>537</v>
      </c>
      <c r="AD397">
        <v>57.921875</v>
      </c>
      <c r="AE397">
        <v>11.80849609375</v>
      </c>
      <c r="AF397">
        <v>98.977832031250003</v>
      </c>
      <c r="AG397">
        <v>140.2470703125</v>
      </c>
      <c r="AH397">
        <v>87.169335937500009</v>
      </c>
      <c r="AI397">
        <v>0.62154122537653278</v>
      </c>
      <c r="AJ397" t="s">
        <v>537</v>
      </c>
    </row>
    <row r="398" spans="1:36">
      <c r="A398" t="s">
        <v>365</v>
      </c>
      <c r="B398">
        <v>295700712</v>
      </c>
      <c r="C398" t="s">
        <v>357</v>
      </c>
      <c r="D398">
        <v>207619.5</v>
      </c>
      <c r="E398">
        <v>78275.3</v>
      </c>
      <c r="F398">
        <v>129344.1</v>
      </c>
      <c r="G398">
        <v>8000.03</v>
      </c>
      <c r="H398">
        <v>3084</v>
      </c>
      <c r="I398" s="401" t="s">
        <v>537</v>
      </c>
      <c r="Y398">
        <v>292604652</v>
      </c>
      <c r="Z398">
        <v>144684</v>
      </c>
      <c r="AA398">
        <v>65905.5</v>
      </c>
      <c r="AB398">
        <v>0.45551339470846813</v>
      </c>
      <c r="AC398" t="s">
        <v>537</v>
      </c>
      <c r="AD398">
        <v>141.29296875</v>
      </c>
      <c r="AE398">
        <v>64.36083984375</v>
      </c>
      <c r="AF398">
        <v>148.29560546875001</v>
      </c>
      <c r="AG398">
        <v>139.076171875</v>
      </c>
      <c r="AH398">
        <v>83.934765625000011</v>
      </c>
      <c r="AI398">
        <v>0.6035165082084627</v>
      </c>
      <c r="AJ398" t="s">
        <v>537</v>
      </c>
    </row>
    <row r="399" spans="1:36">
      <c r="A399" t="s">
        <v>365</v>
      </c>
      <c r="B399">
        <v>295700713</v>
      </c>
      <c r="C399" t="s">
        <v>382</v>
      </c>
      <c r="D399">
        <v>177661.7</v>
      </c>
      <c r="E399">
        <v>4.9000000000000004</v>
      </c>
      <c r="F399">
        <v>177656.8</v>
      </c>
      <c r="G399">
        <v>6400</v>
      </c>
      <c r="H399">
        <v>6400</v>
      </c>
      <c r="I399" s="401" t="s">
        <v>537</v>
      </c>
      <c r="Y399">
        <v>292603286</v>
      </c>
      <c r="Z399">
        <v>137068</v>
      </c>
      <c r="AA399">
        <v>61079.3</v>
      </c>
      <c r="AB399">
        <v>0.44561312633145594</v>
      </c>
      <c r="AC399" t="s">
        <v>537</v>
      </c>
      <c r="AD399">
        <v>133.85546875</v>
      </c>
      <c r="AE399">
        <v>59.647753906250003</v>
      </c>
      <c r="AF399">
        <v>117.889453125</v>
      </c>
      <c r="AG399">
        <v>107.640625</v>
      </c>
      <c r="AH399">
        <v>58.24169921875</v>
      </c>
      <c r="AI399">
        <v>0.54107544636376836</v>
      </c>
      <c r="AJ399" t="s">
        <v>537</v>
      </c>
    </row>
    <row r="400" spans="1:36">
      <c r="A400" t="s">
        <v>365</v>
      </c>
      <c r="B400">
        <v>295700713</v>
      </c>
      <c r="C400" t="s">
        <v>383</v>
      </c>
      <c r="D400">
        <v>13207.1</v>
      </c>
      <c r="E400">
        <v>0</v>
      </c>
      <c r="F400">
        <v>13207.1</v>
      </c>
      <c r="G400">
        <v>6400</v>
      </c>
      <c r="H400">
        <v>6400</v>
      </c>
      <c r="I400" s="401" t="s">
        <v>537</v>
      </c>
      <c r="Y400">
        <v>292603696</v>
      </c>
      <c r="Z400">
        <v>161760</v>
      </c>
      <c r="AA400">
        <v>27099.599999999999</v>
      </c>
      <c r="AB400">
        <v>0.16752967359050444</v>
      </c>
      <c r="AC400" t="s">
        <v>537</v>
      </c>
      <c r="AD400">
        <v>157.96875</v>
      </c>
      <c r="AE400">
        <v>26.464453124999999</v>
      </c>
      <c r="AF400">
        <v>52.221093750000001</v>
      </c>
      <c r="AG400">
        <v>49.627539062499999</v>
      </c>
      <c r="AH400">
        <v>25.756640625000003</v>
      </c>
      <c r="AI400">
        <v>0.51899894920363809</v>
      </c>
      <c r="AJ400" t="s">
        <v>537</v>
      </c>
    </row>
    <row r="401" spans="1:39">
      <c r="A401" t="s">
        <v>374</v>
      </c>
      <c r="B401">
        <v>298701383</v>
      </c>
      <c r="C401" t="s">
        <v>534</v>
      </c>
      <c r="D401">
        <v>59722.9</v>
      </c>
      <c r="E401">
        <v>19595.900000000001</v>
      </c>
      <c r="F401">
        <v>40127</v>
      </c>
      <c r="G401">
        <v>2480</v>
      </c>
      <c r="H401">
        <v>653</v>
      </c>
      <c r="I401" s="401" t="s">
        <v>537</v>
      </c>
      <c r="Y401">
        <v>295700671</v>
      </c>
      <c r="Z401">
        <v>134816</v>
      </c>
      <c r="AA401">
        <v>16136.7</v>
      </c>
      <c r="AB401">
        <v>0.11969424994065987</v>
      </c>
      <c r="AC401" t="s">
        <v>537</v>
      </c>
      <c r="AD401">
        <v>131.65625</v>
      </c>
      <c r="AE401">
        <v>15.758496093750001</v>
      </c>
      <c r="AF401">
        <v>31.484765625000001</v>
      </c>
      <c r="AG401">
        <v>61.213671875000003</v>
      </c>
      <c r="AH401">
        <v>15.726269531250001</v>
      </c>
      <c r="AI401">
        <v>0.25690779607803099</v>
      </c>
      <c r="AJ401" t="s">
        <v>537</v>
      </c>
    </row>
    <row r="402" spans="1:39">
      <c r="A402" t="s">
        <v>375</v>
      </c>
      <c r="B402">
        <v>492600377</v>
      </c>
      <c r="C402" t="s">
        <v>27</v>
      </c>
      <c r="D402">
        <v>33090.5</v>
      </c>
      <c r="E402">
        <v>14757.2</v>
      </c>
      <c r="F402">
        <v>18333.3</v>
      </c>
      <c r="G402">
        <v>1570</v>
      </c>
      <c r="H402">
        <v>293</v>
      </c>
      <c r="I402" s="401" t="s">
        <v>537</v>
      </c>
      <c r="Y402">
        <v>295700710</v>
      </c>
      <c r="Z402">
        <v>134809</v>
      </c>
      <c r="AA402">
        <v>45465.5</v>
      </c>
      <c r="AB402">
        <v>0.3372586400017803</v>
      </c>
      <c r="AC402" t="s">
        <v>537</v>
      </c>
      <c r="AD402">
        <v>131.6494140625</v>
      </c>
      <c r="AE402">
        <v>44.39990234375</v>
      </c>
      <c r="AF402">
        <v>85.900097656249997</v>
      </c>
      <c r="AG402">
        <v>68.446191406249994</v>
      </c>
      <c r="AH402">
        <v>41.500195312499997</v>
      </c>
      <c r="AI402">
        <v>0.60631854687404141</v>
      </c>
      <c r="AJ402" t="s">
        <v>537</v>
      </c>
    </row>
    <row r="403" spans="1:39">
      <c r="A403" t="s">
        <v>71</v>
      </c>
      <c r="B403">
        <v>292600623</v>
      </c>
      <c r="C403" t="s">
        <v>22</v>
      </c>
      <c r="D403">
        <v>143392.20000000001</v>
      </c>
      <c r="E403">
        <v>24001.1</v>
      </c>
      <c r="F403">
        <v>119391.1</v>
      </c>
      <c r="G403">
        <v>3721.01</v>
      </c>
      <c r="H403">
        <v>2089</v>
      </c>
      <c r="I403" s="401" t="s">
        <v>537</v>
      </c>
      <c r="Y403">
        <v>295700712</v>
      </c>
      <c r="Z403">
        <v>134827</v>
      </c>
      <c r="AA403">
        <v>39316.5</v>
      </c>
      <c r="AB403">
        <v>0.29160702233232216</v>
      </c>
      <c r="AC403" t="s">
        <v>537</v>
      </c>
      <c r="AD403">
        <v>131.6669921875</v>
      </c>
      <c r="AE403">
        <v>38.39501953125</v>
      </c>
      <c r="AF403">
        <v>75.140527343749994</v>
      </c>
      <c r="AG403">
        <v>80.502734375000003</v>
      </c>
      <c r="AH403">
        <v>36.745507812499994</v>
      </c>
      <c r="AI403">
        <v>0.45645043112860095</v>
      </c>
      <c r="AJ403" t="s">
        <v>537</v>
      </c>
    </row>
    <row r="404" spans="1:39">
      <c r="A404" t="s">
        <v>71</v>
      </c>
      <c r="B404">
        <v>292600623</v>
      </c>
      <c r="C404" t="s">
        <v>23</v>
      </c>
      <c r="D404">
        <v>9191.7999999999993</v>
      </c>
      <c r="E404">
        <v>5967.1</v>
      </c>
      <c r="F404">
        <v>3224.7</v>
      </c>
      <c r="G404">
        <v>3721.01</v>
      </c>
      <c r="H404">
        <v>2089</v>
      </c>
      <c r="I404" s="401" t="s">
        <v>537</v>
      </c>
    </row>
    <row r="405" spans="1:39">
      <c r="A405" t="s">
        <v>71</v>
      </c>
      <c r="B405">
        <v>292600623</v>
      </c>
      <c r="C405" t="s">
        <v>24</v>
      </c>
      <c r="D405">
        <v>97433.1</v>
      </c>
      <c r="E405">
        <v>24400.1</v>
      </c>
      <c r="F405">
        <v>73033</v>
      </c>
      <c r="G405">
        <v>3721.01</v>
      </c>
      <c r="H405">
        <v>2089</v>
      </c>
      <c r="I405" s="401" t="s">
        <v>537</v>
      </c>
    </row>
    <row r="406" spans="1:39">
      <c r="A406" t="s">
        <v>71</v>
      </c>
      <c r="B406">
        <v>292600745</v>
      </c>
      <c r="C406" t="s">
        <v>31</v>
      </c>
      <c r="D406">
        <v>150515.79999999999</v>
      </c>
      <c r="E406">
        <v>87105.3</v>
      </c>
      <c r="F406">
        <v>63410.5</v>
      </c>
      <c r="G406">
        <v>3620</v>
      </c>
      <c r="H406">
        <v>2183</v>
      </c>
      <c r="I406" s="401" t="s">
        <v>537</v>
      </c>
    </row>
    <row r="407" spans="1:39">
      <c r="A407" t="s">
        <v>71</v>
      </c>
      <c r="B407">
        <v>295700703</v>
      </c>
      <c r="C407" t="s">
        <v>456</v>
      </c>
      <c r="D407">
        <v>83195</v>
      </c>
      <c r="E407">
        <v>34688.400000000001</v>
      </c>
      <c r="F407">
        <v>48506.6</v>
      </c>
      <c r="G407">
        <v>6400</v>
      </c>
      <c r="H407">
        <v>2390</v>
      </c>
      <c r="I407" s="401" t="s">
        <v>537</v>
      </c>
    </row>
    <row r="408" spans="1:39">
      <c r="A408" t="s">
        <v>71</v>
      </c>
      <c r="B408">
        <v>295700703</v>
      </c>
      <c r="C408" t="s">
        <v>457</v>
      </c>
      <c r="D408">
        <v>8804.7999999999993</v>
      </c>
      <c r="E408">
        <v>8681</v>
      </c>
      <c r="F408">
        <v>123.8</v>
      </c>
      <c r="G408">
        <v>6400</v>
      </c>
      <c r="H408">
        <v>2390</v>
      </c>
      <c r="I408" s="401" t="s">
        <v>537</v>
      </c>
    </row>
    <row r="409" spans="1:39">
      <c r="A409" t="s">
        <v>71</v>
      </c>
      <c r="B409">
        <v>295700703</v>
      </c>
      <c r="C409" t="s">
        <v>458</v>
      </c>
      <c r="D409">
        <v>132070.5</v>
      </c>
      <c r="E409">
        <v>39256.699999999997</v>
      </c>
      <c r="F409">
        <v>92813.8</v>
      </c>
      <c r="G409">
        <v>6400</v>
      </c>
      <c r="H409">
        <v>2390</v>
      </c>
      <c r="I409" s="401" t="s">
        <v>537</v>
      </c>
    </row>
    <row r="410" spans="1:39">
      <c r="A410" t="s">
        <v>71</v>
      </c>
      <c r="B410">
        <v>295700705</v>
      </c>
      <c r="C410" t="s">
        <v>459</v>
      </c>
      <c r="D410">
        <v>156192</v>
      </c>
      <c r="E410">
        <v>34023.4</v>
      </c>
      <c r="F410">
        <v>122168.5</v>
      </c>
      <c r="G410">
        <v>4800</v>
      </c>
      <c r="H410">
        <v>3220</v>
      </c>
      <c r="I410" s="401" t="s">
        <v>537</v>
      </c>
    </row>
    <row r="411" spans="1:39">
      <c r="A411" s="388" t="s">
        <v>370</v>
      </c>
      <c r="B411" s="388">
        <v>292600552</v>
      </c>
      <c r="C411" s="388" t="s">
        <v>35</v>
      </c>
      <c r="D411" s="388">
        <v>150515.79999999999</v>
      </c>
      <c r="E411" s="388">
        <v>86852.6</v>
      </c>
      <c r="F411" s="388">
        <v>63663.3</v>
      </c>
      <c r="G411" s="388">
        <v>3560</v>
      </c>
      <c r="H411" s="388">
        <v>2448</v>
      </c>
      <c r="I411" s="402" t="s">
        <v>539</v>
      </c>
      <c r="K411" s="388" t="s">
        <v>318</v>
      </c>
      <c r="L411" s="388" t="s">
        <v>319</v>
      </c>
      <c r="M411" s="388" t="s">
        <v>320</v>
      </c>
      <c r="N411" s="388" t="s">
        <v>321</v>
      </c>
      <c r="O411" s="388" t="s">
        <v>322</v>
      </c>
      <c r="P411" s="388" t="s">
        <v>323</v>
      </c>
      <c r="Q411" s="388" t="s">
        <v>324</v>
      </c>
      <c r="R411" s="401" t="s">
        <v>377</v>
      </c>
      <c r="T411" s="388" t="s">
        <v>60</v>
      </c>
      <c r="U411" s="388" t="s">
        <v>390</v>
      </c>
      <c r="V411" s="388" t="s">
        <v>62</v>
      </c>
      <c r="W411" s="388" t="s">
        <v>391</v>
      </c>
      <c r="X411" s="388" t="s">
        <v>392</v>
      </c>
      <c r="Y411" s="388" t="s">
        <v>393</v>
      </c>
      <c r="Z411" s="388" t="s">
        <v>394</v>
      </c>
      <c r="AA411" s="388" t="s">
        <v>395</v>
      </c>
      <c r="AB411" s="388" t="s">
        <v>396</v>
      </c>
      <c r="AC411" s="388" t="s">
        <v>397</v>
      </c>
      <c r="AD411" s="388" t="s">
        <v>398</v>
      </c>
      <c r="AE411" s="388" t="s">
        <v>399</v>
      </c>
      <c r="AF411" s="388" t="s">
        <v>400</v>
      </c>
      <c r="AG411" s="388" t="s">
        <v>401</v>
      </c>
      <c r="AH411" s="388" t="s">
        <v>402</v>
      </c>
      <c r="AI411" s="388" t="s">
        <v>403</v>
      </c>
      <c r="AJ411" s="388" t="s">
        <v>404</v>
      </c>
      <c r="AK411" s="388" t="s">
        <v>405</v>
      </c>
      <c r="AL411" s="401" t="s">
        <v>377</v>
      </c>
      <c r="AM411" s="388"/>
    </row>
    <row r="412" spans="1:39">
      <c r="A412" s="388" t="s">
        <v>370</v>
      </c>
      <c r="B412" s="388">
        <v>292600678</v>
      </c>
      <c r="C412" s="388" t="s">
        <v>42</v>
      </c>
      <c r="D412" s="388">
        <v>181997.8</v>
      </c>
      <c r="E412" s="388">
        <v>103025.3</v>
      </c>
      <c r="F412" s="388">
        <v>78972.5</v>
      </c>
      <c r="G412" s="388">
        <v>6572.03</v>
      </c>
      <c r="H412" s="388">
        <v>2137</v>
      </c>
      <c r="I412" s="402" t="s">
        <v>539</v>
      </c>
      <c r="K412" s="388">
        <v>292600552</v>
      </c>
      <c r="L412" s="388">
        <v>150516.70000000001</v>
      </c>
      <c r="M412" s="388">
        <v>63663.3</v>
      </c>
      <c r="N412" s="388">
        <v>86852.6</v>
      </c>
      <c r="O412" s="388">
        <v>3560</v>
      </c>
      <c r="P412" s="388">
        <v>2448</v>
      </c>
      <c r="Q412" s="388">
        <v>37088.5</v>
      </c>
      <c r="R412" s="402" t="s">
        <v>539</v>
      </c>
      <c r="T412" s="388" t="s">
        <v>71</v>
      </c>
      <c r="U412" s="388" t="s">
        <v>121</v>
      </c>
      <c r="V412" s="388" t="s">
        <v>125</v>
      </c>
      <c r="W412" s="388">
        <v>210214</v>
      </c>
      <c r="X412" s="388" t="s">
        <v>406</v>
      </c>
      <c r="Y412" s="388" t="s">
        <v>408</v>
      </c>
      <c r="Z412" s="252">
        <v>74800.78</v>
      </c>
      <c r="AA412" s="252">
        <v>51739.81</v>
      </c>
      <c r="AB412" s="252">
        <v>23060.97</v>
      </c>
      <c r="AC412" s="388">
        <v>69.17</v>
      </c>
      <c r="AD412" s="388">
        <v>26.26</v>
      </c>
      <c r="AE412" s="252">
        <v>94441.93</v>
      </c>
      <c r="AF412" s="252">
        <v>37223.96</v>
      </c>
      <c r="AG412" s="388">
        <v>0</v>
      </c>
      <c r="AH412" s="252">
        <v>57217.97</v>
      </c>
      <c r="AI412" s="252">
        <v>51739.81</v>
      </c>
      <c r="AJ412" s="252">
        <v>5478.16</v>
      </c>
      <c r="AK412" s="388">
        <v>9.57</v>
      </c>
      <c r="AL412" s="402" t="s">
        <v>539</v>
      </c>
      <c r="AM412" s="388" t="s">
        <v>408</v>
      </c>
    </row>
    <row r="413" spans="1:39">
      <c r="A413" s="388" t="s">
        <v>370</v>
      </c>
      <c r="B413" s="388">
        <v>292602230</v>
      </c>
      <c r="C413" s="388" t="s">
        <v>371</v>
      </c>
      <c r="D413" s="388">
        <v>170967.6</v>
      </c>
      <c r="E413" s="388">
        <v>99344.2</v>
      </c>
      <c r="F413" s="388">
        <v>71623.399999999994</v>
      </c>
      <c r="G413" s="388">
        <v>7086.85</v>
      </c>
      <c r="H413" s="388">
        <v>4477</v>
      </c>
      <c r="I413" s="402" t="s">
        <v>539</v>
      </c>
      <c r="K413" s="388">
        <v>292600678</v>
      </c>
      <c r="L413" s="388">
        <v>181998.8</v>
      </c>
      <c r="M413" s="388">
        <v>79067.600000000006</v>
      </c>
      <c r="N413" s="388">
        <v>102930.1</v>
      </c>
      <c r="O413" s="388">
        <v>6588</v>
      </c>
      <c r="P413" s="388">
        <v>2137</v>
      </c>
      <c r="Q413" s="388">
        <v>117728</v>
      </c>
      <c r="R413" s="402" t="s">
        <v>539</v>
      </c>
      <c r="T413" s="388" t="s">
        <v>104</v>
      </c>
      <c r="U413" s="388" t="s">
        <v>121</v>
      </c>
      <c r="V413" s="388" t="s">
        <v>138</v>
      </c>
      <c r="W413" s="388">
        <v>18779</v>
      </c>
      <c r="X413" s="388" t="s">
        <v>407</v>
      </c>
      <c r="Y413" s="388" t="s">
        <v>409</v>
      </c>
      <c r="Z413" s="252">
        <v>12184.09</v>
      </c>
      <c r="AA413" s="252">
        <v>5713.54</v>
      </c>
      <c r="AB413" s="252">
        <v>6470.55</v>
      </c>
      <c r="AC413" s="388">
        <v>46.89</v>
      </c>
      <c r="AD413" s="388">
        <v>84.45</v>
      </c>
      <c r="AE413" s="252">
        <v>22474.1</v>
      </c>
      <c r="AF413" s="252">
        <v>14313.88</v>
      </c>
      <c r="AG413" s="388">
        <v>0</v>
      </c>
      <c r="AH413" s="252">
        <v>8160.22</v>
      </c>
      <c r="AI413" s="252">
        <v>1624.16</v>
      </c>
      <c r="AJ413" s="252">
        <v>6536.07</v>
      </c>
      <c r="AK413" s="388">
        <v>80.099999999999994</v>
      </c>
      <c r="AL413" s="402" t="s">
        <v>539</v>
      </c>
      <c r="AM413" s="388" t="s">
        <v>409</v>
      </c>
    </row>
    <row r="414" spans="1:39">
      <c r="A414" s="388" t="s">
        <v>370</v>
      </c>
      <c r="B414" s="388">
        <v>292603073</v>
      </c>
      <c r="C414" s="388" t="s">
        <v>52</v>
      </c>
      <c r="D414" s="388">
        <v>132132.20000000001</v>
      </c>
      <c r="E414" s="388">
        <v>61489.5</v>
      </c>
      <c r="F414" s="388">
        <v>70642.8</v>
      </c>
      <c r="G414" s="388">
        <v>14883.7</v>
      </c>
      <c r="H414" s="388">
        <v>2470</v>
      </c>
      <c r="I414" s="402" t="s">
        <v>539</v>
      </c>
      <c r="K414" s="388">
        <v>292602230</v>
      </c>
      <c r="L414" s="388">
        <v>171975.5</v>
      </c>
      <c r="M414" s="388">
        <v>72817.899999999994</v>
      </c>
      <c r="N414" s="388">
        <v>99156.6</v>
      </c>
      <c r="O414" s="388">
        <v>7076</v>
      </c>
      <c r="P414" s="388">
        <v>4284</v>
      </c>
      <c r="Q414" s="388">
        <v>79671.8</v>
      </c>
      <c r="R414" s="402" t="s">
        <v>539</v>
      </c>
      <c r="T414" s="388" t="s">
        <v>104</v>
      </c>
      <c r="U414" s="388" t="s">
        <v>121</v>
      </c>
      <c r="V414" s="388" t="s">
        <v>138</v>
      </c>
      <c r="W414" s="388">
        <v>18779</v>
      </c>
      <c r="X414" s="388" t="s">
        <v>406</v>
      </c>
      <c r="Y414" s="388" t="s">
        <v>410</v>
      </c>
      <c r="Z414" s="252">
        <v>82668.37</v>
      </c>
      <c r="AA414" s="252">
        <v>75099.05</v>
      </c>
      <c r="AB414" s="252">
        <v>7569.33</v>
      </c>
      <c r="AC414" s="388">
        <v>90.84</v>
      </c>
      <c r="AD414" s="388">
        <v>34.14</v>
      </c>
      <c r="AE414" s="252">
        <v>110890.01</v>
      </c>
      <c r="AF414" s="252">
        <v>85834.52</v>
      </c>
      <c r="AG414" s="388">
        <v>0</v>
      </c>
      <c r="AH414" s="252">
        <v>25055.49</v>
      </c>
      <c r="AI414" s="252">
        <v>16994.22</v>
      </c>
      <c r="AJ414" s="252">
        <v>8061.27</v>
      </c>
      <c r="AK414" s="388">
        <v>32.17</v>
      </c>
      <c r="AL414" s="402" t="s">
        <v>539</v>
      </c>
      <c r="AM414" s="388" t="s">
        <v>410</v>
      </c>
    </row>
    <row r="415" spans="1:39">
      <c r="A415" s="388" t="s">
        <v>370</v>
      </c>
      <c r="B415" s="388">
        <v>292603073</v>
      </c>
      <c r="C415" s="388" t="s">
        <v>372</v>
      </c>
      <c r="D415" s="388">
        <v>13787.7</v>
      </c>
      <c r="E415" s="388">
        <v>13645.6</v>
      </c>
      <c r="F415" s="388">
        <v>142.1</v>
      </c>
      <c r="G415" s="388">
        <v>14883.7</v>
      </c>
      <c r="H415" s="388">
        <v>2470</v>
      </c>
      <c r="I415" s="402" t="s">
        <v>539</v>
      </c>
      <c r="K415" s="388">
        <v>292603073</v>
      </c>
      <c r="L415" s="388">
        <v>389505</v>
      </c>
      <c r="M415" s="388">
        <v>176690.3</v>
      </c>
      <c r="N415" s="388">
        <v>212812.7</v>
      </c>
      <c r="O415" s="388">
        <v>14882</v>
      </c>
      <c r="P415" s="388">
        <v>2470</v>
      </c>
      <c r="Q415" s="388">
        <v>422468</v>
      </c>
      <c r="R415" s="402" t="s">
        <v>539</v>
      </c>
      <c r="T415" s="388" t="s">
        <v>104</v>
      </c>
      <c r="U415" s="388" t="s">
        <v>121</v>
      </c>
      <c r="V415" s="388" t="s">
        <v>139</v>
      </c>
      <c r="W415" s="388">
        <v>78398</v>
      </c>
      <c r="X415" s="388" t="s">
        <v>406</v>
      </c>
      <c r="Y415" s="388" t="s">
        <v>411</v>
      </c>
      <c r="Z415" s="252">
        <v>31940.05</v>
      </c>
      <c r="AA415" s="252">
        <v>10742.82</v>
      </c>
      <c r="AB415" s="252">
        <v>21197.24</v>
      </c>
      <c r="AC415" s="388">
        <v>33.630000000000003</v>
      </c>
      <c r="AD415" s="388">
        <v>0</v>
      </c>
      <c r="AE415" s="252">
        <v>17617.27</v>
      </c>
      <c r="AF415" s="252">
        <v>8304.65</v>
      </c>
      <c r="AG415" s="388">
        <v>0</v>
      </c>
      <c r="AH415" s="252">
        <v>9312.6200000000008</v>
      </c>
      <c r="AI415" s="252">
        <v>5626.19</v>
      </c>
      <c r="AJ415" s="252">
        <v>3686.43</v>
      </c>
      <c r="AK415" s="388">
        <v>39.590000000000003</v>
      </c>
      <c r="AL415" s="402" t="s">
        <v>539</v>
      </c>
      <c r="AM415" s="388" t="s">
        <v>411</v>
      </c>
    </row>
    <row r="416" spans="1:39">
      <c r="A416" s="388" t="s">
        <v>370</v>
      </c>
      <c r="B416" s="388">
        <v>292603073</v>
      </c>
      <c r="C416" s="388" t="s">
        <v>53</v>
      </c>
      <c r="D416" s="388">
        <v>243582.9</v>
      </c>
      <c r="E416" s="388">
        <v>137983.29999999999</v>
      </c>
      <c r="F416" s="388">
        <v>105599.6</v>
      </c>
      <c r="G416" s="388">
        <v>14883.7</v>
      </c>
      <c r="H416" s="388">
        <v>2470</v>
      </c>
      <c r="I416" s="402" t="s">
        <v>539</v>
      </c>
      <c r="K416" s="388">
        <v>292603286</v>
      </c>
      <c r="L416" s="388">
        <v>165765.70000000001</v>
      </c>
      <c r="M416" s="388">
        <v>44558.2</v>
      </c>
      <c r="N416" s="388">
        <v>121206.5</v>
      </c>
      <c r="O416" s="388">
        <v>8432</v>
      </c>
      <c r="P416" s="388">
        <v>5095</v>
      </c>
      <c r="Q416" s="388">
        <v>110224</v>
      </c>
      <c r="R416" s="402" t="s">
        <v>539</v>
      </c>
      <c r="T416" s="388" t="s">
        <v>104</v>
      </c>
      <c r="U416" s="388" t="s">
        <v>121</v>
      </c>
      <c r="V416" s="388" t="s">
        <v>139</v>
      </c>
      <c r="W416" s="388">
        <v>78398</v>
      </c>
      <c r="X416" s="388" t="s">
        <v>406</v>
      </c>
      <c r="Y416" s="388" t="s">
        <v>412</v>
      </c>
      <c r="Z416" s="252">
        <v>37576.53</v>
      </c>
      <c r="AA416" s="252">
        <v>18589.830000000002</v>
      </c>
      <c r="AB416" s="252">
        <v>18986.7</v>
      </c>
      <c r="AC416" s="388">
        <v>49.47</v>
      </c>
      <c r="AD416" s="388">
        <v>0</v>
      </c>
      <c r="AE416" s="252">
        <v>30249.9</v>
      </c>
      <c r="AF416" s="252">
        <v>16200.35</v>
      </c>
      <c r="AG416" s="388">
        <v>0</v>
      </c>
      <c r="AH416" s="252">
        <v>14049.55</v>
      </c>
      <c r="AI416" s="252">
        <v>7056.87</v>
      </c>
      <c r="AJ416" s="252">
        <v>6992.68</v>
      </c>
      <c r="AK416" s="388">
        <v>49.77</v>
      </c>
      <c r="AL416" s="402" t="s">
        <v>539</v>
      </c>
      <c r="AM416" s="388" t="s">
        <v>412</v>
      </c>
    </row>
    <row r="417" spans="1:39">
      <c r="A417" s="388" t="s">
        <v>370</v>
      </c>
      <c r="B417" s="388">
        <v>292603286</v>
      </c>
      <c r="C417" s="388" t="s">
        <v>43</v>
      </c>
      <c r="D417" s="388">
        <v>165452.5</v>
      </c>
      <c r="E417" s="388">
        <v>121284</v>
      </c>
      <c r="F417" s="388">
        <v>44168.5</v>
      </c>
      <c r="G417" s="388">
        <v>8431.5</v>
      </c>
      <c r="H417" s="388">
        <v>5095</v>
      </c>
      <c r="I417" s="402" t="s">
        <v>539</v>
      </c>
      <c r="K417" s="388">
        <v>292603696</v>
      </c>
      <c r="L417" s="388">
        <v>166078</v>
      </c>
      <c r="M417" s="388">
        <v>111604.8</v>
      </c>
      <c r="N417" s="388">
        <v>54472.1</v>
      </c>
      <c r="O417" s="388">
        <v>9599</v>
      </c>
      <c r="P417" s="388">
        <v>8093</v>
      </c>
      <c r="Q417" s="388">
        <v>50818.6</v>
      </c>
      <c r="R417" s="402" t="s">
        <v>539</v>
      </c>
      <c r="T417" s="388" t="s">
        <v>104</v>
      </c>
      <c r="U417" s="388" t="s">
        <v>121</v>
      </c>
      <c r="V417" s="388" t="s">
        <v>139</v>
      </c>
      <c r="W417" s="388">
        <v>78398</v>
      </c>
      <c r="X417" s="388" t="s">
        <v>406</v>
      </c>
      <c r="Y417" s="388" t="s">
        <v>413</v>
      </c>
      <c r="Z417" s="252">
        <v>39389.67</v>
      </c>
      <c r="AA417" s="252">
        <v>17512.060000000001</v>
      </c>
      <c r="AB417" s="252">
        <v>21877.61</v>
      </c>
      <c r="AC417" s="388">
        <v>44.46</v>
      </c>
      <c r="AD417" s="388">
        <v>0</v>
      </c>
      <c r="AE417" s="252">
        <v>27890.959999999999</v>
      </c>
      <c r="AF417" s="252">
        <v>21681.4</v>
      </c>
      <c r="AG417" s="388">
        <v>0</v>
      </c>
      <c r="AH417" s="252">
        <v>6209.55</v>
      </c>
      <c r="AI417" s="252">
        <v>4693.1899999999996</v>
      </c>
      <c r="AJ417" s="252">
        <v>1516.36</v>
      </c>
      <c r="AK417" s="388">
        <v>24.42</v>
      </c>
      <c r="AL417" s="402" t="s">
        <v>539</v>
      </c>
      <c r="AM417" s="388" t="s">
        <v>413</v>
      </c>
    </row>
    <row r="418" spans="1:39">
      <c r="A418" s="388" t="s">
        <v>370</v>
      </c>
      <c r="B418" s="388">
        <v>292603696</v>
      </c>
      <c r="C418" s="388" t="s">
        <v>373</v>
      </c>
      <c r="D418" s="388">
        <v>165452.5</v>
      </c>
      <c r="E418" s="388">
        <v>54524</v>
      </c>
      <c r="F418" s="388">
        <v>110928.5</v>
      </c>
      <c r="G418" s="388">
        <v>9600</v>
      </c>
      <c r="H418" s="388">
        <v>8093</v>
      </c>
      <c r="I418" s="402" t="s">
        <v>539</v>
      </c>
      <c r="K418" s="388">
        <v>292604330</v>
      </c>
      <c r="L418" s="388">
        <v>124019.2</v>
      </c>
      <c r="M418" s="388">
        <v>20619.3</v>
      </c>
      <c r="N418" s="388">
        <v>103396.8</v>
      </c>
      <c r="O418" s="388">
        <v>6863</v>
      </c>
      <c r="P418" s="388">
        <v>2601</v>
      </c>
      <c r="Q418" s="388">
        <v>144624</v>
      </c>
      <c r="R418" s="402" t="s">
        <v>539</v>
      </c>
      <c r="T418" s="388" t="s">
        <v>104</v>
      </c>
      <c r="U418" s="388" t="s">
        <v>121</v>
      </c>
      <c r="V418" s="388" t="s">
        <v>139</v>
      </c>
      <c r="W418" s="388">
        <v>78398</v>
      </c>
      <c r="X418" s="388" t="s">
        <v>406</v>
      </c>
      <c r="Y418" s="388" t="s">
        <v>414</v>
      </c>
      <c r="Z418" s="252">
        <v>31940.05</v>
      </c>
      <c r="AA418" s="252">
        <v>28755.91</v>
      </c>
      <c r="AB418" s="252">
        <v>3184.14</v>
      </c>
      <c r="AC418" s="388">
        <v>90.03</v>
      </c>
      <c r="AD418" s="388">
        <v>47.82</v>
      </c>
      <c r="AE418" s="252">
        <v>47214.11</v>
      </c>
      <c r="AF418" s="388">
        <v>0.28999999999999998</v>
      </c>
      <c r="AG418" s="388">
        <v>47.82</v>
      </c>
      <c r="AH418" s="252">
        <v>47213.82</v>
      </c>
      <c r="AI418" s="252">
        <v>28755.91</v>
      </c>
      <c r="AJ418" s="252">
        <v>18457.91</v>
      </c>
      <c r="AK418" s="388">
        <v>39.090000000000003</v>
      </c>
      <c r="AL418" s="402" t="s">
        <v>539</v>
      </c>
      <c r="AM418" s="388" t="s">
        <v>414</v>
      </c>
    </row>
    <row r="419" spans="1:39">
      <c r="A419" s="388" t="s">
        <v>370</v>
      </c>
      <c r="B419" s="388">
        <v>292604330</v>
      </c>
      <c r="C419" s="388" t="s">
        <v>44</v>
      </c>
      <c r="D419" s="388">
        <v>121379.6</v>
      </c>
      <c r="E419" s="388">
        <v>104106.3</v>
      </c>
      <c r="F419" s="388">
        <v>17273.3</v>
      </c>
      <c r="G419" s="388">
        <v>6863</v>
      </c>
      <c r="H419" s="388">
        <v>2742</v>
      </c>
      <c r="I419" s="402" t="s">
        <v>539</v>
      </c>
      <c r="K419" s="388">
        <v>295700347</v>
      </c>
      <c r="L419" s="388">
        <v>224071.2</v>
      </c>
      <c r="M419" s="388">
        <v>121366.9</v>
      </c>
      <c r="N419" s="388">
        <v>102703.4</v>
      </c>
      <c r="O419" s="388">
        <v>9273</v>
      </c>
      <c r="P419" s="388">
        <v>2777</v>
      </c>
      <c r="Q419" s="388">
        <v>219413</v>
      </c>
      <c r="R419" s="402" t="s">
        <v>539</v>
      </c>
      <c r="T419" s="388" t="s">
        <v>104</v>
      </c>
      <c r="U419" s="388" t="s">
        <v>121</v>
      </c>
      <c r="V419" s="388" t="s">
        <v>140</v>
      </c>
      <c r="W419" s="388">
        <v>97026</v>
      </c>
      <c r="X419" s="388" t="s">
        <v>406</v>
      </c>
      <c r="Y419" s="388" t="s">
        <v>415</v>
      </c>
      <c r="Z419" s="252">
        <v>210428.2</v>
      </c>
      <c r="AA419" s="252">
        <v>103879.47</v>
      </c>
      <c r="AB419" s="252">
        <v>106548.73</v>
      </c>
      <c r="AC419" s="388">
        <v>49.37</v>
      </c>
      <c r="AD419" s="388">
        <v>45.41</v>
      </c>
      <c r="AE419" s="252">
        <v>305985.78000000003</v>
      </c>
      <c r="AF419" s="252">
        <v>55665.4</v>
      </c>
      <c r="AG419" s="388">
        <v>18.96</v>
      </c>
      <c r="AH419" s="252">
        <v>250320.39</v>
      </c>
      <c r="AI419" s="252">
        <v>101924.54</v>
      </c>
      <c r="AJ419" s="252">
        <v>148395.84</v>
      </c>
      <c r="AK419" s="388">
        <v>59.28</v>
      </c>
      <c r="AL419" s="402" t="s">
        <v>539</v>
      </c>
      <c r="AM419" s="388" t="s">
        <v>415</v>
      </c>
    </row>
    <row r="420" spans="1:39">
      <c r="A420" s="388" t="s">
        <v>370</v>
      </c>
      <c r="B420" s="388">
        <v>295700347</v>
      </c>
      <c r="C420" s="388" t="s">
        <v>39</v>
      </c>
      <c r="D420" s="388">
        <v>83195</v>
      </c>
      <c r="E420" s="388">
        <v>37367.699999999997</v>
      </c>
      <c r="F420" s="388">
        <v>45827.4</v>
      </c>
      <c r="G420" s="388">
        <v>9282.01</v>
      </c>
      <c r="H420" s="388">
        <v>2777</v>
      </c>
      <c r="I420" s="402" t="s">
        <v>539</v>
      </c>
      <c r="K420" s="388">
        <v>295700485</v>
      </c>
      <c r="L420" s="388">
        <v>190871.2</v>
      </c>
      <c r="M420" s="388">
        <v>190870</v>
      </c>
      <c r="N420" s="388">
        <v>4.9000000000000004</v>
      </c>
      <c r="O420" s="388">
        <v>6400</v>
      </c>
      <c r="P420" s="388">
        <v>6400</v>
      </c>
      <c r="Q420" s="388">
        <v>0</v>
      </c>
      <c r="R420" s="402" t="s">
        <v>539</v>
      </c>
      <c r="T420" s="388" t="s">
        <v>104</v>
      </c>
      <c r="U420" s="388" t="s">
        <v>121</v>
      </c>
      <c r="V420" s="388" t="s">
        <v>142</v>
      </c>
      <c r="W420" s="388">
        <v>90365</v>
      </c>
      <c r="X420" s="388" t="s">
        <v>406</v>
      </c>
      <c r="Y420" s="388" t="s">
        <v>416</v>
      </c>
      <c r="Z420" s="252">
        <v>202908.01</v>
      </c>
      <c r="AA420" s="252">
        <v>142980.68</v>
      </c>
      <c r="AB420" s="252">
        <v>59927.33</v>
      </c>
      <c r="AC420" s="388">
        <v>70.47</v>
      </c>
      <c r="AD420" s="388">
        <v>13.12</v>
      </c>
      <c r="AE420" s="252">
        <v>229526.72</v>
      </c>
      <c r="AF420" s="252">
        <v>30537.58</v>
      </c>
      <c r="AG420" s="388">
        <v>0</v>
      </c>
      <c r="AH420" s="252">
        <v>198989.14</v>
      </c>
      <c r="AI420" s="252">
        <v>122754.6</v>
      </c>
      <c r="AJ420" s="252">
        <v>76234.539999999994</v>
      </c>
      <c r="AK420" s="388">
        <v>38.31</v>
      </c>
      <c r="AL420" s="402" t="s">
        <v>539</v>
      </c>
      <c r="AM420" s="388" t="s">
        <v>416</v>
      </c>
    </row>
    <row r="421" spans="1:39">
      <c r="A421" s="388" t="s">
        <v>370</v>
      </c>
      <c r="B421" s="388">
        <v>295700347</v>
      </c>
      <c r="C421" s="388" t="s">
        <v>40</v>
      </c>
      <c r="D421" s="388">
        <v>132070.5</v>
      </c>
      <c r="E421" s="388">
        <v>57078.8</v>
      </c>
      <c r="F421" s="388">
        <v>74991.600000000006</v>
      </c>
      <c r="G421" s="388">
        <v>9282.01</v>
      </c>
      <c r="H421" s="388">
        <v>2777</v>
      </c>
      <c r="I421" s="402" t="s">
        <v>539</v>
      </c>
      <c r="K421" s="388">
        <v>295700671</v>
      </c>
      <c r="L421" s="388">
        <v>209496.5</v>
      </c>
      <c r="M421" s="388">
        <v>177209.5</v>
      </c>
      <c r="N421" s="388">
        <v>32282</v>
      </c>
      <c r="O421" s="388">
        <v>7999</v>
      </c>
      <c r="P421" s="388">
        <v>5509</v>
      </c>
      <c r="Q421" s="388">
        <v>62682.8</v>
      </c>
      <c r="R421" s="402" t="s">
        <v>539</v>
      </c>
      <c r="T421" s="388" t="s">
        <v>104</v>
      </c>
      <c r="U421" s="388" t="s">
        <v>121</v>
      </c>
      <c r="V421" s="388" t="s">
        <v>136</v>
      </c>
      <c r="W421" s="388">
        <v>210516</v>
      </c>
      <c r="X421" s="388" t="s">
        <v>406</v>
      </c>
      <c r="Y421" s="388" t="s">
        <v>417</v>
      </c>
      <c r="Z421" s="252">
        <v>38650.15</v>
      </c>
      <c r="AA421" s="252">
        <v>10989.94</v>
      </c>
      <c r="AB421" s="252">
        <v>27660.2</v>
      </c>
      <c r="AC421" s="388">
        <v>28.43</v>
      </c>
      <c r="AD421" s="388">
        <v>28.89</v>
      </c>
      <c r="AE421" s="252">
        <v>49817.72</v>
      </c>
      <c r="AF421" s="252">
        <v>35055.58</v>
      </c>
      <c r="AG421" s="388">
        <v>0</v>
      </c>
      <c r="AH421" s="252">
        <v>14762.14</v>
      </c>
      <c r="AI421" s="252">
        <v>10989.94</v>
      </c>
      <c r="AJ421" s="252">
        <v>3772.19</v>
      </c>
      <c r="AK421" s="388">
        <v>25.55</v>
      </c>
      <c r="AL421" s="402" t="s">
        <v>539</v>
      </c>
      <c r="AM421" s="388" t="s">
        <v>417</v>
      </c>
    </row>
    <row r="422" spans="1:39">
      <c r="A422" s="388" t="s">
        <v>370</v>
      </c>
      <c r="B422" s="388">
        <v>295700347</v>
      </c>
      <c r="C422" s="388" t="s">
        <v>41</v>
      </c>
      <c r="D422" s="388">
        <v>8804.7999999999993</v>
      </c>
      <c r="E422" s="388">
        <v>8396.6</v>
      </c>
      <c r="F422" s="388">
        <v>408.2</v>
      </c>
      <c r="G422" s="388">
        <v>9282.01</v>
      </c>
      <c r="H422" s="388">
        <v>2777</v>
      </c>
      <c r="I422" s="402" t="s">
        <v>539</v>
      </c>
      <c r="K422" s="388">
        <v>295700688</v>
      </c>
      <c r="L422" s="388">
        <v>156194.1</v>
      </c>
      <c r="M422" s="388">
        <v>122088.1</v>
      </c>
      <c r="N422" s="388">
        <v>34103.800000000003</v>
      </c>
      <c r="O422" s="388">
        <v>4800</v>
      </c>
      <c r="P422" s="388">
        <v>3220</v>
      </c>
      <c r="Q422" s="388">
        <v>53312.5</v>
      </c>
      <c r="R422" s="402" t="s">
        <v>539</v>
      </c>
      <c r="T422" s="388" t="s">
        <v>84</v>
      </c>
      <c r="U422" s="388" t="s">
        <v>121</v>
      </c>
      <c r="V422" s="388" t="s">
        <v>127</v>
      </c>
      <c r="W422" s="388">
        <v>18850</v>
      </c>
      <c r="X422" s="388" t="s">
        <v>407</v>
      </c>
      <c r="Y422" s="388" t="s">
        <v>418</v>
      </c>
      <c r="Z422" s="252">
        <v>12184.09</v>
      </c>
      <c r="AA422" s="252">
        <v>6105.81</v>
      </c>
      <c r="AB422" s="252">
        <v>6078.28</v>
      </c>
      <c r="AC422" s="388">
        <v>50.11</v>
      </c>
      <c r="AD422" s="388">
        <v>84.45</v>
      </c>
      <c r="AE422" s="252">
        <v>22474.1</v>
      </c>
      <c r="AF422" s="252">
        <v>13593.2</v>
      </c>
      <c r="AG422" s="388">
        <v>0</v>
      </c>
      <c r="AH422" s="252">
        <v>8880.9</v>
      </c>
      <c r="AI422" s="252">
        <v>2732.91</v>
      </c>
      <c r="AJ422" s="252">
        <v>6147.99</v>
      </c>
      <c r="AK422" s="388">
        <v>69.23</v>
      </c>
      <c r="AL422" s="402" t="s">
        <v>539</v>
      </c>
      <c r="AM422" s="388" t="s">
        <v>418</v>
      </c>
    </row>
    <row r="423" spans="1:39">
      <c r="A423" s="388" t="s">
        <v>370</v>
      </c>
      <c r="B423" s="388">
        <v>295700485</v>
      </c>
      <c r="C423" s="388" t="s">
        <v>532</v>
      </c>
      <c r="D423" s="388">
        <v>177661.7</v>
      </c>
      <c r="E423" s="388">
        <v>4.9000000000000004</v>
      </c>
      <c r="F423" s="388">
        <v>177656.8</v>
      </c>
      <c r="G423" s="388">
        <v>6400</v>
      </c>
      <c r="H423" s="388">
        <v>6400</v>
      </c>
      <c r="I423" s="402" t="s">
        <v>539</v>
      </c>
      <c r="K423" s="388">
        <v>295700689</v>
      </c>
      <c r="L423" s="388">
        <v>102196.5</v>
      </c>
      <c r="M423" s="388">
        <v>55712.800000000003</v>
      </c>
      <c r="N423" s="388">
        <v>46481.3</v>
      </c>
      <c r="O423" s="388">
        <v>3999</v>
      </c>
      <c r="P423" s="388">
        <v>1875</v>
      </c>
      <c r="Q423" s="388">
        <v>71675.7</v>
      </c>
      <c r="R423" s="402" t="s">
        <v>539</v>
      </c>
      <c r="T423" s="388" t="s">
        <v>84</v>
      </c>
      <c r="U423" s="388" t="s">
        <v>121</v>
      </c>
      <c r="V423" s="388" t="s">
        <v>127</v>
      </c>
      <c r="W423" s="388">
        <v>18850</v>
      </c>
      <c r="X423" s="388" t="s">
        <v>406</v>
      </c>
      <c r="Y423" s="388" t="s">
        <v>419</v>
      </c>
      <c r="Z423" s="252">
        <v>20667.09</v>
      </c>
      <c r="AA423" s="252">
        <v>17514.310000000001</v>
      </c>
      <c r="AB423" s="252">
        <v>3152.79</v>
      </c>
      <c r="AC423" s="388">
        <v>84.74</v>
      </c>
      <c r="AD423" s="388">
        <v>54.4</v>
      </c>
      <c r="AE423" s="252">
        <v>31909.65</v>
      </c>
      <c r="AF423" s="252">
        <v>24376.98</v>
      </c>
      <c r="AG423" s="388">
        <v>0</v>
      </c>
      <c r="AH423" s="252">
        <v>7532.67</v>
      </c>
      <c r="AI423" s="252">
        <v>4905.0600000000004</v>
      </c>
      <c r="AJ423" s="252">
        <v>2627.61</v>
      </c>
      <c r="AK423" s="388">
        <v>34.880000000000003</v>
      </c>
      <c r="AL423" s="402" t="s">
        <v>539</v>
      </c>
      <c r="AM423" s="388" t="s">
        <v>419</v>
      </c>
    </row>
    <row r="424" spans="1:39">
      <c r="A424" s="388" t="s">
        <v>370</v>
      </c>
      <c r="B424" s="388">
        <v>295700485</v>
      </c>
      <c r="C424" s="388" t="s">
        <v>533</v>
      </c>
      <c r="D424" s="388">
        <v>13207.1</v>
      </c>
      <c r="E424" s="388">
        <v>0</v>
      </c>
      <c r="F424" s="388">
        <v>13207.1</v>
      </c>
      <c r="G424" s="388">
        <v>6400</v>
      </c>
      <c r="H424" s="388">
        <v>6400</v>
      </c>
      <c r="I424" s="402" t="s">
        <v>539</v>
      </c>
      <c r="K424" s="388">
        <v>295700699</v>
      </c>
      <c r="L424" s="388">
        <v>224071.2</v>
      </c>
      <c r="M424" s="388">
        <v>197368.4</v>
      </c>
      <c r="N424" s="388">
        <v>26701.8</v>
      </c>
      <c r="O424" s="388">
        <v>6399</v>
      </c>
      <c r="P424" s="388">
        <v>2256</v>
      </c>
      <c r="Q424" s="388">
        <v>139723</v>
      </c>
      <c r="R424" s="402" t="s">
        <v>539</v>
      </c>
      <c r="T424" s="388" t="s">
        <v>84</v>
      </c>
      <c r="U424" s="388" t="s">
        <v>121</v>
      </c>
      <c r="V424" s="388" t="s">
        <v>127</v>
      </c>
      <c r="W424" s="388">
        <v>18850</v>
      </c>
      <c r="X424" s="388" t="s">
        <v>406</v>
      </c>
      <c r="Y424" s="388" t="s">
        <v>420</v>
      </c>
      <c r="Z424" s="252">
        <v>61536.36</v>
      </c>
      <c r="AA424" s="252">
        <v>21336.18</v>
      </c>
      <c r="AB424" s="252">
        <v>40200.18</v>
      </c>
      <c r="AC424" s="388">
        <v>34.67</v>
      </c>
      <c r="AD424" s="388">
        <v>0</v>
      </c>
      <c r="AE424" s="252">
        <v>36043.65</v>
      </c>
      <c r="AF424" s="252">
        <v>28897.27</v>
      </c>
      <c r="AG424" s="388">
        <v>0</v>
      </c>
      <c r="AH424" s="252">
        <v>7146.39</v>
      </c>
      <c r="AI424" s="252">
        <v>4024.43</v>
      </c>
      <c r="AJ424" s="252">
        <v>3121.96</v>
      </c>
      <c r="AK424" s="388">
        <v>43.69</v>
      </c>
      <c r="AL424" s="402" t="s">
        <v>539</v>
      </c>
      <c r="AM424" s="388" t="s">
        <v>420</v>
      </c>
    </row>
    <row r="425" spans="1:39">
      <c r="A425" s="388" t="s">
        <v>370</v>
      </c>
      <c r="B425" s="388">
        <v>295700671</v>
      </c>
      <c r="C425" s="388" t="s">
        <v>45</v>
      </c>
      <c r="D425" s="388">
        <v>207619.5</v>
      </c>
      <c r="E425" s="388">
        <v>32317.599999999999</v>
      </c>
      <c r="F425" s="388">
        <v>175301.9</v>
      </c>
      <c r="G425" s="388">
        <v>8000.01</v>
      </c>
      <c r="H425" s="388">
        <v>5509</v>
      </c>
      <c r="I425" s="402" t="s">
        <v>539</v>
      </c>
      <c r="K425" s="388">
        <v>295700704</v>
      </c>
      <c r="L425" s="388">
        <v>224071.2</v>
      </c>
      <c r="M425" s="388">
        <v>164237.29999999999</v>
      </c>
      <c r="N425" s="388">
        <v>59833</v>
      </c>
      <c r="O425" s="388">
        <v>6399</v>
      </c>
      <c r="P425" s="388">
        <v>2208</v>
      </c>
      <c r="Q425" s="388">
        <v>141408</v>
      </c>
      <c r="R425" s="402" t="s">
        <v>539</v>
      </c>
      <c r="T425" s="388" t="s">
        <v>84</v>
      </c>
      <c r="U425" s="388" t="s">
        <v>121</v>
      </c>
      <c r="V425" s="388" t="s">
        <v>127</v>
      </c>
      <c r="W425" s="388">
        <v>18850</v>
      </c>
      <c r="X425" s="388" t="s">
        <v>406</v>
      </c>
      <c r="Y425" s="388" t="s">
        <v>421</v>
      </c>
      <c r="Z425" s="252">
        <v>13151.79</v>
      </c>
      <c r="AA425" s="252">
        <v>6105.98</v>
      </c>
      <c r="AB425" s="252">
        <v>7045.81</v>
      </c>
      <c r="AC425" s="388">
        <v>46.43</v>
      </c>
      <c r="AD425" s="388">
        <v>70.66</v>
      </c>
      <c r="AE425" s="252">
        <v>22444.59</v>
      </c>
      <c r="AF425" s="252">
        <v>4683.18</v>
      </c>
      <c r="AG425" s="388">
        <v>35.049999999999997</v>
      </c>
      <c r="AH425" s="252">
        <v>17761.41</v>
      </c>
      <c r="AI425" s="252">
        <v>6105.98</v>
      </c>
      <c r="AJ425" s="252">
        <v>11655.43</v>
      </c>
      <c r="AK425" s="388">
        <v>65.62</v>
      </c>
      <c r="AL425" s="402" t="s">
        <v>539</v>
      </c>
      <c r="AM425" s="388" t="s">
        <v>421</v>
      </c>
    </row>
    <row r="426" spans="1:39">
      <c r="A426" s="388" t="s">
        <v>370</v>
      </c>
      <c r="B426" s="388">
        <v>295700688</v>
      </c>
      <c r="C426" s="388" t="s">
        <v>460</v>
      </c>
      <c r="D426" s="388">
        <v>156192</v>
      </c>
      <c r="E426" s="388">
        <v>36174.6</v>
      </c>
      <c r="F426" s="388">
        <v>120017.4</v>
      </c>
      <c r="G426" s="388">
        <v>4800</v>
      </c>
      <c r="H426" s="388">
        <v>3283</v>
      </c>
      <c r="I426" s="402" t="s">
        <v>539</v>
      </c>
      <c r="K426" s="388">
        <v>295700706</v>
      </c>
      <c r="L426" s="388">
        <v>102196.5</v>
      </c>
      <c r="M426" s="388">
        <v>58858.400000000001</v>
      </c>
      <c r="N426" s="388">
        <v>43335.8</v>
      </c>
      <c r="O426" s="388">
        <v>3999</v>
      </c>
      <c r="P426" s="388">
        <v>931</v>
      </c>
      <c r="Q426" s="388">
        <v>103518</v>
      </c>
      <c r="R426" s="402" t="s">
        <v>539</v>
      </c>
      <c r="T426" s="388" t="s">
        <v>84</v>
      </c>
      <c r="U426" s="388" t="s">
        <v>121</v>
      </c>
      <c r="V426" s="388" t="s">
        <v>128</v>
      </c>
      <c r="W426" s="388">
        <v>78378</v>
      </c>
      <c r="X426" s="388" t="s">
        <v>406</v>
      </c>
      <c r="Y426" s="388" t="s">
        <v>422</v>
      </c>
      <c r="Z426" s="252">
        <v>31940.05</v>
      </c>
      <c r="AA426" s="252">
        <v>9023.07</v>
      </c>
      <c r="AB426" s="252">
        <v>22916.98</v>
      </c>
      <c r="AC426" s="388">
        <v>28.25</v>
      </c>
      <c r="AD426" s="388">
        <v>0</v>
      </c>
      <c r="AE426" s="252">
        <v>15209.18</v>
      </c>
      <c r="AF426" s="252">
        <v>3983.32</v>
      </c>
      <c r="AG426" s="388">
        <v>0</v>
      </c>
      <c r="AH426" s="252">
        <v>11225.86</v>
      </c>
      <c r="AI426" s="252">
        <v>6932.04</v>
      </c>
      <c r="AJ426" s="252">
        <v>4293.82</v>
      </c>
      <c r="AK426" s="388">
        <v>38.25</v>
      </c>
      <c r="AL426" s="402" t="s">
        <v>539</v>
      </c>
      <c r="AM426" s="388" t="s">
        <v>422</v>
      </c>
    </row>
    <row r="427" spans="1:39">
      <c r="A427" s="388" t="s">
        <v>370</v>
      </c>
      <c r="B427" s="388">
        <v>295700689</v>
      </c>
      <c r="C427" s="388" t="s">
        <v>337</v>
      </c>
      <c r="D427" s="388">
        <v>100322.6</v>
      </c>
      <c r="E427" s="388">
        <v>61950.3</v>
      </c>
      <c r="F427" s="388">
        <v>38372.300000000003</v>
      </c>
      <c r="G427" s="388">
        <v>4000.01</v>
      </c>
      <c r="H427" s="388">
        <v>1265</v>
      </c>
      <c r="I427" s="402" t="s">
        <v>539</v>
      </c>
      <c r="K427" s="388">
        <v>292600879</v>
      </c>
      <c r="L427" s="388">
        <v>193029.1</v>
      </c>
      <c r="M427" s="388">
        <v>111588.6</v>
      </c>
      <c r="N427" s="388">
        <v>81439.5</v>
      </c>
      <c r="O427" s="388">
        <v>5429</v>
      </c>
      <c r="P427" s="388">
        <v>1704</v>
      </c>
      <c r="Q427" s="388">
        <v>138284</v>
      </c>
      <c r="R427" s="402" t="s">
        <v>539</v>
      </c>
      <c r="T427" s="388" t="s">
        <v>84</v>
      </c>
      <c r="U427" s="388" t="s">
        <v>121</v>
      </c>
      <c r="V427" s="388" t="s">
        <v>128</v>
      </c>
      <c r="W427" s="388">
        <v>78378</v>
      </c>
      <c r="X427" s="388" t="s">
        <v>406</v>
      </c>
      <c r="Y427" s="388" t="s">
        <v>423</v>
      </c>
      <c r="Z427" s="252">
        <v>15030.61</v>
      </c>
      <c r="AA427" s="252">
        <v>8869.7900000000009</v>
      </c>
      <c r="AB427" s="252">
        <v>6160.82</v>
      </c>
      <c r="AC427" s="388">
        <v>59.01</v>
      </c>
      <c r="AD427" s="388">
        <v>0</v>
      </c>
      <c r="AE427" s="252">
        <v>11794.68</v>
      </c>
      <c r="AF427" s="252">
        <v>4370.97</v>
      </c>
      <c r="AG427" s="388">
        <v>0</v>
      </c>
      <c r="AH427" s="252">
        <v>7423.71</v>
      </c>
      <c r="AI427" s="252">
        <v>5449.58</v>
      </c>
      <c r="AJ427" s="252">
        <v>1974.13</v>
      </c>
      <c r="AK427" s="388">
        <v>26.59</v>
      </c>
      <c r="AL427" s="402" t="s">
        <v>539</v>
      </c>
      <c r="AM427" s="388" t="s">
        <v>423</v>
      </c>
    </row>
    <row r="428" spans="1:39">
      <c r="A428" s="388" t="s">
        <v>370</v>
      </c>
      <c r="B428" s="388">
        <v>295700699</v>
      </c>
      <c r="C428" s="388" t="s">
        <v>485</v>
      </c>
      <c r="D428" s="388">
        <v>83195</v>
      </c>
      <c r="E428" s="388">
        <v>18663.599999999999</v>
      </c>
      <c r="F428" s="388">
        <v>64531.4</v>
      </c>
      <c r="G428" s="388">
        <v>6400.03</v>
      </c>
      <c r="H428" s="388">
        <v>2256</v>
      </c>
      <c r="I428" s="402" t="s">
        <v>539</v>
      </c>
      <c r="K428" s="388">
        <v>292602231</v>
      </c>
      <c r="L428" s="388">
        <v>276130.40000000002</v>
      </c>
      <c r="M428" s="388">
        <v>89463.2</v>
      </c>
      <c r="N428" s="388">
        <v>186666.4</v>
      </c>
      <c r="O428" s="388">
        <v>8508</v>
      </c>
      <c r="P428" s="388">
        <v>4947</v>
      </c>
      <c r="Q428" s="388">
        <v>91396.7</v>
      </c>
      <c r="R428" s="402" t="s">
        <v>539</v>
      </c>
      <c r="T428" s="388" t="s">
        <v>84</v>
      </c>
      <c r="U428" s="388" t="s">
        <v>121</v>
      </c>
      <c r="V428" s="388" t="s">
        <v>129</v>
      </c>
      <c r="W428" s="388">
        <v>78998</v>
      </c>
      <c r="X428" s="388" t="s">
        <v>406</v>
      </c>
      <c r="Y428" s="388" t="s">
        <v>424</v>
      </c>
      <c r="Z428" s="252">
        <v>142777.56</v>
      </c>
      <c r="AA428" s="252">
        <v>115496.43</v>
      </c>
      <c r="AB428" s="252">
        <v>27281.13</v>
      </c>
      <c r="AC428" s="388">
        <v>80.89</v>
      </c>
      <c r="AD428" s="388">
        <v>0</v>
      </c>
      <c r="AE428" s="252">
        <v>130640.08</v>
      </c>
      <c r="AF428" s="252">
        <v>77726.97</v>
      </c>
      <c r="AG428" s="388">
        <v>0</v>
      </c>
      <c r="AH428" s="252">
        <v>52913.11</v>
      </c>
      <c r="AI428" s="252">
        <v>49308.31</v>
      </c>
      <c r="AJ428" s="252">
        <v>3604.81</v>
      </c>
      <c r="AK428" s="388">
        <v>6.81</v>
      </c>
      <c r="AL428" s="402" t="s">
        <v>539</v>
      </c>
      <c r="AM428" s="388" t="s">
        <v>424</v>
      </c>
    </row>
    <row r="429" spans="1:39">
      <c r="A429" s="388" t="s">
        <v>370</v>
      </c>
      <c r="B429" s="388">
        <v>295700699</v>
      </c>
      <c r="C429" s="388" t="s">
        <v>487</v>
      </c>
      <c r="D429" s="388">
        <v>8804.7999999999993</v>
      </c>
      <c r="E429" s="388">
        <v>8151.3</v>
      </c>
      <c r="F429" s="388">
        <v>653.5</v>
      </c>
      <c r="G429" s="388">
        <v>6400.03</v>
      </c>
      <c r="H429" s="388">
        <v>2256</v>
      </c>
      <c r="I429" s="402" t="s">
        <v>539</v>
      </c>
      <c r="K429" s="388">
        <v>292602804</v>
      </c>
      <c r="L429" s="388">
        <v>83038.8</v>
      </c>
      <c r="M429" s="388">
        <v>21821.9</v>
      </c>
      <c r="N429" s="388">
        <v>61216.6</v>
      </c>
      <c r="O429" s="388">
        <v>4357</v>
      </c>
      <c r="P429" s="388">
        <v>878</v>
      </c>
      <c r="Q429" s="388">
        <v>117345</v>
      </c>
      <c r="R429" s="402" t="s">
        <v>539</v>
      </c>
      <c r="T429" s="388" t="s">
        <v>84</v>
      </c>
      <c r="U429" s="388" t="s">
        <v>121</v>
      </c>
      <c r="V429" s="388" t="s">
        <v>130</v>
      </c>
      <c r="W429" s="388">
        <v>53518</v>
      </c>
      <c r="X429" s="388" t="s">
        <v>406</v>
      </c>
      <c r="Y429" s="388" t="s">
        <v>425</v>
      </c>
      <c r="Z429" s="252">
        <v>172851.74</v>
      </c>
      <c r="AA429" s="252">
        <v>71518.59</v>
      </c>
      <c r="AB429" s="252">
        <v>101333.15</v>
      </c>
      <c r="AC429" s="388">
        <v>41.38</v>
      </c>
      <c r="AD429" s="388">
        <v>22.97</v>
      </c>
      <c r="AE429" s="252">
        <v>212547.86</v>
      </c>
      <c r="AF429" s="252">
        <v>66838.8</v>
      </c>
      <c r="AG429" s="388">
        <v>0</v>
      </c>
      <c r="AH429" s="252">
        <v>145709.04999999999</v>
      </c>
      <c r="AI429" s="252">
        <v>70280.5</v>
      </c>
      <c r="AJ429" s="252">
        <v>75428.55</v>
      </c>
      <c r="AK429" s="388">
        <v>51.77</v>
      </c>
      <c r="AL429" s="402" t="s">
        <v>539</v>
      </c>
      <c r="AM429" s="388" t="s">
        <v>425</v>
      </c>
    </row>
    <row r="430" spans="1:39">
      <c r="A430" s="388" t="s">
        <v>370</v>
      </c>
      <c r="B430" s="388">
        <v>295700699</v>
      </c>
      <c r="C430" s="388" t="s">
        <v>488</v>
      </c>
      <c r="D430" s="388">
        <v>132070.5</v>
      </c>
      <c r="E430" s="388">
        <v>811.1</v>
      </c>
      <c r="F430" s="388">
        <v>131259.29999999999</v>
      </c>
      <c r="G430" s="388">
        <v>6400.03</v>
      </c>
      <c r="H430" s="388">
        <v>2256</v>
      </c>
      <c r="I430" s="402" t="s">
        <v>539</v>
      </c>
      <c r="K430" s="388">
        <v>292603004</v>
      </c>
      <c r="L430" s="388">
        <v>438219.9</v>
      </c>
      <c r="M430" s="388">
        <v>220110.8</v>
      </c>
      <c r="N430" s="388">
        <v>218108.6</v>
      </c>
      <c r="O430" s="388">
        <v>14829</v>
      </c>
      <c r="P430" s="388">
        <v>1776</v>
      </c>
      <c r="Q430" s="388">
        <v>440186</v>
      </c>
      <c r="R430" s="402" t="s">
        <v>539</v>
      </c>
      <c r="T430" s="388" t="s">
        <v>84</v>
      </c>
      <c r="U430" s="388" t="s">
        <v>121</v>
      </c>
      <c r="V430" s="388" t="s">
        <v>130</v>
      </c>
      <c r="W430" s="388">
        <v>53518</v>
      </c>
      <c r="X430" s="388" t="s">
        <v>406</v>
      </c>
      <c r="Y430" s="388" t="s">
        <v>426</v>
      </c>
      <c r="Z430" s="252">
        <v>76590.89</v>
      </c>
      <c r="AA430" s="252">
        <v>50885.599999999999</v>
      </c>
      <c r="AB430" s="252">
        <v>25705.3</v>
      </c>
      <c r="AC430" s="388">
        <v>66.44</v>
      </c>
      <c r="AD430" s="388">
        <v>25.02</v>
      </c>
      <c r="AE430" s="252">
        <v>95756.4</v>
      </c>
      <c r="AF430" s="252">
        <v>42618.34</v>
      </c>
      <c r="AG430" s="388">
        <v>0</v>
      </c>
      <c r="AH430" s="252">
        <v>53138.06</v>
      </c>
      <c r="AI430" s="252">
        <v>50885.599999999999</v>
      </c>
      <c r="AJ430" s="252">
        <v>2252.46</v>
      </c>
      <c r="AK430" s="388">
        <v>4.24</v>
      </c>
      <c r="AL430" s="402" t="s">
        <v>539</v>
      </c>
      <c r="AM430" s="388" t="s">
        <v>426</v>
      </c>
    </row>
    <row r="431" spans="1:39">
      <c r="A431" s="388" t="s">
        <v>370</v>
      </c>
      <c r="B431" s="388">
        <v>295700704</v>
      </c>
      <c r="C431" s="388" t="s">
        <v>442</v>
      </c>
      <c r="D431" s="388">
        <v>83195</v>
      </c>
      <c r="E431" s="388">
        <v>31076.9</v>
      </c>
      <c r="F431" s="388">
        <v>52118.1</v>
      </c>
      <c r="G431" s="388">
        <v>6400.01</v>
      </c>
      <c r="H431" s="388">
        <v>2018</v>
      </c>
      <c r="I431" s="402" t="s">
        <v>539</v>
      </c>
      <c r="K431" s="388">
        <v>292603875</v>
      </c>
      <c r="L431" s="388">
        <v>83038.8</v>
      </c>
      <c r="M431" s="388">
        <v>54910.6</v>
      </c>
      <c r="N431" s="388">
        <v>28127.9</v>
      </c>
      <c r="O431" s="388">
        <v>4799</v>
      </c>
      <c r="P431" s="388">
        <v>2845</v>
      </c>
      <c r="Q431" s="388">
        <v>65934.2</v>
      </c>
      <c r="R431" s="402" t="s">
        <v>539</v>
      </c>
      <c r="T431" s="388" t="s">
        <v>84</v>
      </c>
      <c r="U431" s="388" t="s">
        <v>121</v>
      </c>
      <c r="V431" s="388" t="s">
        <v>134</v>
      </c>
      <c r="W431" s="388">
        <v>55362</v>
      </c>
      <c r="X431" s="388" t="s">
        <v>406</v>
      </c>
      <c r="Y431" s="388" t="s">
        <v>427</v>
      </c>
      <c r="Z431" s="252">
        <v>172851.74</v>
      </c>
      <c r="AA431" s="252">
        <v>105517.86</v>
      </c>
      <c r="AB431" s="252">
        <v>67333.88</v>
      </c>
      <c r="AC431" s="388">
        <v>61.05</v>
      </c>
      <c r="AD431" s="388">
        <v>32.369999999999997</v>
      </c>
      <c r="AE431" s="252">
        <v>228801.79</v>
      </c>
      <c r="AF431" s="252">
        <v>33615.78</v>
      </c>
      <c r="AG431" s="388">
        <v>12.92</v>
      </c>
      <c r="AH431" s="252">
        <v>195186.01</v>
      </c>
      <c r="AI431" s="252">
        <v>102834.7</v>
      </c>
      <c r="AJ431" s="252">
        <v>92351.3</v>
      </c>
      <c r="AK431" s="388">
        <v>47.31</v>
      </c>
      <c r="AL431" s="402" t="s">
        <v>539</v>
      </c>
      <c r="AM431" s="388" t="s">
        <v>427</v>
      </c>
    </row>
    <row r="432" spans="1:39">
      <c r="A432" s="388" t="s">
        <v>370</v>
      </c>
      <c r="B432" s="388">
        <v>295700704</v>
      </c>
      <c r="C432" s="388" t="s">
        <v>444</v>
      </c>
      <c r="D432" s="388">
        <v>8804.7999999999993</v>
      </c>
      <c r="E432" s="388">
        <v>8548.2000000000007</v>
      </c>
      <c r="F432" s="388">
        <v>256.60000000000002</v>
      </c>
      <c r="G432" s="388">
        <v>6400.01</v>
      </c>
      <c r="H432" s="388">
        <v>2018</v>
      </c>
      <c r="I432" s="402" t="s">
        <v>539</v>
      </c>
      <c r="K432" s="388">
        <v>292604652</v>
      </c>
      <c r="L432" s="388">
        <v>191618.2</v>
      </c>
      <c r="M432" s="388">
        <v>36744</v>
      </c>
      <c r="N432" s="388">
        <v>154869.1</v>
      </c>
      <c r="O432" s="388">
        <v>9427</v>
      </c>
      <c r="P432" s="388">
        <v>4761</v>
      </c>
      <c r="Q432" s="388">
        <v>143426</v>
      </c>
      <c r="R432" s="402" t="s">
        <v>539</v>
      </c>
      <c r="T432" s="388" t="s">
        <v>84</v>
      </c>
      <c r="U432" s="388" t="s">
        <v>121</v>
      </c>
      <c r="V432" s="388" t="s">
        <v>119</v>
      </c>
      <c r="W432" s="388">
        <v>210204</v>
      </c>
      <c r="X432" s="388" t="s">
        <v>406</v>
      </c>
      <c r="Y432" s="388" t="s">
        <v>428</v>
      </c>
      <c r="Z432" s="252">
        <v>38650.15</v>
      </c>
      <c r="AA432" s="252">
        <v>31902.66</v>
      </c>
      <c r="AB432" s="252">
        <v>6747.49</v>
      </c>
      <c r="AC432" s="388">
        <v>82.54</v>
      </c>
      <c r="AD432" s="388">
        <v>15.54</v>
      </c>
      <c r="AE432" s="252">
        <v>44656.58</v>
      </c>
      <c r="AF432" s="252">
        <v>6321.8</v>
      </c>
      <c r="AG432" s="388">
        <v>0</v>
      </c>
      <c r="AH432" s="252">
        <v>38334.78</v>
      </c>
      <c r="AI432" s="252">
        <v>31372.7</v>
      </c>
      <c r="AJ432" s="252">
        <v>6962.07</v>
      </c>
      <c r="AK432" s="388">
        <v>18.16</v>
      </c>
      <c r="AL432" s="402" t="s">
        <v>539</v>
      </c>
      <c r="AM432" s="388" t="s">
        <v>428</v>
      </c>
    </row>
    <row r="433" spans="1:36">
      <c r="A433" s="388" t="s">
        <v>370</v>
      </c>
      <c r="B433" s="388">
        <v>295700704</v>
      </c>
      <c r="C433" s="388" t="s">
        <v>443</v>
      </c>
      <c r="D433" s="388">
        <v>132070.5</v>
      </c>
      <c r="E433" s="388">
        <v>21736.3</v>
      </c>
      <c r="F433" s="388">
        <v>110334.2</v>
      </c>
      <c r="G433" s="388">
        <v>6400.01</v>
      </c>
      <c r="H433" s="388">
        <v>2018</v>
      </c>
      <c r="I433" s="402" t="s">
        <v>539</v>
      </c>
      <c r="K433" s="388">
        <v>295700349</v>
      </c>
      <c r="L433" s="388">
        <v>262288.90000000002</v>
      </c>
      <c r="M433" s="388">
        <v>103773.3</v>
      </c>
      <c r="N433" s="388">
        <v>158514.20000000001</v>
      </c>
      <c r="O433" s="388">
        <v>10561</v>
      </c>
      <c r="P433" s="388">
        <v>1992</v>
      </c>
      <c r="Q433" s="388">
        <v>289083</v>
      </c>
      <c r="R433" s="402" t="s">
        <v>539</v>
      </c>
    </row>
    <row r="434" spans="1:36">
      <c r="A434" s="388" t="s">
        <v>370</v>
      </c>
      <c r="B434" s="388">
        <v>295700706</v>
      </c>
      <c r="C434" s="388" t="s">
        <v>358</v>
      </c>
      <c r="D434" s="388">
        <v>100322.6</v>
      </c>
      <c r="E434" s="388">
        <v>45608.4</v>
      </c>
      <c r="F434" s="388">
        <v>54714.2</v>
      </c>
      <c r="G434" s="388">
        <v>4000.02</v>
      </c>
      <c r="H434" s="388">
        <v>559</v>
      </c>
      <c r="I434" s="402" t="s">
        <v>539</v>
      </c>
      <c r="K434" s="388">
        <v>295700667</v>
      </c>
      <c r="L434" s="388">
        <v>102196.5</v>
      </c>
      <c r="M434" s="388">
        <v>86047.2</v>
      </c>
      <c r="N434" s="388">
        <v>16146.9</v>
      </c>
      <c r="O434" s="388">
        <v>3999</v>
      </c>
      <c r="P434" s="388">
        <v>2092</v>
      </c>
      <c r="Q434" s="388">
        <v>64335</v>
      </c>
      <c r="R434" s="402" t="s">
        <v>539</v>
      </c>
      <c r="T434" s="388" t="s">
        <v>359</v>
      </c>
      <c r="U434" s="388" t="s">
        <v>516</v>
      </c>
      <c r="V434" s="388" t="s">
        <v>521</v>
      </c>
      <c r="W434" s="388" t="s">
        <v>377</v>
      </c>
      <c r="Y434" s="114" t="s">
        <v>515</v>
      </c>
      <c r="Z434" s="388"/>
      <c r="AA434" s="388"/>
      <c r="AB434" s="388"/>
      <c r="AC434" s="388"/>
      <c r="AD434" s="388"/>
      <c r="AE434" s="388"/>
      <c r="AF434" s="388"/>
      <c r="AG434" s="388"/>
      <c r="AH434" s="388"/>
      <c r="AI434" s="388"/>
      <c r="AJ434" s="388"/>
    </row>
    <row r="435" spans="1:36">
      <c r="A435" s="388" t="s">
        <v>365</v>
      </c>
      <c r="B435" s="388">
        <v>292600879</v>
      </c>
      <c r="C435" s="388" t="s">
        <v>55</v>
      </c>
      <c r="D435" s="388">
        <v>193027.9</v>
      </c>
      <c r="E435" s="388">
        <v>81452.399999999994</v>
      </c>
      <c r="F435" s="388">
        <v>111575.6</v>
      </c>
      <c r="G435" s="388">
        <v>5430.01</v>
      </c>
      <c r="H435" s="388">
        <v>1704</v>
      </c>
      <c r="I435" s="402" t="s">
        <v>539</v>
      </c>
      <c r="K435" s="388">
        <v>295700709</v>
      </c>
      <c r="L435" s="388">
        <v>328695.2</v>
      </c>
      <c r="M435" s="388">
        <v>180638.9</v>
      </c>
      <c r="N435" s="388">
        <v>148052.6</v>
      </c>
      <c r="O435" s="388">
        <v>11649</v>
      </c>
      <c r="P435" s="388">
        <v>4471</v>
      </c>
      <c r="Q435" s="388">
        <v>242170</v>
      </c>
      <c r="R435" s="402" t="s">
        <v>539</v>
      </c>
      <c r="T435" s="388">
        <v>290103544</v>
      </c>
      <c r="U435" s="252">
        <v>8.203125E-2</v>
      </c>
      <c r="V435" s="252">
        <v>8.0108642578125E-5</v>
      </c>
      <c r="W435" s="402" t="s">
        <v>539</v>
      </c>
      <c r="Y435" s="388" t="s">
        <v>10</v>
      </c>
      <c r="Z435" s="388" t="s">
        <v>267</v>
      </c>
      <c r="AA435" s="388" t="s">
        <v>242</v>
      </c>
      <c r="AB435" s="388" t="s">
        <v>490</v>
      </c>
      <c r="AC435" s="388" t="s">
        <v>377</v>
      </c>
      <c r="AD435" s="388" t="s">
        <v>347</v>
      </c>
      <c r="AE435" s="388" t="s">
        <v>491</v>
      </c>
      <c r="AF435" s="401" t="s">
        <v>510</v>
      </c>
      <c r="AG435" s="388" t="s">
        <v>310</v>
      </c>
      <c r="AH435" s="388" t="s">
        <v>511</v>
      </c>
      <c r="AI435" s="388" t="s">
        <v>513</v>
      </c>
      <c r="AJ435" s="388" t="s">
        <v>377</v>
      </c>
    </row>
    <row r="436" spans="1:36">
      <c r="A436" s="388" t="s">
        <v>365</v>
      </c>
      <c r="B436" s="388">
        <v>292602231</v>
      </c>
      <c r="C436" s="388" t="s">
        <v>47</v>
      </c>
      <c r="D436" s="388">
        <v>275754.2</v>
      </c>
      <c r="E436" s="388">
        <v>186986.6</v>
      </c>
      <c r="F436" s="388">
        <v>88767.6</v>
      </c>
      <c r="G436" s="388">
        <v>8529.14</v>
      </c>
      <c r="H436" s="388">
        <v>5346</v>
      </c>
      <c r="I436" s="402" t="s">
        <v>539</v>
      </c>
      <c r="K436" s="388">
        <v>295700710</v>
      </c>
      <c r="L436" s="388">
        <v>209496.5</v>
      </c>
      <c r="M436" s="388">
        <v>118054.9</v>
      </c>
      <c r="N436" s="388">
        <v>91436</v>
      </c>
      <c r="O436" s="388">
        <v>7999</v>
      </c>
      <c r="P436" s="388">
        <v>5252</v>
      </c>
      <c r="Q436" s="388">
        <v>71641</v>
      </c>
      <c r="R436" s="402" t="s">
        <v>539</v>
      </c>
      <c r="T436" s="388">
        <v>290103564</v>
      </c>
      <c r="U436" s="252">
        <v>11671.828124999996</v>
      </c>
      <c r="V436" s="252">
        <v>11.398269653320309</v>
      </c>
      <c r="W436" s="402" t="s">
        <v>539</v>
      </c>
      <c r="Y436" s="388">
        <v>292602230</v>
      </c>
      <c r="Z436" s="388">
        <v>2055.9</v>
      </c>
      <c r="AA436" s="388">
        <v>1015.9</v>
      </c>
      <c r="AB436" s="399">
        <v>0.4941388199815166</v>
      </c>
      <c r="AC436" s="401" t="s">
        <v>538</v>
      </c>
      <c r="AD436" s="252">
        <v>2.0077148437500001</v>
      </c>
      <c r="AE436" s="252">
        <v>0.99208984374999998</v>
      </c>
      <c r="AF436" s="252">
        <v>96.832617187500006</v>
      </c>
      <c r="AG436" s="252">
        <v>77.804492187500003</v>
      </c>
      <c r="AH436" s="252">
        <v>95.840527343750011</v>
      </c>
      <c r="AI436" s="399">
        <v>1.2318122597958123</v>
      </c>
      <c r="AJ436" s="402" t="s">
        <v>539</v>
      </c>
    </row>
    <row r="437" spans="1:36">
      <c r="A437" s="388" t="s">
        <v>365</v>
      </c>
      <c r="B437" s="388">
        <v>292602804</v>
      </c>
      <c r="C437" s="388" t="s">
        <v>48</v>
      </c>
      <c r="D437" s="388">
        <v>82726.3</v>
      </c>
      <c r="E437" s="388">
        <v>61261.1</v>
      </c>
      <c r="F437" s="388">
        <v>21465.1</v>
      </c>
      <c r="G437" s="388">
        <v>4357.25</v>
      </c>
      <c r="H437" s="388">
        <v>878</v>
      </c>
      <c r="I437" s="402" t="s">
        <v>539</v>
      </c>
      <c r="K437" s="388">
        <v>295700712</v>
      </c>
      <c r="L437" s="388">
        <v>209496.5</v>
      </c>
      <c r="M437" s="388">
        <v>130469.7</v>
      </c>
      <c r="N437" s="388">
        <v>79021.2</v>
      </c>
      <c r="O437" s="388">
        <v>7999</v>
      </c>
      <c r="P437" s="388">
        <v>3084</v>
      </c>
      <c r="Q437" s="388">
        <v>99837</v>
      </c>
      <c r="R437" s="402" t="s">
        <v>539</v>
      </c>
      <c r="T437" s="388">
        <v>290103810</v>
      </c>
      <c r="U437" s="252">
        <v>474.984375</v>
      </c>
      <c r="V437" s="252">
        <v>0.4638519287109375</v>
      </c>
      <c r="W437" s="402" t="s">
        <v>539</v>
      </c>
      <c r="Y437" s="388">
        <v>292602231</v>
      </c>
      <c r="Z437" s="388">
        <v>77980</v>
      </c>
      <c r="AA437" s="388">
        <v>61087.3</v>
      </c>
      <c r="AB437" s="399">
        <v>0.78337137727622475</v>
      </c>
      <c r="AC437" s="401" t="s">
        <v>538</v>
      </c>
      <c r="AD437" s="252">
        <v>76.15234375</v>
      </c>
      <c r="AE437" s="252">
        <v>59.655566406250003</v>
      </c>
      <c r="AF437" s="252">
        <v>182.29140624999999</v>
      </c>
      <c r="AG437" s="252">
        <v>89.254589843749997</v>
      </c>
      <c r="AH437" s="252">
        <v>122.63583984374999</v>
      </c>
      <c r="AI437" s="399">
        <v>1.3740003741929412</v>
      </c>
      <c r="AJ437" s="402" t="s">
        <v>539</v>
      </c>
    </row>
    <row r="438" spans="1:36">
      <c r="A438" s="388" t="s">
        <v>365</v>
      </c>
      <c r="B438" s="388">
        <v>292603004</v>
      </c>
      <c r="C438" s="388" t="s">
        <v>56</v>
      </c>
      <c r="D438" s="388">
        <v>132132.20000000001</v>
      </c>
      <c r="E438" s="388">
        <v>62702.3</v>
      </c>
      <c r="F438" s="388">
        <v>69429.899999999994</v>
      </c>
      <c r="G438" s="388">
        <v>14834.9</v>
      </c>
      <c r="H438" s="388">
        <v>1776</v>
      </c>
      <c r="I438" s="402" t="s">
        <v>539</v>
      </c>
      <c r="K438" s="388">
        <v>295700713</v>
      </c>
      <c r="L438" s="388">
        <v>190871.2</v>
      </c>
      <c r="M438" s="388">
        <v>190870</v>
      </c>
      <c r="N438" s="388">
        <v>4.9000000000000004</v>
      </c>
      <c r="O438" s="388">
        <v>6400</v>
      </c>
      <c r="P438" s="388">
        <v>6400</v>
      </c>
      <c r="Q438" s="388">
        <v>0</v>
      </c>
      <c r="R438" s="402" t="s">
        <v>539</v>
      </c>
      <c r="T438" s="388">
        <v>290103943</v>
      </c>
      <c r="U438" s="252">
        <v>2798.578125</v>
      </c>
      <c r="V438" s="252">
        <v>2.7329864501953125</v>
      </c>
      <c r="W438" s="402" t="s">
        <v>539</v>
      </c>
      <c r="Y438" s="388">
        <v>292604330</v>
      </c>
      <c r="Z438" s="388">
        <v>28948.3</v>
      </c>
      <c r="AA438" s="388">
        <v>11863.4</v>
      </c>
      <c r="AB438" s="399">
        <v>0.40981335691560472</v>
      </c>
      <c r="AC438" s="401" t="s">
        <v>538</v>
      </c>
      <c r="AD438" s="252">
        <v>28.269824218749999</v>
      </c>
      <c r="AE438" s="252">
        <v>11.5853515625</v>
      </c>
      <c r="AF438" s="252">
        <v>100.9734375</v>
      </c>
      <c r="AG438" s="252">
        <v>141.234375</v>
      </c>
      <c r="AH438" s="252">
        <v>89.388085937500009</v>
      </c>
      <c r="AI438" s="399">
        <v>0.63290601836486338</v>
      </c>
      <c r="AJ438" s="402" t="s">
        <v>539</v>
      </c>
    </row>
    <row r="439" spans="1:36">
      <c r="A439" s="388" t="s">
        <v>365</v>
      </c>
      <c r="B439" s="388">
        <v>292603004</v>
      </c>
      <c r="C439" s="388" t="s">
        <v>57</v>
      </c>
      <c r="D439" s="388">
        <v>13787.7</v>
      </c>
      <c r="E439" s="388">
        <v>13646.7</v>
      </c>
      <c r="F439" s="388">
        <v>141</v>
      </c>
      <c r="G439" s="388">
        <v>14834.9</v>
      </c>
      <c r="H439" s="388">
        <v>1776</v>
      </c>
      <c r="I439" s="402" t="s">
        <v>539</v>
      </c>
      <c r="K439" s="388">
        <v>292600623</v>
      </c>
      <c r="L439" s="388">
        <v>250018.4</v>
      </c>
      <c r="M439" s="388">
        <v>195606.1</v>
      </c>
      <c r="N439" s="388">
        <v>54411</v>
      </c>
      <c r="O439" s="388">
        <v>3713</v>
      </c>
      <c r="P439" s="388">
        <v>2089</v>
      </c>
      <c r="Q439" s="388">
        <v>44777.1</v>
      </c>
      <c r="R439" s="402" t="s">
        <v>539</v>
      </c>
      <c r="T439" s="388">
        <v>290105349</v>
      </c>
      <c r="U439" s="252">
        <v>10018.1748046875</v>
      </c>
      <c r="V439" s="252">
        <v>9.7833738327026367</v>
      </c>
      <c r="W439" s="402" t="s">
        <v>539</v>
      </c>
      <c r="Y439" s="388">
        <v>292604652</v>
      </c>
      <c r="Z439" s="388">
        <v>99661.2</v>
      </c>
      <c r="AA439" s="388">
        <v>62415.6</v>
      </c>
      <c r="AB439" s="399">
        <v>0.6262778292856197</v>
      </c>
      <c r="AC439" s="401" t="s">
        <v>538</v>
      </c>
      <c r="AD439" s="252">
        <v>97.325390624999997</v>
      </c>
      <c r="AE439" s="252">
        <v>60.952734374999999</v>
      </c>
      <c r="AF439" s="252">
        <v>151.23935546875001</v>
      </c>
      <c r="AG439" s="252">
        <v>140.064453125</v>
      </c>
      <c r="AH439" s="252">
        <v>90.28662109375</v>
      </c>
      <c r="AI439" s="399">
        <v>0.64460767224910409</v>
      </c>
      <c r="AJ439" s="402" t="s">
        <v>539</v>
      </c>
    </row>
    <row r="440" spans="1:36">
      <c r="A440" s="388" t="s">
        <v>365</v>
      </c>
      <c r="B440" s="388">
        <v>292603004</v>
      </c>
      <c r="C440" s="388" t="s">
        <v>366</v>
      </c>
      <c r="D440" s="388">
        <v>292299.40000000002</v>
      </c>
      <c r="E440" s="388">
        <v>142075</v>
      </c>
      <c r="F440" s="388">
        <v>150224.4</v>
      </c>
      <c r="G440" s="388">
        <v>14834.9</v>
      </c>
      <c r="H440" s="388">
        <v>1776</v>
      </c>
      <c r="I440" s="402" t="s">
        <v>539</v>
      </c>
      <c r="K440" s="388">
        <v>292600745</v>
      </c>
      <c r="L440" s="388">
        <v>150516.70000000001</v>
      </c>
      <c r="M440" s="388">
        <v>63410.5</v>
      </c>
      <c r="N440" s="388">
        <v>87105.3</v>
      </c>
      <c r="O440" s="388">
        <v>3620</v>
      </c>
      <c r="P440" s="388">
        <v>2183</v>
      </c>
      <c r="Q440" s="388">
        <v>48046.400000000001</v>
      </c>
      <c r="R440" s="402" t="s">
        <v>539</v>
      </c>
      <c r="T440" s="388">
        <v>290103452</v>
      </c>
      <c r="U440" s="252">
        <v>14669.822265625004</v>
      </c>
      <c r="V440" s="252">
        <v>14.325998306274418</v>
      </c>
      <c r="W440" s="402" t="s">
        <v>539</v>
      </c>
      <c r="Y440" s="388">
        <v>292603286</v>
      </c>
      <c r="Z440" s="388">
        <v>117189</v>
      </c>
      <c r="AA440" s="388">
        <v>59695.6</v>
      </c>
      <c r="AB440" s="399">
        <v>0.50939593306539011</v>
      </c>
      <c r="AC440" s="401" t="s">
        <v>538</v>
      </c>
      <c r="AD440" s="252">
        <v>114.4423828125</v>
      </c>
      <c r="AE440" s="252">
        <v>58.296484374999999</v>
      </c>
      <c r="AF440" s="252">
        <v>118.36572265625</v>
      </c>
      <c r="AG440" s="252">
        <v>107.640625</v>
      </c>
      <c r="AH440" s="252">
        <v>60.069238281250001</v>
      </c>
      <c r="AI440" s="399">
        <v>0.55805359994193648</v>
      </c>
      <c r="AJ440" s="402" t="s">
        <v>539</v>
      </c>
    </row>
    <row r="441" spans="1:36">
      <c r="A441" s="388" t="s">
        <v>365</v>
      </c>
      <c r="B441" s="388">
        <v>292603875</v>
      </c>
      <c r="C441" s="388" t="s">
        <v>49</v>
      </c>
      <c r="D441" s="388">
        <v>82726.3</v>
      </c>
      <c r="E441" s="388">
        <v>28153.8</v>
      </c>
      <c r="F441" s="388">
        <v>54572.4</v>
      </c>
      <c r="G441" s="388">
        <v>4800</v>
      </c>
      <c r="H441" s="388">
        <v>2845</v>
      </c>
      <c r="I441" s="402" t="s">
        <v>539</v>
      </c>
      <c r="K441" s="388">
        <v>295700703</v>
      </c>
      <c r="L441" s="388">
        <v>224071.2</v>
      </c>
      <c r="M441" s="388">
        <v>140038.70000000001</v>
      </c>
      <c r="N441" s="388">
        <v>84031.6</v>
      </c>
      <c r="O441" s="388">
        <v>6399</v>
      </c>
      <c r="P441" s="388">
        <v>2390</v>
      </c>
      <c r="Q441" s="388">
        <v>135222</v>
      </c>
      <c r="R441" s="402" t="s">
        <v>539</v>
      </c>
      <c r="T441" s="388">
        <v>290103720</v>
      </c>
      <c r="U441" s="252">
        <v>474.98437500000131</v>
      </c>
      <c r="V441" s="252">
        <v>0.46385192871093878</v>
      </c>
      <c r="W441" s="402" t="s">
        <v>539</v>
      </c>
      <c r="Y441" s="388">
        <v>292603696</v>
      </c>
      <c r="Z441" s="388">
        <v>64333.3</v>
      </c>
      <c r="AA441" s="388">
        <v>27199</v>
      </c>
      <c r="AB441" s="399">
        <v>0.42278260247803234</v>
      </c>
      <c r="AC441" s="401" t="s">
        <v>538</v>
      </c>
      <c r="AD441" s="252">
        <v>62.825488281250003</v>
      </c>
      <c r="AE441" s="252">
        <v>26.5615234375</v>
      </c>
      <c r="AF441" s="252">
        <v>53.195410156249999</v>
      </c>
      <c r="AG441" s="252">
        <v>49.627539062499999</v>
      </c>
      <c r="AH441" s="252">
        <v>26.633886718749999</v>
      </c>
      <c r="AI441" s="399">
        <v>0.5366755479293015</v>
      </c>
      <c r="AJ441" s="402" t="s">
        <v>539</v>
      </c>
    </row>
    <row r="442" spans="1:36">
      <c r="A442" s="388" t="s">
        <v>365</v>
      </c>
      <c r="B442" s="388">
        <v>292604652</v>
      </c>
      <c r="C442" s="388" t="s">
        <v>51</v>
      </c>
      <c r="D442" s="388">
        <v>188976.6</v>
      </c>
      <c r="E442" s="388">
        <v>156085.4</v>
      </c>
      <c r="F442" s="388">
        <v>32891.300000000003</v>
      </c>
      <c r="G442" s="388">
        <v>9428.01</v>
      </c>
      <c r="H442" s="388">
        <v>4902</v>
      </c>
      <c r="I442" s="402" t="s">
        <v>539</v>
      </c>
      <c r="K442" s="388">
        <v>295700705</v>
      </c>
      <c r="L442" s="388">
        <v>156194.1</v>
      </c>
      <c r="M442" s="388">
        <v>122115.1</v>
      </c>
      <c r="N442" s="388">
        <v>34076.699999999997</v>
      </c>
      <c r="O442" s="388">
        <v>4800</v>
      </c>
      <c r="P442" s="388">
        <v>3220</v>
      </c>
      <c r="Q442" s="388">
        <v>53297.8</v>
      </c>
      <c r="R442" s="402" t="s">
        <v>539</v>
      </c>
      <c r="T442" s="388">
        <v>290105373</v>
      </c>
      <c r="U442" s="252">
        <v>1943.0361328125</v>
      </c>
      <c r="V442" s="252">
        <v>1.897496223449707</v>
      </c>
      <c r="W442" s="402" t="s">
        <v>539</v>
      </c>
      <c r="Y442" s="388">
        <v>295700671</v>
      </c>
      <c r="Z442" s="388">
        <v>71325</v>
      </c>
      <c r="AA442" s="388">
        <v>16163.7</v>
      </c>
      <c r="AB442" s="399">
        <v>0.22662039957939012</v>
      </c>
      <c r="AC442" s="401" t="s">
        <v>538</v>
      </c>
      <c r="AD442" s="252">
        <v>69.6533203125</v>
      </c>
      <c r="AE442" s="252">
        <v>15.784863281250001</v>
      </c>
      <c r="AF442" s="252">
        <v>31.525390625</v>
      </c>
      <c r="AG442" s="252">
        <v>61.213671875000003</v>
      </c>
      <c r="AH442" s="252">
        <v>15.740527343749999</v>
      </c>
      <c r="AI442" s="399">
        <v>0.25714071483724399</v>
      </c>
      <c r="AJ442" s="402" t="s">
        <v>539</v>
      </c>
    </row>
    <row r="443" spans="1:36">
      <c r="A443" s="388" t="s">
        <v>365</v>
      </c>
      <c r="B443" s="388">
        <v>295700349</v>
      </c>
      <c r="C443" s="388" t="s">
        <v>367</v>
      </c>
      <c r="D443" s="388">
        <v>117009.8</v>
      </c>
      <c r="E443" s="388">
        <v>46717.2</v>
      </c>
      <c r="F443" s="388">
        <v>70292.600000000006</v>
      </c>
      <c r="G443" s="388">
        <v>10562</v>
      </c>
      <c r="H443" s="388">
        <v>1992</v>
      </c>
      <c r="I443" s="402" t="s">
        <v>539</v>
      </c>
      <c r="K443" s="388">
        <v>492600377</v>
      </c>
      <c r="L443" s="388">
        <v>33090.5</v>
      </c>
      <c r="M443" s="388">
        <v>18801.7</v>
      </c>
      <c r="N443" s="388">
        <v>14288.8</v>
      </c>
      <c r="O443" s="388">
        <v>1570</v>
      </c>
      <c r="P443" s="388">
        <v>299</v>
      </c>
      <c r="Q443" s="388">
        <v>42854.1</v>
      </c>
      <c r="R443" s="402" t="s">
        <v>539</v>
      </c>
      <c r="T443" s="388">
        <v>290102838</v>
      </c>
      <c r="U443" s="252">
        <v>744.083984375</v>
      </c>
      <c r="V443" s="252">
        <v>0.72664451599121094</v>
      </c>
      <c r="W443" s="402" t="s">
        <v>539</v>
      </c>
      <c r="Y443" s="388">
        <v>295700710</v>
      </c>
      <c r="Z443" s="388">
        <v>96760</v>
      </c>
      <c r="AA443" s="388">
        <v>61199.9</v>
      </c>
      <c r="AB443" s="399">
        <v>0.63249173212071108</v>
      </c>
      <c r="AC443" s="401" t="s">
        <v>538</v>
      </c>
      <c r="AD443" s="252">
        <v>94.4921875</v>
      </c>
      <c r="AE443" s="252">
        <v>59.765527343750001</v>
      </c>
      <c r="AF443" s="252">
        <v>89.29296875</v>
      </c>
      <c r="AG443" s="252">
        <v>69.9619140625</v>
      </c>
      <c r="AH443" s="252">
        <v>29.527441406249999</v>
      </c>
      <c r="AI443" s="399">
        <v>0.42205022263787495</v>
      </c>
      <c r="AJ443" s="402" t="s">
        <v>539</v>
      </c>
    </row>
    <row r="444" spans="1:36">
      <c r="A444" s="388" t="s">
        <v>365</v>
      </c>
      <c r="B444" s="388">
        <v>295700349</v>
      </c>
      <c r="C444" s="388" t="s">
        <v>368</v>
      </c>
      <c r="D444" s="388">
        <v>132070.5</v>
      </c>
      <c r="E444" s="388">
        <v>99045.4</v>
      </c>
      <c r="F444" s="388">
        <v>33025.1</v>
      </c>
      <c r="G444" s="388">
        <v>10562</v>
      </c>
      <c r="H444" s="388">
        <v>1992</v>
      </c>
      <c r="I444" s="402" t="s">
        <v>539</v>
      </c>
      <c r="K444" s="388">
        <v>298701383</v>
      </c>
      <c r="L444" s="388">
        <v>59723.7</v>
      </c>
      <c r="M444" s="388">
        <v>19227.8</v>
      </c>
      <c r="N444" s="388">
        <v>40495.1</v>
      </c>
      <c r="O444" s="388">
        <v>2479</v>
      </c>
      <c r="P444" s="388">
        <v>662</v>
      </c>
      <c r="Q444" s="388">
        <v>61297.2</v>
      </c>
      <c r="R444" s="402" t="s">
        <v>539</v>
      </c>
      <c r="T444" s="388">
        <v>290102819</v>
      </c>
      <c r="U444" s="252">
        <v>13689.234374999965</v>
      </c>
      <c r="V444" s="252">
        <v>13.368392944335904</v>
      </c>
      <c r="W444" s="402" t="s">
        <v>539</v>
      </c>
      <c r="Y444" s="388">
        <v>295700712</v>
      </c>
      <c r="Z444" s="388">
        <v>117250</v>
      </c>
      <c r="AA444" s="388">
        <v>43061.5</v>
      </c>
      <c r="AB444" s="399">
        <v>0.36726226012793178</v>
      </c>
      <c r="AC444" s="401" t="s">
        <v>538</v>
      </c>
      <c r="AD444" s="252">
        <v>114.501953125</v>
      </c>
      <c r="AE444" s="252">
        <v>42.05224609375</v>
      </c>
      <c r="AF444" s="252">
        <v>77.169140624999997</v>
      </c>
      <c r="AG444" s="252">
        <v>97.4970703125</v>
      </c>
      <c r="AH444" s="252">
        <v>35.116894531249997</v>
      </c>
      <c r="AI444" s="399">
        <v>0.36018410008313551</v>
      </c>
      <c r="AJ444" s="402" t="s">
        <v>539</v>
      </c>
    </row>
    <row r="445" spans="1:36">
      <c r="A445" s="388" t="s">
        <v>365</v>
      </c>
      <c r="B445" s="388">
        <v>295700349</v>
      </c>
      <c r="C445" s="388" t="s">
        <v>369</v>
      </c>
      <c r="D445" s="388">
        <v>13207.1</v>
      </c>
      <c r="E445" s="388">
        <v>12926.5</v>
      </c>
      <c r="F445" s="388">
        <v>280.7</v>
      </c>
      <c r="G445" s="388">
        <v>10562</v>
      </c>
      <c r="H445" s="388">
        <v>1992</v>
      </c>
      <c r="I445" s="402" t="s">
        <v>539</v>
      </c>
      <c r="T445" s="388">
        <v>290102839</v>
      </c>
      <c r="U445" s="252">
        <v>1081.169921875</v>
      </c>
      <c r="V445" s="252">
        <v>1.0558300018310547</v>
      </c>
      <c r="W445" s="402" t="s">
        <v>539</v>
      </c>
    </row>
    <row r="446" spans="1:36">
      <c r="A446" s="388" t="s">
        <v>365</v>
      </c>
      <c r="B446" s="388">
        <v>295700667</v>
      </c>
      <c r="C446" s="388" t="s">
        <v>46</v>
      </c>
      <c r="D446" s="388">
        <v>100322.6</v>
      </c>
      <c r="E446" s="388">
        <v>16164.7</v>
      </c>
      <c r="F446" s="388">
        <v>84157.9</v>
      </c>
      <c r="G446" s="388">
        <v>4000</v>
      </c>
      <c r="H446" s="388">
        <v>2092</v>
      </c>
      <c r="I446" s="402" t="s">
        <v>539</v>
      </c>
      <c r="T446" s="388">
        <v>290105364</v>
      </c>
      <c r="U446" s="252">
        <v>4.6875E-2</v>
      </c>
      <c r="V446" s="252">
        <v>4.57763671875E-5</v>
      </c>
      <c r="W446" s="402" t="s">
        <v>539</v>
      </c>
      <c r="Y446" s="388" t="s">
        <v>514</v>
      </c>
      <c r="Z446" s="388"/>
      <c r="AA446" s="388"/>
      <c r="AB446" s="388"/>
      <c r="AC446" s="388"/>
      <c r="AD446" s="388"/>
      <c r="AE446" s="388"/>
      <c r="AF446" s="388"/>
      <c r="AG446" s="388"/>
      <c r="AH446" s="388"/>
      <c r="AI446" s="388"/>
      <c r="AJ446" s="388"/>
    </row>
    <row r="447" spans="1:36">
      <c r="A447" s="388" t="s">
        <v>365</v>
      </c>
      <c r="B447" s="388">
        <v>295700709</v>
      </c>
      <c r="C447" s="388" t="s">
        <v>379</v>
      </c>
      <c r="D447" s="388">
        <v>117378.8</v>
      </c>
      <c r="E447" s="388">
        <v>53013.8</v>
      </c>
      <c r="F447" s="388">
        <v>64365</v>
      </c>
      <c r="G447" s="388">
        <v>11650</v>
      </c>
      <c r="H447" s="388">
        <v>4248</v>
      </c>
      <c r="I447" s="402" t="s">
        <v>539</v>
      </c>
      <c r="Y447" s="388" t="s">
        <v>10</v>
      </c>
      <c r="Z447" s="388" t="s">
        <v>267</v>
      </c>
      <c r="AA447" s="388" t="s">
        <v>242</v>
      </c>
      <c r="AB447" s="388" t="s">
        <v>490</v>
      </c>
      <c r="AC447" s="388" t="s">
        <v>377</v>
      </c>
      <c r="AD447" s="388" t="s">
        <v>347</v>
      </c>
      <c r="AE447" s="388" t="s">
        <v>491</v>
      </c>
      <c r="AF447" s="401" t="s">
        <v>510</v>
      </c>
      <c r="AG447" s="388" t="s">
        <v>310</v>
      </c>
      <c r="AH447" s="388" t="s">
        <v>511</v>
      </c>
      <c r="AI447" s="388" t="s">
        <v>513</v>
      </c>
      <c r="AJ447" s="388" t="s">
        <v>377</v>
      </c>
    </row>
    <row r="448" spans="1:36">
      <c r="A448" s="388" t="s">
        <v>365</v>
      </c>
      <c r="B448" s="388">
        <v>295700709</v>
      </c>
      <c r="C448" s="388" t="s">
        <v>380</v>
      </c>
      <c r="D448" s="388">
        <v>198105.7</v>
      </c>
      <c r="E448" s="388">
        <v>83169.399999999994</v>
      </c>
      <c r="F448" s="388">
        <v>114936.2</v>
      </c>
      <c r="G448" s="388">
        <v>11650</v>
      </c>
      <c r="H448" s="388">
        <v>4248</v>
      </c>
      <c r="I448" s="402" t="s">
        <v>539</v>
      </c>
      <c r="Y448" s="388">
        <v>292602230</v>
      </c>
      <c r="Z448" s="388">
        <v>74578.3</v>
      </c>
      <c r="AA448" s="388">
        <v>2672.8</v>
      </c>
      <c r="AB448" s="399">
        <v>3.5838843202379247E-2</v>
      </c>
      <c r="AC448" s="401" t="s">
        <v>538</v>
      </c>
      <c r="AD448" s="252">
        <v>72.830371093750003</v>
      </c>
      <c r="AE448" s="252">
        <v>2.6101562500000002</v>
      </c>
      <c r="AF448" s="252">
        <v>96.832617187500006</v>
      </c>
      <c r="AG448" s="252">
        <v>77.804492187500003</v>
      </c>
      <c r="AH448" s="252">
        <v>94.222460937500003</v>
      </c>
      <c r="AI448" s="399">
        <v>1.211015691875921</v>
      </c>
      <c r="AJ448" s="402" t="s">
        <v>539</v>
      </c>
    </row>
    <row r="449" spans="1:39">
      <c r="A449" s="388" t="s">
        <v>365</v>
      </c>
      <c r="B449" s="388">
        <v>295700709</v>
      </c>
      <c r="C449" s="388" t="s">
        <v>381</v>
      </c>
      <c r="D449" s="388">
        <v>13207.1</v>
      </c>
      <c r="E449" s="388">
        <v>13065.4</v>
      </c>
      <c r="F449" s="388">
        <v>141.80000000000001</v>
      </c>
      <c r="G449" s="388">
        <v>11650</v>
      </c>
      <c r="H449" s="388">
        <v>4248</v>
      </c>
      <c r="I449" s="402" t="s">
        <v>539</v>
      </c>
      <c r="Y449" s="388">
        <v>292602231</v>
      </c>
      <c r="Z449" s="388">
        <v>124504</v>
      </c>
      <c r="AA449" s="388">
        <v>90784.9</v>
      </c>
      <c r="AB449" s="399">
        <v>0.72917255670500547</v>
      </c>
      <c r="AC449" s="401" t="s">
        <v>538</v>
      </c>
      <c r="AD449" s="252">
        <v>121.5859375</v>
      </c>
      <c r="AE449" s="252">
        <v>88.657128906249994</v>
      </c>
      <c r="AF449" s="252">
        <v>182.29140624999999</v>
      </c>
      <c r="AG449" s="252">
        <v>89.254589843749997</v>
      </c>
      <c r="AH449" s="252">
        <v>93.63427734375</v>
      </c>
      <c r="AI449" s="399">
        <v>1.0490696053577426</v>
      </c>
      <c r="AJ449" s="402" t="s">
        <v>539</v>
      </c>
    </row>
    <row r="450" spans="1:39">
      <c r="A450" s="388" t="s">
        <v>365</v>
      </c>
      <c r="B450" s="388">
        <v>295700710</v>
      </c>
      <c r="C450" s="388" t="s">
        <v>336</v>
      </c>
      <c r="D450" s="388">
        <v>207619.5</v>
      </c>
      <c r="E450" s="388">
        <v>122361.60000000001</v>
      </c>
      <c r="F450" s="388">
        <v>85257.8</v>
      </c>
      <c r="G450" s="388">
        <v>8000.01</v>
      </c>
      <c r="H450" s="388">
        <v>4579</v>
      </c>
      <c r="I450" s="402" t="s">
        <v>539</v>
      </c>
      <c r="Y450" s="388">
        <v>292604330</v>
      </c>
      <c r="Z450" s="388">
        <v>59312</v>
      </c>
      <c r="AA450" s="388">
        <v>12202.3</v>
      </c>
      <c r="AB450" s="399">
        <v>0.20573071216617209</v>
      </c>
      <c r="AC450" s="401" t="s">
        <v>538</v>
      </c>
      <c r="AD450" s="252">
        <v>57.921875</v>
      </c>
      <c r="AE450" s="252">
        <v>11.916308593749999</v>
      </c>
      <c r="AF450" s="252">
        <v>100.9734375</v>
      </c>
      <c r="AG450" s="252">
        <v>141.234375</v>
      </c>
      <c r="AH450" s="252">
        <v>89.05712890625</v>
      </c>
      <c r="AI450" s="399">
        <v>0.63056270051996899</v>
      </c>
      <c r="AJ450" s="402" t="s">
        <v>539</v>
      </c>
    </row>
    <row r="451" spans="1:39">
      <c r="A451" s="388" t="s">
        <v>365</v>
      </c>
      <c r="B451" s="388">
        <v>295700712</v>
      </c>
      <c r="C451" s="388" t="s">
        <v>357</v>
      </c>
      <c r="D451" s="388">
        <v>207619.5</v>
      </c>
      <c r="E451" s="388">
        <v>83571</v>
      </c>
      <c r="F451" s="388">
        <v>124048.5</v>
      </c>
      <c r="G451" s="388">
        <v>8000.03</v>
      </c>
      <c r="H451" s="388">
        <v>2402</v>
      </c>
      <c r="I451" s="402" t="s">
        <v>539</v>
      </c>
      <c r="Y451" s="388">
        <v>292604652</v>
      </c>
      <c r="Z451" s="388">
        <v>144684</v>
      </c>
      <c r="AA451" s="388">
        <v>62537.8</v>
      </c>
      <c r="AB451" s="399">
        <v>0.43223715130905976</v>
      </c>
      <c r="AC451" s="401" t="s">
        <v>538</v>
      </c>
      <c r="AD451" s="252">
        <v>141.29296875</v>
      </c>
      <c r="AE451" s="252">
        <v>61.072070312500003</v>
      </c>
      <c r="AF451" s="252">
        <v>151.23935546875001</v>
      </c>
      <c r="AG451" s="252">
        <v>140.064453125</v>
      </c>
      <c r="AH451" s="252">
        <v>90.167285156250003</v>
      </c>
      <c r="AI451" s="399">
        <v>0.64375566494220016</v>
      </c>
      <c r="AJ451" s="402" t="s">
        <v>539</v>
      </c>
    </row>
    <row r="452" spans="1:39">
      <c r="A452" s="388" t="s">
        <v>365</v>
      </c>
      <c r="B452" s="388">
        <v>295700713</v>
      </c>
      <c r="C452" s="388" t="s">
        <v>382</v>
      </c>
      <c r="D452" s="388">
        <v>177661.7</v>
      </c>
      <c r="E452" s="388">
        <v>4.9000000000000004</v>
      </c>
      <c r="F452" s="388">
        <v>177656.8</v>
      </c>
      <c r="G452" s="388">
        <v>6400</v>
      </c>
      <c r="H452" s="388">
        <v>6400</v>
      </c>
      <c r="I452" s="402" t="s">
        <v>539</v>
      </c>
      <c r="Y452" s="388">
        <v>292603286</v>
      </c>
      <c r="Z452" s="388">
        <v>137068</v>
      </c>
      <c r="AA452" s="388">
        <v>61250.9</v>
      </c>
      <c r="AB452" s="399">
        <v>0.44686505967840778</v>
      </c>
      <c r="AC452" s="401" t="s">
        <v>538</v>
      </c>
      <c r="AD452" s="252">
        <v>133.85546875</v>
      </c>
      <c r="AE452" s="252">
        <v>59.815332031250001</v>
      </c>
      <c r="AF452" s="252">
        <v>118.36572265625</v>
      </c>
      <c r="AG452" s="252">
        <v>107.640625</v>
      </c>
      <c r="AH452" s="252">
        <v>58.550390624999999</v>
      </c>
      <c r="AI452" s="399">
        <v>0.54394324285092177</v>
      </c>
      <c r="AJ452" s="402" t="s">
        <v>539</v>
      </c>
    </row>
    <row r="453" spans="1:39">
      <c r="A453" s="388" t="s">
        <v>365</v>
      </c>
      <c r="B453" s="388">
        <v>295700713</v>
      </c>
      <c r="C453" s="388" t="s">
        <v>383</v>
      </c>
      <c r="D453" s="388">
        <v>13207.1</v>
      </c>
      <c r="E453" s="388">
        <v>0</v>
      </c>
      <c r="F453" s="388">
        <v>13207.1</v>
      </c>
      <c r="G453" s="388">
        <v>6400</v>
      </c>
      <c r="H453" s="388">
        <v>6400</v>
      </c>
      <c r="I453" s="402" t="s">
        <v>539</v>
      </c>
      <c r="Y453" s="388">
        <v>292603696</v>
      </c>
      <c r="Z453" s="388">
        <v>161760</v>
      </c>
      <c r="AA453" s="388">
        <v>27198.9</v>
      </c>
      <c r="AB453" s="399">
        <v>0.16814354599406528</v>
      </c>
      <c r="AC453" s="401" t="s">
        <v>538</v>
      </c>
      <c r="AD453" s="252">
        <v>157.96875</v>
      </c>
      <c r="AE453" s="252">
        <v>26.561425781250001</v>
      </c>
      <c r="AF453" s="252">
        <v>53.195410156249999</v>
      </c>
      <c r="AG453" s="252">
        <v>49.627539062499999</v>
      </c>
      <c r="AH453" s="252">
        <v>26.633984374999997</v>
      </c>
      <c r="AI453" s="399">
        <v>0.5366775157127508</v>
      </c>
      <c r="AJ453" s="402" t="s">
        <v>539</v>
      </c>
    </row>
    <row r="454" spans="1:39">
      <c r="A454" s="388" t="s">
        <v>374</v>
      </c>
      <c r="B454" s="388">
        <v>298701383</v>
      </c>
      <c r="C454" s="388" t="s">
        <v>534</v>
      </c>
      <c r="D454" s="388">
        <v>59722.9</v>
      </c>
      <c r="E454" s="388">
        <v>19595.900000000001</v>
      </c>
      <c r="F454" s="388">
        <v>40127</v>
      </c>
      <c r="G454" s="388">
        <v>2480</v>
      </c>
      <c r="H454" s="388">
        <v>653</v>
      </c>
      <c r="I454" s="402" t="s">
        <v>539</v>
      </c>
      <c r="Y454" s="388">
        <v>295700671</v>
      </c>
      <c r="Z454" s="388">
        <v>134816</v>
      </c>
      <c r="AA454" s="388">
        <v>16136.7</v>
      </c>
      <c r="AB454" s="399">
        <v>0.11969424994065987</v>
      </c>
      <c r="AC454" s="401" t="s">
        <v>538</v>
      </c>
      <c r="AD454" s="252">
        <v>131.65625</v>
      </c>
      <c r="AE454" s="252">
        <v>15.758496093750001</v>
      </c>
      <c r="AF454" s="252">
        <v>31.525390625</v>
      </c>
      <c r="AG454" s="252">
        <v>61.213671875000003</v>
      </c>
      <c r="AH454" s="252">
        <v>15.766894531249999</v>
      </c>
      <c r="AI454" s="399">
        <v>0.25757145500839146</v>
      </c>
      <c r="AJ454" s="402" t="s">
        <v>539</v>
      </c>
    </row>
    <row r="455" spans="1:39">
      <c r="A455" s="388" t="s">
        <v>375</v>
      </c>
      <c r="B455" s="388">
        <v>492600377</v>
      </c>
      <c r="C455" s="388" t="s">
        <v>27</v>
      </c>
      <c r="D455" s="388">
        <v>33090.5</v>
      </c>
      <c r="E455" s="388">
        <v>14757.2</v>
      </c>
      <c r="F455" s="388">
        <v>18333.3</v>
      </c>
      <c r="G455" s="388">
        <v>1570</v>
      </c>
      <c r="H455" s="388">
        <v>293</v>
      </c>
      <c r="I455" s="402" t="s">
        <v>539</v>
      </c>
      <c r="Y455" s="388">
        <v>295700710</v>
      </c>
      <c r="Z455" s="388">
        <v>134809</v>
      </c>
      <c r="AA455" s="388">
        <v>61207.7</v>
      </c>
      <c r="AB455" s="399">
        <v>0.4540327426210416</v>
      </c>
      <c r="AC455" s="401" t="s">
        <v>538</v>
      </c>
      <c r="AD455" s="252">
        <v>131.6494140625</v>
      </c>
      <c r="AE455" s="252">
        <v>59.773144531249997</v>
      </c>
      <c r="AF455" s="252">
        <v>89.29296875</v>
      </c>
      <c r="AG455" s="252">
        <v>69.9619140625</v>
      </c>
      <c r="AH455" s="252">
        <v>29.519824218750003</v>
      </c>
      <c r="AI455" s="399">
        <v>0.42194134643570025</v>
      </c>
      <c r="AJ455" s="402" t="s">
        <v>539</v>
      </c>
    </row>
    <row r="456" spans="1:39">
      <c r="A456" s="388" t="s">
        <v>71</v>
      </c>
      <c r="B456" s="388">
        <v>292600623</v>
      </c>
      <c r="C456" s="388" t="s">
        <v>22</v>
      </c>
      <c r="D456" s="388">
        <v>143392.20000000001</v>
      </c>
      <c r="E456" s="388">
        <v>24063.599999999999</v>
      </c>
      <c r="F456" s="388">
        <v>119328.6</v>
      </c>
      <c r="G456" s="388">
        <v>3721.01</v>
      </c>
      <c r="H456" s="388">
        <v>2089</v>
      </c>
      <c r="I456" s="402" t="s">
        <v>539</v>
      </c>
      <c r="Y456" s="388">
        <v>295700712</v>
      </c>
      <c r="Z456" s="388">
        <v>134827</v>
      </c>
      <c r="AA456" s="388">
        <v>43061.5</v>
      </c>
      <c r="AB456" s="399">
        <v>0.31938335793275829</v>
      </c>
      <c r="AC456" s="401" t="s">
        <v>538</v>
      </c>
      <c r="AD456" s="252">
        <v>131.6669921875</v>
      </c>
      <c r="AE456" s="252">
        <v>42.05224609375</v>
      </c>
      <c r="AF456" s="252">
        <v>77.169140624999997</v>
      </c>
      <c r="AG456" s="252">
        <v>97.4970703125</v>
      </c>
      <c r="AH456" s="252">
        <v>35.116894531249997</v>
      </c>
      <c r="AI456" s="399">
        <v>0.36018410008313551</v>
      </c>
      <c r="AJ456" s="402" t="s">
        <v>539</v>
      </c>
    </row>
    <row r="457" spans="1:39">
      <c r="A457" s="388" t="s">
        <v>71</v>
      </c>
      <c r="B457" s="388">
        <v>292600623</v>
      </c>
      <c r="C457" s="388" t="s">
        <v>23</v>
      </c>
      <c r="D457" s="388">
        <v>9191.7999999999993</v>
      </c>
      <c r="E457" s="388">
        <v>5967.1</v>
      </c>
      <c r="F457" s="388">
        <v>3224.7</v>
      </c>
      <c r="G457" s="388">
        <v>3721.01</v>
      </c>
      <c r="H457" s="388">
        <v>2089</v>
      </c>
      <c r="I457" s="402" t="s">
        <v>539</v>
      </c>
    </row>
    <row r="458" spans="1:39">
      <c r="A458" s="388" t="s">
        <v>71</v>
      </c>
      <c r="B458" s="388">
        <v>292600623</v>
      </c>
      <c r="C458" s="388" t="s">
        <v>24</v>
      </c>
      <c r="D458" s="388">
        <v>97433.1</v>
      </c>
      <c r="E458" s="388">
        <v>24400.1</v>
      </c>
      <c r="F458" s="388">
        <v>73033</v>
      </c>
      <c r="G458" s="388">
        <v>3721.01</v>
      </c>
      <c r="H458" s="388">
        <v>2089</v>
      </c>
      <c r="I458" s="402" t="s">
        <v>539</v>
      </c>
    </row>
    <row r="459" spans="1:39">
      <c r="A459" s="388" t="s">
        <v>71</v>
      </c>
      <c r="B459" s="388">
        <v>292600745</v>
      </c>
      <c r="C459" s="388" t="s">
        <v>31</v>
      </c>
      <c r="D459" s="388">
        <v>150515.79999999999</v>
      </c>
      <c r="E459" s="388">
        <v>87105.3</v>
      </c>
      <c r="F459" s="388">
        <v>63410.5</v>
      </c>
      <c r="G459" s="388">
        <v>3620</v>
      </c>
      <c r="H459" s="388">
        <v>2183</v>
      </c>
      <c r="I459" s="402" t="s">
        <v>539</v>
      </c>
    </row>
    <row r="460" spans="1:39">
      <c r="A460" s="388" t="s">
        <v>71</v>
      </c>
      <c r="B460" s="388">
        <v>295700703</v>
      </c>
      <c r="C460" s="388" t="s">
        <v>456</v>
      </c>
      <c r="D460" s="388">
        <v>83195</v>
      </c>
      <c r="E460" s="388">
        <v>29166.2</v>
      </c>
      <c r="F460" s="388">
        <v>54028.800000000003</v>
      </c>
      <c r="G460" s="388">
        <v>6402.01</v>
      </c>
      <c r="H460" s="388">
        <v>1903</v>
      </c>
      <c r="I460" s="402" t="s">
        <v>539</v>
      </c>
    </row>
    <row r="461" spans="1:39">
      <c r="A461" s="388" t="s">
        <v>71</v>
      </c>
      <c r="B461" s="388">
        <v>295700703</v>
      </c>
      <c r="C461" s="388" t="s">
        <v>457</v>
      </c>
      <c r="D461" s="388">
        <v>8804.7999999999993</v>
      </c>
      <c r="E461" s="388">
        <v>8710.5</v>
      </c>
      <c r="F461" s="388">
        <v>94.3</v>
      </c>
      <c r="G461" s="388">
        <v>6402.01</v>
      </c>
      <c r="H461" s="388">
        <v>1903</v>
      </c>
      <c r="I461" s="402" t="s">
        <v>539</v>
      </c>
    </row>
    <row r="462" spans="1:39">
      <c r="A462" s="388" t="s">
        <v>71</v>
      </c>
      <c r="B462" s="388">
        <v>295700703</v>
      </c>
      <c r="C462" s="388" t="s">
        <v>458</v>
      </c>
      <c r="D462" s="388">
        <v>132070.5</v>
      </c>
      <c r="E462" s="388">
        <v>46439.8</v>
      </c>
      <c r="F462" s="388">
        <v>85630.7</v>
      </c>
      <c r="G462" s="388">
        <v>6402.01</v>
      </c>
      <c r="H462" s="388">
        <v>1903</v>
      </c>
      <c r="I462" s="402" t="s">
        <v>539</v>
      </c>
    </row>
    <row r="463" spans="1:39">
      <c r="A463" s="388" t="s">
        <v>71</v>
      </c>
      <c r="B463" s="388">
        <v>295700705</v>
      </c>
      <c r="C463" s="388" t="s">
        <v>459</v>
      </c>
      <c r="D463" s="388">
        <v>156192</v>
      </c>
      <c r="E463" s="388">
        <v>36146</v>
      </c>
      <c r="F463" s="388">
        <v>120046</v>
      </c>
      <c r="G463" s="388">
        <v>4800</v>
      </c>
      <c r="H463" s="388">
        <v>3220</v>
      </c>
      <c r="I463" s="402" t="s">
        <v>539</v>
      </c>
    </row>
    <row r="464" spans="1:39">
      <c r="A464" s="388" t="s">
        <v>370</v>
      </c>
      <c r="B464" s="388">
        <v>292600552</v>
      </c>
      <c r="C464" s="388" t="s">
        <v>35</v>
      </c>
      <c r="D464" s="388">
        <v>150515.79999999999</v>
      </c>
      <c r="E464" s="388">
        <v>86852.6</v>
      </c>
      <c r="F464" s="388">
        <v>63663.3</v>
      </c>
      <c r="G464" s="388">
        <v>3560</v>
      </c>
      <c r="H464" s="388">
        <v>2618</v>
      </c>
      <c r="I464" s="401" t="s">
        <v>540</v>
      </c>
      <c r="K464" s="388" t="s">
        <v>318</v>
      </c>
      <c r="L464" s="388" t="s">
        <v>319</v>
      </c>
      <c r="M464" s="388" t="s">
        <v>320</v>
      </c>
      <c r="N464" s="388" t="s">
        <v>321</v>
      </c>
      <c r="O464" s="388" t="s">
        <v>322</v>
      </c>
      <c r="P464" s="388" t="s">
        <v>323</v>
      </c>
      <c r="Q464" s="388" t="s">
        <v>324</v>
      </c>
      <c r="R464" s="401" t="s">
        <v>377</v>
      </c>
      <c r="T464" s="388" t="s">
        <v>60</v>
      </c>
      <c r="U464" s="388" t="s">
        <v>390</v>
      </c>
      <c r="V464" s="388" t="s">
        <v>62</v>
      </c>
      <c r="W464" s="388" t="s">
        <v>391</v>
      </c>
      <c r="X464" s="388" t="s">
        <v>392</v>
      </c>
      <c r="Y464" s="388" t="s">
        <v>393</v>
      </c>
      <c r="Z464" s="388" t="s">
        <v>394</v>
      </c>
      <c r="AA464" s="388" t="s">
        <v>395</v>
      </c>
      <c r="AB464" s="388" t="s">
        <v>396</v>
      </c>
      <c r="AC464" s="388" t="s">
        <v>397</v>
      </c>
      <c r="AD464" s="388" t="s">
        <v>398</v>
      </c>
      <c r="AE464" s="388" t="s">
        <v>399</v>
      </c>
      <c r="AF464" s="388" t="s">
        <v>400</v>
      </c>
      <c r="AG464" s="388" t="s">
        <v>401</v>
      </c>
      <c r="AH464" s="388" t="s">
        <v>402</v>
      </c>
      <c r="AI464" s="388" t="s">
        <v>403</v>
      </c>
      <c r="AJ464" s="388" t="s">
        <v>404</v>
      </c>
      <c r="AK464" s="388" t="s">
        <v>405</v>
      </c>
      <c r="AL464" s="401" t="s">
        <v>377</v>
      </c>
      <c r="AM464" s="388"/>
    </row>
    <row r="465" spans="1:39">
      <c r="A465" s="388" t="s">
        <v>370</v>
      </c>
      <c r="B465" s="388">
        <v>292600678</v>
      </c>
      <c r="C465" s="388" t="s">
        <v>42</v>
      </c>
      <c r="D465" s="388">
        <v>181997.8</v>
      </c>
      <c r="E465" s="388">
        <v>103315.7</v>
      </c>
      <c r="F465" s="388">
        <v>78682.100000000006</v>
      </c>
      <c r="G465" s="388">
        <v>6572.03</v>
      </c>
      <c r="H465" s="388">
        <v>2249</v>
      </c>
      <c r="I465" s="401" t="s">
        <v>540</v>
      </c>
      <c r="K465" s="388">
        <v>292600552</v>
      </c>
      <c r="L465" s="388">
        <v>150516.70000000001</v>
      </c>
      <c r="M465" s="388">
        <v>63663.3</v>
      </c>
      <c r="N465" s="388">
        <v>86852.6</v>
      </c>
      <c r="O465" s="388">
        <v>3560</v>
      </c>
      <c r="P465" s="388">
        <v>2621</v>
      </c>
      <c r="Q465" s="388">
        <v>31255.5</v>
      </c>
      <c r="R465" s="401" t="s">
        <v>540</v>
      </c>
      <c r="T465" s="388" t="s">
        <v>71</v>
      </c>
      <c r="U465" s="388" t="s">
        <v>121</v>
      </c>
      <c r="V465" s="388" t="s">
        <v>125</v>
      </c>
      <c r="W465" s="388">
        <v>210214</v>
      </c>
      <c r="X465" s="388" t="s">
        <v>406</v>
      </c>
      <c r="Y465" s="388" t="s">
        <v>408</v>
      </c>
      <c r="Z465" s="252">
        <v>74800.78</v>
      </c>
      <c r="AA465" s="252">
        <v>51739.81</v>
      </c>
      <c r="AB465" s="252">
        <v>23060.97</v>
      </c>
      <c r="AC465" s="388">
        <v>69.17</v>
      </c>
      <c r="AD465" s="388">
        <v>26.26</v>
      </c>
      <c r="AE465" s="252">
        <v>94441.93</v>
      </c>
      <c r="AF465" s="252">
        <v>37223.96</v>
      </c>
      <c r="AG465" s="388">
        <v>0</v>
      </c>
      <c r="AH465" s="252">
        <v>57217.97</v>
      </c>
      <c r="AI465" s="252">
        <v>51739.81</v>
      </c>
      <c r="AJ465" s="252">
        <v>5478.16</v>
      </c>
      <c r="AK465" s="388">
        <v>9.57</v>
      </c>
      <c r="AL465" s="401" t="s">
        <v>540</v>
      </c>
      <c r="AM465" s="388" t="s">
        <v>408</v>
      </c>
    </row>
    <row r="466" spans="1:39">
      <c r="A466" s="388" t="s">
        <v>370</v>
      </c>
      <c r="B466" s="388">
        <v>292602230</v>
      </c>
      <c r="C466" s="388" t="s">
        <v>371</v>
      </c>
      <c r="D466" s="388">
        <v>170967.6</v>
      </c>
      <c r="E466" s="388">
        <v>63093</v>
      </c>
      <c r="F466" s="388">
        <v>107874.6</v>
      </c>
      <c r="G466" s="388">
        <v>5904.13</v>
      </c>
      <c r="H466" s="388">
        <v>4287</v>
      </c>
      <c r="I466" s="401" t="s">
        <v>540</v>
      </c>
      <c r="K466" s="388">
        <v>292600678</v>
      </c>
      <c r="L466" s="388">
        <v>181998.8</v>
      </c>
      <c r="M466" s="388">
        <v>78638.399999999994</v>
      </c>
      <c r="N466" s="388">
        <v>103359.3</v>
      </c>
      <c r="O466" s="388">
        <v>6588</v>
      </c>
      <c r="P466" s="388">
        <v>2249</v>
      </c>
      <c r="Q466" s="388">
        <v>96686.6</v>
      </c>
      <c r="R466" s="401" t="s">
        <v>540</v>
      </c>
      <c r="T466" s="388" t="s">
        <v>104</v>
      </c>
      <c r="U466" s="388" t="s">
        <v>121</v>
      </c>
      <c r="V466" s="388" t="s">
        <v>138</v>
      </c>
      <c r="W466" s="388">
        <v>18779</v>
      </c>
      <c r="X466" s="388" t="s">
        <v>407</v>
      </c>
      <c r="Y466" s="388" t="s">
        <v>409</v>
      </c>
      <c r="Z466" s="252">
        <v>12184.09</v>
      </c>
      <c r="AA466" s="252">
        <v>5713.54</v>
      </c>
      <c r="AB466" s="252">
        <v>6470.55</v>
      </c>
      <c r="AC466" s="388">
        <v>46.89</v>
      </c>
      <c r="AD466" s="388">
        <v>84.45</v>
      </c>
      <c r="AE466" s="252">
        <v>22474.1</v>
      </c>
      <c r="AF466" s="252">
        <v>14313.88</v>
      </c>
      <c r="AG466" s="388">
        <v>0</v>
      </c>
      <c r="AH466" s="252">
        <v>8160.22</v>
      </c>
      <c r="AI466" s="252">
        <v>1624.16</v>
      </c>
      <c r="AJ466" s="252">
        <v>6536.07</v>
      </c>
      <c r="AK466" s="388">
        <v>80.099999999999994</v>
      </c>
      <c r="AL466" s="401" t="s">
        <v>540</v>
      </c>
      <c r="AM466" s="388" t="s">
        <v>409</v>
      </c>
    </row>
    <row r="467" spans="1:39">
      <c r="A467" s="388" t="s">
        <v>370</v>
      </c>
      <c r="B467" s="388">
        <v>292603073</v>
      </c>
      <c r="C467" s="388" t="s">
        <v>52</v>
      </c>
      <c r="D467" s="388">
        <v>132132.20000000001</v>
      </c>
      <c r="E467" s="388">
        <v>62663.5</v>
      </c>
      <c r="F467" s="388">
        <v>69468.7</v>
      </c>
      <c r="G467" s="388">
        <v>12579.7</v>
      </c>
      <c r="H467" s="388">
        <v>856</v>
      </c>
      <c r="I467" s="401" t="s">
        <v>540</v>
      </c>
      <c r="K467" s="388">
        <v>292602230</v>
      </c>
      <c r="L467" s="388">
        <v>171975.5</v>
      </c>
      <c r="M467" s="388">
        <v>108827.1</v>
      </c>
      <c r="N467" s="388">
        <v>63147.4</v>
      </c>
      <c r="O467" s="388">
        <v>5894</v>
      </c>
      <c r="P467" s="388">
        <v>4287</v>
      </c>
      <c r="Q467" s="388">
        <v>59807.1</v>
      </c>
      <c r="R467" s="401" t="s">
        <v>540</v>
      </c>
      <c r="T467" s="388" t="s">
        <v>104</v>
      </c>
      <c r="U467" s="388" t="s">
        <v>121</v>
      </c>
      <c r="V467" s="388" t="s">
        <v>138</v>
      </c>
      <c r="W467" s="388">
        <v>18779</v>
      </c>
      <c r="X467" s="388" t="s">
        <v>406</v>
      </c>
      <c r="Y467" s="388" t="s">
        <v>410</v>
      </c>
      <c r="Z467" s="252">
        <v>82668.37</v>
      </c>
      <c r="AA467" s="252">
        <v>75099.05</v>
      </c>
      <c r="AB467" s="252">
        <v>7569.33</v>
      </c>
      <c r="AC467" s="388">
        <v>90.84</v>
      </c>
      <c r="AD467" s="388">
        <v>34.14</v>
      </c>
      <c r="AE467" s="252">
        <v>110890.01</v>
      </c>
      <c r="AF467" s="252">
        <v>85834.52</v>
      </c>
      <c r="AG467" s="388">
        <v>0</v>
      </c>
      <c r="AH467" s="252">
        <v>25055.49</v>
      </c>
      <c r="AI467" s="252">
        <v>16994.22</v>
      </c>
      <c r="AJ467" s="252">
        <v>8061.27</v>
      </c>
      <c r="AK467" s="388">
        <v>32.17</v>
      </c>
      <c r="AL467" s="401" t="s">
        <v>540</v>
      </c>
      <c r="AM467" s="388" t="s">
        <v>410</v>
      </c>
    </row>
    <row r="468" spans="1:39">
      <c r="A468" s="388" t="s">
        <v>370</v>
      </c>
      <c r="B468" s="388">
        <v>292603073</v>
      </c>
      <c r="C468" s="388" t="s">
        <v>372</v>
      </c>
      <c r="D468" s="388">
        <v>13787.7</v>
      </c>
      <c r="E468" s="388">
        <v>13327.3</v>
      </c>
      <c r="F468" s="388">
        <v>460.4</v>
      </c>
      <c r="G468" s="388">
        <v>12579.7</v>
      </c>
      <c r="H468" s="388">
        <v>856</v>
      </c>
      <c r="I468" s="401" t="s">
        <v>540</v>
      </c>
      <c r="K468" s="388">
        <v>292603073</v>
      </c>
      <c r="L468" s="388">
        <v>389505</v>
      </c>
      <c r="M468" s="388">
        <v>181636.9</v>
      </c>
      <c r="N468" s="388">
        <v>207865.8</v>
      </c>
      <c r="O468" s="388">
        <v>12578</v>
      </c>
      <c r="P468" s="388">
        <v>1126</v>
      </c>
      <c r="Q468" s="388">
        <v>390817</v>
      </c>
      <c r="R468" s="401" t="s">
        <v>540</v>
      </c>
      <c r="T468" s="388" t="s">
        <v>104</v>
      </c>
      <c r="U468" s="388" t="s">
        <v>121</v>
      </c>
      <c r="V468" s="388" t="s">
        <v>139</v>
      </c>
      <c r="W468" s="388">
        <v>78398</v>
      </c>
      <c r="X468" s="388" t="s">
        <v>406</v>
      </c>
      <c r="Y468" s="388" t="s">
        <v>411</v>
      </c>
      <c r="Z468" s="252">
        <v>31940.05</v>
      </c>
      <c r="AA468" s="252">
        <v>10742.82</v>
      </c>
      <c r="AB468" s="252">
        <v>21197.24</v>
      </c>
      <c r="AC468" s="388">
        <v>33.630000000000003</v>
      </c>
      <c r="AD468" s="388">
        <v>0</v>
      </c>
      <c r="AE468" s="252">
        <v>17617.27</v>
      </c>
      <c r="AF468" s="252">
        <v>8304.65</v>
      </c>
      <c r="AG468" s="388">
        <v>0</v>
      </c>
      <c r="AH468" s="252">
        <v>9312.6200000000008</v>
      </c>
      <c r="AI468" s="252">
        <v>5626.19</v>
      </c>
      <c r="AJ468" s="252">
        <v>3686.43</v>
      </c>
      <c r="AK468" s="388">
        <v>39.590000000000003</v>
      </c>
      <c r="AL468" s="401" t="s">
        <v>540</v>
      </c>
      <c r="AM468" s="388" t="s">
        <v>411</v>
      </c>
    </row>
    <row r="469" spans="1:39">
      <c r="A469" s="388" t="s">
        <v>370</v>
      </c>
      <c r="B469" s="388">
        <v>292603073</v>
      </c>
      <c r="C469" s="388" t="s">
        <v>53</v>
      </c>
      <c r="D469" s="388">
        <v>243582.9</v>
      </c>
      <c r="E469" s="388">
        <v>131372</v>
      </c>
      <c r="F469" s="388">
        <v>112210.9</v>
      </c>
      <c r="G469" s="388">
        <v>12579.7</v>
      </c>
      <c r="H469" s="388">
        <v>856</v>
      </c>
      <c r="I469" s="401" t="s">
        <v>540</v>
      </c>
      <c r="K469" s="388">
        <v>292603286</v>
      </c>
      <c r="L469" s="388">
        <v>165765.70000000001</v>
      </c>
      <c r="M469" s="388">
        <v>43999.8</v>
      </c>
      <c r="N469" s="388">
        <v>121764.9</v>
      </c>
      <c r="O469" s="388">
        <v>8432</v>
      </c>
      <c r="P469" s="388">
        <v>5205</v>
      </c>
      <c r="Q469" s="388">
        <v>106516</v>
      </c>
      <c r="R469" s="401" t="s">
        <v>540</v>
      </c>
      <c r="T469" s="388" t="s">
        <v>104</v>
      </c>
      <c r="U469" s="388" t="s">
        <v>121</v>
      </c>
      <c r="V469" s="388" t="s">
        <v>139</v>
      </c>
      <c r="W469" s="388">
        <v>78398</v>
      </c>
      <c r="X469" s="388" t="s">
        <v>406</v>
      </c>
      <c r="Y469" s="388" t="s">
        <v>412</v>
      </c>
      <c r="Z469" s="252">
        <v>37576.53</v>
      </c>
      <c r="AA469" s="252">
        <v>18589.830000000002</v>
      </c>
      <c r="AB469" s="252">
        <v>18986.7</v>
      </c>
      <c r="AC469" s="388">
        <v>49.47</v>
      </c>
      <c r="AD469" s="388">
        <v>0</v>
      </c>
      <c r="AE469" s="252">
        <v>30249.9</v>
      </c>
      <c r="AF469" s="252">
        <v>16200.35</v>
      </c>
      <c r="AG469" s="388">
        <v>0</v>
      </c>
      <c r="AH469" s="252">
        <v>14049.55</v>
      </c>
      <c r="AI469" s="252">
        <v>7056.87</v>
      </c>
      <c r="AJ469" s="252">
        <v>6992.68</v>
      </c>
      <c r="AK469" s="388">
        <v>49.77</v>
      </c>
      <c r="AL469" s="401" t="s">
        <v>540</v>
      </c>
      <c r="AM469" s="388" t="s">
        <v>412</v>
      </c>
    </row>
    <row r="470" spans="1:39">
      <c r="A470" s="388" t="s">
        <v>370</v>
      </c>
      <c r="B470" s="388">
        <v>292603286</v>
      </c>
      <c r="C470" s="388" t="s">
        <v>43</v>
      </c>
      <c r="D470" s="388">
        <v>165452.5</v>
      </c>
      <c r="E470" s="388">
        <v>121608</v>
      </c>
      <c r="F470" s="388">
        <v>43844.5</v>
      </c>
      <c r="G470" s="388">
        <v>8431.5</v>
      </c>
      <c r="H470" s="388">
        <v>5090</v>
      </c>
      <c r="I470" s="401" t="s">
        <v>540</v>
      </c>
      <c r="K470" s="388">
        <v>292603696</v>
      </c>
      <c r="L470" s="388">
        <v>166078</v>
      </c>
      <c r="M470" s="388">
        <v>109893.6</v>
      </c>
      <c r="N470" s="388">
        <v>56183.3</v>
      </c>
      <c r="O470" s="388">
        <v>9599</v>
      </c>
      <c r="P470" s="388">
        <v>8042</v>
      </c>
      <c r="Q470" s="388">
        <v>52538.1</v>
      </c>
      <c r="R470" s="401" t="s">
        <v>540</v>
      </c>
      <c r="T470" s="388" t="s">
        <v>104</v>
      </c>
      <c r="U470" s="388" t="s">
        <v>121</v>
      </c>
      <c r="V470" s="388" t="s">
        <v>139</v>
      </c>
      <c r="W470" s="388">
        <v>78398</v>
      </c>
      <c r="X470" s="388" t="s">
        <v>406</v>
      </c>
      <c r="Y470" s="388" t="s">
        <v>413</v>
      </c>
      <c r="Z470" s="252">
        <v>39389.67</v>
      </c>
      <c r="AA470" s="252">
        <v>17512.060000000001</v>
      </c>
      <c r="AB470" s="252">
        <v>21877.61</v>
      </c>
      <c r="AC470" s="388">
        <v>44.46</v>
      </c>
      <c r="AD470" s="388">
        <v>0</v>
      </c>
      <c r="AE470" s="252">
        <v>27890.959999999999</v>
      </c>
      <c r="AF470" s="252">
        <v>21681.4</v>
      </c>
      <c r="AG470" s="388">
        <v>0</v>
      </c>
      <c r="AH470" s="252">
        <v>6209.55</v>
      </c>
      <c r="AI470" s="252">
        <v>4693.1899999999996</v>
      </c>
      <c r="AJ470" s="252">
        <v>1516.36</v>
      </c>
      <c r="AK470" s="388">
        <v>24.42</v>
      </c>
      <c r="AL470" s="401" t="s">
        <v>540</v>
      </c>
      <c r="AM470" s="388" t="s">
        <v>413</v>
      </c>
    </row>
    <row r="471" spans="1:39">
      <c r="A471" s="388" t="s">
        <v>370</v>
      </c>
      <c r="B471" s="388">
        <v>292603696</v>
      </c>
      <c r="C471" s="388" t="s">
        <v>373</v>
      </c>
      <c r="D471" s="388">
        <v>165452.5</v>
      </c>
      <c r="E471" s="388">
        <v>55026.3</v>
      </c>
      <c r="F471" s="388">
        <v>110426.2</v>
      </c>
      <c r="G471" s="388">
        <v>9600</v>
      </c>
      <c r="H471" s="388">
        <v>8042</v>
      </c>
      <c r="I471" s="401" t="s">
        <v>540</v>
      </c>
      <c r="K471" s="388">
        <v>292604330</v>
      </c>
      <c r="L471" s="388">
        <v>124019.2</v>
      </c>
      <c r="M471" s="388">
        <v>36703.699999999997</v>
      </c>
      <c r="N471" s="388">
        <v>87312.4</v>
      </c>
      <c r="O471" s="388">
        <v>5198</v>
      </c>
      <c r="P471" s="388">
        <v>1364</v>
      </c>
      <c r="Q471" s="388">
        <v>130191</v>
      </c>
      <c r="R471" s="401" t="s">
        <v>540</v>
      </c>
      <c r="T471" s="388" t="s">
        <v>104</v>
      </c>
      <c r="U471" s="388" t="s">
        <v>121</v>
      </c>
      <c r="V471" s="388" t="s">
        <v>139</v>
      </c>
      <c r="W471" s="388">
        <v>78398</v>
      </c>
      <c r="X471" s="388" t="s">
        <v>406</v>
      </c>
      <c r="Y471" s="388" t="s">
        <v>414</v>
      </c>
      <c r="Z471" s="252">
        <v>31940.05</v>
      </c>
      <c r="AA471" s="252">
        <v>28755.91</v>
      </c>
      <c r="AB471" s="252">
        <v>3184.14</v>
      </c>
      <c r="AC471" s="388">
        <v>90.03</v>
      </c>
      <c r="AD471" s="388">
        <v>47.82</v>
      </c>
      <c r="AE471" s="252">
        <v>47214.11</v>
      </c>
      <c r="AF471" s="388">
        <v>0.28999999999999998</v>
      </c>
      <c r="AG471" s="388">
        <v>47.82</v>
      </c>
      <c r="AH471" s="252">
        <v>47213.82</v>
      </c>
      <c r="AI471" s="252">
        <v>28755.91</v>
      </c>
      <c r="AJ471" s="252">
        <v>18457.91</v>
      </c>
      <c r="AK471" s="388">
        <v>39.090000000000003</v>
      </c>
      <c r="AL471" s="401" t="s">
        <v>540</v>
      </c>
      <c r="AM471" s="388" t="s">
        <v>414</v>
      </c>
    </row>
    <row r="472" spans="1:39">
      <c r="A472" s="388" t="s">
        <v>370</v>
      </c>
      <c r="B472" s="388">
        <v>292604330</v>
      </c>
      <c r="C472" s="388" t="s">
        <v>44</v>
      </c>
      <c r="D472" s="388">
        <v>121379.6</v>
      </c>
      <c r="E472" s="388">
        <v>87099.5</v>
      </c>
      <c r="F472" s="388">
        <v>34280.1</v>
      </c>
      <c r="G472" s="388">
        <v>5192</v>
      </c>
      <c r="H472" s="388">
        <v>1340</v>
      </c>
      <c r="I472" s="401" t="s">
        <v>540</v>
      </c>
      <c r="K472" s="388">
        <v>295700347</v>
      </c>
      <c r="L472" s="388">
        <v>224071.2</v>
      </c>
      <c r="M472" s="388">
        <v>123869.8</v>
      </c>
      <c r="N472" s="388">
        <v>100200.5</v>
      </c>
      <c r="O472" s="388">
        <v>6374</v>
      </c>
      <c r="P472" s="388">
        <v>157</v>
      </c>
      <c r="Q472" s="388">
        <v>210075</v>
      </c>
      <c r="R472" s="401" t="s">
        <v>540</v>
      </c>
      <c r="T472" s="388" t="s">
        <v>104</v>
      </c>
      <c r="U472" s="388" t="s">
        <v>121</v>
      </c>
      <c r="V472" s="388" t="s">
        <v>140</v>
      </c>
      <c r="W472" s="388">
        <v>97026</v>
      </c>
      <c r="X472" s="388" t="s">
        <v>406</v>
      </c>
      <c r="Y472" s="388" t="s">
        <v>415</v>
      </c>
      <c r="Z472" s="252">
        <v>210428.2</v>
      </c>
      <c r="AA472" s="252">
        <v>103879.47</v>
      </c>
      <c r="AB472" s="252">
        <v>106548.73</v>
      </c>
      <c r="AC472" s="388">
        <v>49.37</v>
      </c>
      <c r="AD472" s="388">
        <v>45.41</v>
      </c>
      <c r="AE472" s="252">
        <v>305985.78000000003</v>
      </c>
      <c r="AF472" s="252">
        <v>55665.4</v>
      </c>
      <c r="AG472" s="388">
        <v>18.96</v>
      </c>
      <c r="AH472" s="252">
        <v>250320.39</v>
      </c>
      <c r="AI472" s="252">
        <v>101924.54</v>
      </c>
      <c r="AJ472" s="252">
        <v>148395.84</v>
      </c>
      <c r="AK472" s="388">
        <v>59.28</v>
      </c>
      <c r="AL472" s="401" t="s">
        <v>540</v>
      </c>
      <c r="AM472" s="388" t="s">
        <v>415</v>
      </c>
    </row>
    <row r="473" spans="1:39">
      <c r="A473" s="388" t="s">
        <v>370</v>
      </c>
      <c r="B473" s="388">
        <v>295700347</v>
      </c>
      <c r="C473" s="388" t="s">
        <v>39</v>
      </c>
      <c r="D473" s="388">
        <v>83195</v>
      </c>
      <c r="E473" s="388">
        <v>42062</v>
      </c>
      <c r="F473" s="388">
        <v>41133.1</v>
      </c>
      <c r="G473" s="388">
        <v>6383.01</v>
      </c>
      <c r="H473" s="388">
        <v>157</v>
      </c>
      <c r="I473" s="401" t="s">
        <v>540</v>
      </c>
      <c r="K473" s="388">
        <v>295700485</v>
      </c>
      <c r="L473" s="388">
        <v>190871.2</v>
      </c>
      <c r="M473" s="388">
        <v>190834.5</v>
      </c>
      <c r="N473" s="388">
        <v>40.4</v>
      </c>
      <c r="O473" s="388">
        <v>6400</v>
      </c>
      <c r="P473" s="388">
        <v>6380</v>
      </c>
      <c r="Q473" s="388">
        <v>674.33600000000001</v>
      </c>
      <c r="R473" s="401" t="s">
        <v>540</v>
      </c>
      <c r="T473" s="388" t="s">
        <v>104</v>
      </c>
      <c r="U473" s="388" t="s">
        <v>121</v>
      </c>
      <c r="V473" s="388" t="s">
        <v>142</v>
      </c>
      <c r="W473" s="388">
        <v>90365</v>
      </c>
      <c r="X473" s="388" t="s">
        <v>406</v>
      </c>
      <c r="Y473" s="388" t="s">
        <v>416</v>
      </c>
      <c r="Z473" s="252">
        <v>202908.01</v>
      </c>
      <c r="AA473" s="252">
        <v>142980.68</v>
      </c>
      <c r="AB473" s="252">
        <v>59927.33</v>
      </c>
      <c r="AC473" s="388">
        <v>70.47</v>
      </c>
      <c r="AD473" s="388">
        <v>13.12</v>
      </c>
      <c r="AE473" s="252">
        <v>229526.72</v>
      </c>
      <c r="AF473" s="252">
        <v>30537.58</v>
      </c>
      <c r="AG473" s="388">
        <v>0</v>
      </c>
      <c r="AH473" s="252">
        <v>198989.14</v>
      </c>
      <c r="AI473" s="252">
        <v>122754.6</v>
      </c>
      <c r="AJ473" s="252">
        <v>76234.539999999994</v>
      </c>
      <c r="AK473" s="388">
        <v>38.31</v>
      </c>
      <c r="AL473" s="401" t="s">
        <v>540</v>
      </c>
      <c r="AM473" s="388" t="s">
        <v>416</v>
      </c>
    </row>
    <row r="474" spans="1:39">
      <c r="A474" s="388" t="s">
        <v>370</v>
      </c>
      <c r="B474" s="388">
        <v>295700347</v>
      </c>
      <c r="C474" s="388" t="s">
        <v>40</v>
      </c>
      <c r="D474" s="388">
        <v>132070.5</v>
      </c>
      <c r="E474" s="388">
        <v>49237.7</v>
      </c>
      <c r="F474" s="388">
        <v>82832.7</v>
      </c>
      <c r="G474" s="388">
        <v>6383.01</v>
      </c>
      <c r="H474" s="388">
        <v>157</v>
      </c>
      <c r="I474" s="401" t="s">
        <v>540</v>
      </c>
      <c r="K474" s="388">
        <v>295700671</v>
      </c>
      <c r="L474" s="388">
        <v>209496.5</v>
      </c>
      <c r="M474" s="388">
        <v>161146.4</v>
      </c>
      <c r="N474" s="388">
        <v>48344.6</v>
      </c>
      <c r="O474" s="388">
        <v>7999</v>
      </c>
      <c r="P474" s="388">
        <v>4117</v>
      </c>
      <c r="Q474" s="388">
        <v>88442.6</v>
      </c>
      <c r="R474" s="401" t="s">
        <v>540</v>
      </c>
      <c r="T474" s="388" t="s">
        <v>104</v>
      </c>
      <c r="U474" s="388" t="s">
        <v>121</v>
      </c>
      <c r="V474" s="388" t="s">
        <v>136</v>
      </c>
      <c r="W474" s="388">
        <v>210516</v>
      </c>
      <c r="X474" s="388" t="s">
        <v>406</v>
      </c>
      <c r="Y474" s="388" t="s">
        <v>417</v>
      </c>
      <c r="Z474" s="252">
        <v>38650.15</v>
      </c>
      <c r="AA474" s="252">
        <v>10989.94</v>
      </c>
      <c r="AB474" s="252">
        <v>27660.2</v>
      </c>
      <c r="AC474" s="388">
        <v>28.43</v>
      </c>
      <c r="AD474" s="388">
        <v>28.89</v>
      </c>
      <c r="AE474" s="252">
        <v>49817.72</v>
      </c>
      <c r="AF474" s="252">
        <v>35055.58</v>
      </c>
      <c r="AG474" s="388">
        <v>0</v>
      </c>
      <c r="AH474" s="252">
        <v>14762.14</v>
      </c>
      <c r="AI474" s="252">
        <v>10989.94</v>
      </c>
      <c r="AJ474" s="252">
        <v>3772.19</v>
      </c>
      <c r="AK474" s="388">
        <v>25.55</v>
      </c>
      <c r="AL474" s="401" t="s">
        <v>540</v>
      </c>
      <c r="AM474" s="388" t="s">
        <v>417</v>
      </c>
    </row>
    <row r="475" spans="1:39">
      <c r="A475" s="388" t="s">
        <v>370</v>
      </c>
      <c r="B475" s="388">
        <v>295700347</v>
      </c>
      <c r="C475" s="388" t="s">
        <v>41</v>
      </c>
      <c r="D475" s="388">
        <v>8804.7999999999993</v>
      </c>
      <c r="E475" s="388">
        <v>8705.7000000000007</v>
      </c>
      <c r="F475" s="388">
        <v>99.1</v>
      </c>
      <c r="G475" s="388">
        <v>6383.01</v>
      </c>
      <c r="H475" s="388">
        <v>157</v>
      </c>
      <c r="I475" s="401" t="s">
        <v>540</v>
      </c>
      <c r="K475" s="388">
        <v>295700688</v>
      </c>
      <c r="L475" s="388">
        <v>156194.1</v>
      </c>
      <c r="M475" s="388">
        <v>116063.2</v>
      </c>
      <c r="N475" s="388">
        <v>40129</v>
      </c>
      <c r="O475" s="388">
        <v>4800</v>
      </c>
      <c r="P475" s="388">
        <v>3018</v>
      </c>
      <c r="Q475" s="388">
        <v>60119.1</v>
      </c>
      <c r="R475" s="401" t="s">
        <v>540</v>
      </c>
      <c r="T475" s="388" t="s">
        <v>84</v>
      </c>
      <c r="U475" s="388" t="s">
        <v>121</v>
      </c>
      <c r="V475" s="388" t="s">
        <v>127</v>
      </c>
      <c r="W475" s="388">
        <v>18850</v>
      </c>
      <c r="X475" s="388" t="s">
        <v>407</v>
      </c>
      <c r="Y475" s="388" t="s">
        <v>418</v>
      </c>
      <c r="Z475" s="252">
        <v>12184.09</v>
      </c>
      <c r="AA475" s="252">
        <v>6105.81</v>
      </c>
      <c r="AB475" s="252">
        <v>6078.28</v>
      </c>
      <c r="AC475" s="388">
        <v>50.11</v>
      </c>
      <c r="AD475" s="388">
        <v>84.45</v>
      </c>
      <c r="AE475" s="252">
        <v>22474.1</v>
      </c>
      <c r="AF475" s="252">
        <v>13593.2</v>
      </c>
      <c r="AG475" s="388">
        <v>0</v>
      </c>
      <c r="AH475" s="252">
        <v>8880.9</v>
      </c>
      <c r="AI475" s="252">
        <v>2732.91</v>
      </c>
      <c r="AJ475" s="252">
        <v>6147.99</v>
      </c>
      <c r="AK475" s="388">
        <v>69.23</v>
      </c>
      <c r="AL475" s="401" t="s">
        <v>540</v>
      </c>
      <c r="AM475" s="388" t="s">
        <v>418</v>
      </c>
    </row>
    <row r="476" spans="1:39">
      <c r="A476" s="388" t="s">
        <v>370</v>
      </c>
      <c r="B476" s="388">
        <v>295700485</v>
      </c>
      <c r="C476" s="388" t="s">
        <v>532</v>
      </c>
      <c r="D476" s="388">
        <v>177661.7</v>
      </c>
      <c r="E476" s="388">
        <v>4.9000000000000004</v>
      </c>
      <c r="F476" s="388">
        <v>177656.8</v>
      </c>
      <c r="G476" s="388">
        <v>6400</v>
      </c>
      <c r="H476" s="388">
        <v>6400</v>
      </c>
      <c r="I476" s="401" t="s">
        <v>540</v>
      </c>
      <c r="K476" s="388">
        <v>295700689</v>
      </c>
      <c r="L476" s="388">
        <v>102196.5</v>
      </c>
      <c r="M476" s="388">
        <v>32150</v>
      </c>
      <c r="N476" s="388">
        <v>70044</v>
      </c>
      <c r="O476" s="388">
        <v>3999</v>
      </c>
      <c r="P476" s="388">
        <v>916</v>
      </c>
      <c r="Q476" s="388">
        <v>104018</v>
      </c>
      <c r="R476" s="401" t="s">
        <v>540</v>
      </c>
      <c r="T476" s="388" t="s">
        <v>84</v>
      </c>
      <c r="U476" s="388" t="s">
        <v>121</v>
      </c>
      <c r="V476" s="388" t="s">
        <v>127</v>
      </c>
      <c r="W476" s="388">
        <v>18850</v>
      </c>
      <c r="X476" s="388" t="s">
        <v>406</v>
      </c>
      <c r="Y476" s="388" t="s">
        <v>419</v>
      </c>
      <c r="Z476" s="252">
        <v>20667.09</v>
      </c>
      <c r="AA476" s="252">
        <v>17514.310000000001</v>
      </c>
      <c r="AB476" s="252">
        <v>3152.79</v>
      </c>
      <c r="AC476" s="388">
        <v>84.74</v>
      </c>
      <c r="AD476" s="388">
        <v>54.4</v>
      </c>
      <c r="AE476" s="252">
        <v>31909.65</v>
      </c>
      <c r="AF476" s="252">
        <v>24376.98</v>
      </c>
      <c r="AG476" s="388">
        <v>0</v>
      </c>
      <c r="AH476" s="252">
        <v>7532.67</v>
      </c>
      <c r="AI476" s="252">
        <v>4905.0600000000004</v>
      </c>
      <c r="AJ476" s="252">
        <v>2627.61</v>
      </c>
      <c r="AK476" s="388">
        <v>34.880000000000003</v>
      </c>
      <c r="AL476" s="401" t="s">
        <v>540</v>
      </c>
      <c r="AM476" s="388" t="s">
        <v>419</v>
      </c>
    </row>
    <row r="477" spans="1:39">
      <c r="A477" s="388" t="s">
        <v>370</v>
      </c>
      <c r="B477" s="388">
        <v>295700485</v>
      </c>
      <c r="C477" s="388" t="s">
        <v>533</v>
      </c>
      <c r="D477" s="388">
        <v>13207.1</v>
      </c>
      <c r="E477" s="388">
        <v>0</v>
      </c>
      <c r="F477" s="388">
        <v>13207.1</v>
      </c>
      <c r="G477" s="388">
        <v>6400</v>
      </c>
      <c r="H477" s="388">
        <v>6400</v>
      </c>
      <c r="I477" s="401" t="s">
        <v>540</v>
      </c>
      <c r="K477" s="388">
        <v>295700699</v>
      </c>
      <c r="L477" s="388">
        <v>224071.2</v>
      </c>
      <c r="M477" s="388">
        <v>191010.5</v>
      </c>
      <c r="N477" s="388">
        <v>33059.800000000003</v>
      </c>
      <c r="O477" s="388">
        <v>6399</v>
      </c>
      <c r="P477" s="388">
        <v>2256</v>
      </c>
      <c r="Q477" s="388">
        <v>139723</v>
      </c>
      <c r="R477" s="401" t="s">
        <v>540</v>
      </c>
      <c r="T477" s="388" t="s">
        <v>84</v>
      </c>
      <c r="U477" s="388" t="s">
        <v>121</v>
      </c>
      <c r="V477" s="388" t="s">
        <v>127</v>
      </c>
      <c r="W477" s="388">
        <v>18850</v>
      </c>
      <c r="X477" s="388" t="s">
        <v>406</v>
      </c>
      <c r="Y477" s="388" t="s">
        <v>420</v>
      </c>
      <c r="Z477" s="252">
        <v>61536.36</v>
      </c>
      <c r="AA477" s="252">
        <v>21336.18</v>
      </c>
      <c r="AB477" s="252">
        <v>40200.18</v>
      </c>
      <c r="AC477" s="388">
        <v>34.67</v>
      </c>
      <c r="AD477" s="388">
        <v>0</v>
      </c>
      <c r="AE477" s="252">
        <v>36043.65</v>
      </c>
      <c r="AF477" s="252">
        <v>28897.27</v>
      </c>
      <c r="AG477" s="388">
        <v>0</v>
      </c>
      <c r="AH477" s="252">
        <v>7146.39</v>
      </c>
      <c r="AI477" s="252">
        <v>4024.43</v>
      </c>
      <c r="AJ477" s="252">
        <v>3121.96</v>
      </c>
      <c r="AK477" s="388">
        <v>43.69</v>
      </c>
      <c r="AL477" s="401" t="s">
        <v>540</v>
      </c>
      <c r="AM477" s="388" t="s">
        <v>420</v>
      </c>
    </row>
    <row r="478" spans="1:39">
      <c r="A478" s="388" t="s">
        <v>370</v>
      </c>
      <c r="B478" s="388">
        <v>295700671</v>
      </c>
      <c r="C478" s="388" t="s">
        <v>45</v>
      </c>
      <c r="D478" s="388">
        <v>207619.5</v>
      </c>
      <c r="E478" s="388">
        <v>38578.800000000003</v>
      </c>
      <c r="F478" s="388">
        <v>169040.6</v>
      </c>
      <c r="G478" s="388">
        <v>8000.02</v>
      </c>
      <c r="H478" s="388">
        <v>4245</v>
      </c>
      <c r="I478" s="401" t="s">
        <v>540</v>
      </c>
      <c r="K478" s="388">
        <v>295700704</v>
      </c>
      <c r="L478" s="388">
        <v>224071.2</v>
      </c>
      <c r="M478" s="388">
        <v>143309</v>
      </c>
      <c r="N478" s="388">
        <v>80761.399999999994</v>
      </c>
      <c r="O478" s="388">
        <v>7999</v>
      </c>
      <c r="P478" s="388">
        <v>1586</v>
      </c>
      <c r="Q478" s="388">
        <v>216387</v>
      </c>
      <c r="R478" s="401" t="s">
        <v>540</v>
      </c>
      <c r="T478" s="388" t="s">
        <v>84</v>
      </c>
      <c r="U478" s="388" t="s">
        <v>121</v>
      </c>
      <c r="V478" s="388" t="s">
        <v>127</v>
      </c>
      <c r="W478" s="388">
        <v>18850</v>
      </c>
      <c r="X478" s="388" t="s">
        <v>406</v>
      </c>
      <c r="Y478" s="388" t="s">
        <v>421</v>
      </c>
      <c r="Z478" s="252">
        <v>13151.79</v>
      </c>
      <c r="AA478" s="252">
        <v>6105.98</v>
      </c>
      <c r="AB478" s="252">
        <v>7045.81</v>
      </c>
      <c r="AC478" s="388">
        <v>46.43</v>
      </c>
      <c r="AD478" s="388">
        <v>70.66</v>
      </c>
      <c r="AE478" s="252">
        <v>22444.59</v>
      </c>
      <c r="AF478" s="252">
        <v>4683.18</v>
      </c>
      <c r="AG478" s="388">
        <v>35.049999999999997</v>
      </c>
      <c r="AH478" s="252">
        <v>17761.41</v>
      </c>
      <c r="AI478" s="252">
        <v>6105.98</v>
      </c>
      <c r="AJ478" s="252">
        <v>11655.43</v>
      </c>
      <c r="AK478" s="388">
        <v>65.62</v>
      </c>
      <c r="AL478" s="401" t="s">
        <v>540</v>
      </c>
      <c r="AM478" s="388" t="s">
        <v>421</v>
      </c>
    </row>
    <row r="479" spans="1:39">
      <c r="A479" s="388" t="s">
        <v>370</v>
      </c>
      <c r="B479" s="388">
        <v>295700688</v>
      </c>
      <c r="C479" s="388" t="s">
        <v>460</v>
      </c>
      <c r="D479" s="388">
        <v>156192</v>
      </c>
      <c r="E479" s="388">
        <v>36835.1</v>
      </c>
      <c r="F479" s="388">
        <v>119356.8</v>
      </c>
      <c r="G479" s="388">
        <v>4800</v>
      </c>
      <c r="H479" s="388">
        <v>3273</v>
      </c>
      <c r="I479" s="401" t="s">
        <v>540</v>
      </c>
      <c r="K479" s="388">
        <v>295700706</v>
      </c>
      <c r="L479" s="388">
        <v>102196.5</v>
      </c>
      <c r="M479" s="388">
        <v>34619.599999999999</v>
      </c>
      <c r="N479" s="388">
        <v>67574.600000000006</v>
      </c>
      <c r="O479" s="388">
        <v>3999</v>
      </c>
      <c r="P479" s="388">
        <v>318</v>
      </c>
      <c r="Q479" s="388">
        <v>124197</v>
      </c>
      <c r="R479" s="401" t="s">
        <v>540</v>
      </c>
      <c r="T479" s="388" t="s">
        <v>84</v>
      </c>
      <c r="U479" s="388" t="s">
        <v>121</v>
      </c>
      <c r="V479" s="388" t="s">
        <v>128</v>
      </c>
      <c r="W479" s="388">
        <v>78378</v>
      </c>
      <c r="X479" s="388" t="s">
        <v>406</v>
      </c>
      <c r="Y479" s="388" t="s">
        <v>422</v>
      </c>
      <c r="Z479" s="252">
        <v>31940.05</v>
      </c>
      <c r="AA479" s="252">
        <v>9023.07</v>
      </c>
      <c r="AB479" s="252">
        <v>22916.98</v>
      </c>
      <c r="AC479" s="388">
        <v>28.25</v>
      </c>
      <c r="AD479" s="388">
        <v>0</v>
      </c>
      <c r="AE479" s="252">
        <v>15209.18</v>
      </c>
      <c r="AF479" s="252">
        <v>3983.32</v>
      </c>
      <c r="AG479" s="388">
        <v>0</v>
      </c>
      <c r="AH479" s="252">
        <v>11225.86</v>
      </c>
      <c r="AI479" s="252">
        <v>6932.04</v>
      </c>
      <c r="AJ479" s="252">
        <v>4293.82</v>
      </c>
      <c r="AK479" s="388">
        <v>38.25</v>
      </c>
      <c r="AL479" s="401" t="s">
        <v>540</v>
      </c>
      <c r="AM479" s="388" t="s">
        <v>422</v>
      </c>
    </row>
    <row r="480" spans="1:39">
      <c r="A480" s="388" t="s">
        <v>370</v>
      </c>
      <c r="B480" s="388">
        <v>295700689</v>
      </c>
      <c r="C480" s="388" t="s">
        <v>337</v>
      </c>
      <c r="D480" s="388">
        <v>100322.6</v>
      </c>
      <c r="E480" s="388">
        <v>69886.899999999994</v>
      </c>
      <c r="F480" s="388">
        <v>30435.7</v>
      </c>
      <c r="G480" s="388">
        <v>4000.01</v>
      </c>
      <c r="H480" s="388">
        <v>928</v>
      </c>
      <c r="I480" s="401" t="s">
        <v>540</v>
      </c>
      <c r="K480" s="388">
        <v>292600879</v>
      </c>
      <c r="L480" s="388">
        <v>193029.1</v>
      </c>
      <c r="M480" s="388">
        <v>111257.9</v>
      </c>
      <c r="N480" s="388">
        <v>81770</v>
      </c>
      <c r="O480" s="388">
        <v>5429</v>
      </c>
      <c r="P480" s="388">
        <v>1814</v>
      </c>
      <c r="Q480" s="388">
        <v>124321</v>
      </c>
      <c r="R480" s="401" t="s">
        <v>540</v>
      </c>
      <c r="T480" s="388" t="s">
        <v>84</v>
      </c>
      <c r="U480" s="388" t="s">
        <v>121</v>
      </c>
      <c r="V480" s="388" t="s">
        <v>128</v>
      </c>
      <c r="W480" s="388">
        <v>78378</v>
      </c>
      <c r="X480" s="388" t="s">
        <v>406</v>
      </c>
      <c r="Y480" s="388" t="s">
        <v>423</v>
      </c>
      <c r="Z480" s="252">
        <v>15030.61</v>
      </c>
      <c r="AA480" s="252">
        <v>8869.7900000000009</v>
      </c>
      <c r="AB480" s="252">
        <v>6160.82</v>
      </c>
      <c r="AC480" s="388">
        <v>59.01</v>
      </c>
      <c r="AD480" s="388">
        <v>0</v>
      </c>
      <c r="AE480" s="252">
        <v>11794.68</v>
      </c>
      <c r="AF480" s="252">
        <v>4370.97</v>
      </c>
      <c r="AG480" s="388">
        <v>0</v>
      </c>
      <c r="AH480" s="252">
        <v>7423.71</v>
      </c>
      <c r="AI480" s="252">
        <v>5449.58</v>
      </c>
      <c r="AJ480" s="252">
        <v>1974.13</v>
      </c>
      <c r="AK480" s="388">
        <v>26.59</v>
      </c>
      <c r="AL480" s="401" t="s">
        <v>540</v>
      </c>
      <c r="AM480" s="388" t="s">
        <v>423</v>
      </c>
    </row>
    <row r="481" spans="1:39">
      <c r="A481" s="388" t="s">
        <v>370</v>
      </c>
      <c r="B481" s="388">
        <v>295700699</v>
      </c>
      <c r="C481" s="388" t="s">
        <v>485</v>
      </c>
      <c r="D481" s="388">
        <v>83195</v>
      </c>
      <c r="E481" s="388">
        <v>24117.5</v>
      </c>
      <c r="F481" s="388">
        <v>59077.5</v>
      </c>
      <c r="G481" s="388">
        <v>6400.03</v>
      </c>
      <c r="H481" s="388">
        <v>2256</v>
      </c>
      <c r="I481" s="401" t="s">
        <v>540</v>
      </c>
      <c r="K481" s="388">
        <v>292602231</v>
      </c>
      <c r="L481" s="388">
        <v>276130.40000000002</v>
      </c>
      <c r="M481" s="388">
        <v>111158.8</v>
      </c>
      <c r="N481" s="388">
        <v>164970.6</v>
      </c>
      <c r="O481" s="388">
        <v>7749</v>
      </c>
      <c r="P481" s="388">
        <v>5469</v>
      </c>
      <c r="Q481" s="388">
        <v>49515.8</v>
      </c>
      <c r="R481" s="401" t="s">
        <v>540</v>
      </c>
      <c r="T481" s="388" t="s">
        <v>84</v>
      </c>
      <c r="U481" s="388" t="s">
        <v>121</v>
      </c>
      <c r="V481" s="388" t="s">
        <v>129</v>
      </c>
      <c r="W481" s="388">
        <v>78998</v>
      </c>
      <c r="X481" s="388" t="s">
        <v>406</v>
      </c>
      <c r="Y481" s="388" t="s">
        <v>424</v>
      </c>
      <c r="Z481" s="252">
        <v>142777.56</v>
      </c>
      <c r="AA481" s="252">
        <v>115496.43</v>
      </c>
      <c r="AB481" s="252">
        <v>27281.13</v>
      </c>
      <c r="AC481" s="388">
        <v>80.89</v>
      </c>
      <c r="AD481" s="388">
        <v>0</v>
      </c>
      <c r="AE481" s="252">
        <v>130640.08</v>
      </c>
      <c r="AF481" s="252">
        <v>77726.97</v>
      </c>
      <c r="AG481" s="388">
        <v>0</v>
      </c>
      <c r="AH481" s="252">
        <v>52913.11</v>
      </c>
      <c r="AI481" s="252">
        <v>49308.31</v>
      </c>
      <c r="AJ481" s="252">
        <v>3604.81</v>
      </c>
      <c r="AK481" s="388">
        <v>6.81</v>
      </c>
      <c r="AL481" s="401" t="s">
        <v>540</v>
      </c>
      <c r="AM481" s="388" t="s">
        <v>424</v>
      </c>
    </row>
    <row r="482" spans="1:39">
      <c r="A482" s="388" t="s">
        <v>370</v>
      </c>
      <c r="B482" s="388">
        <v>295700699</v>
      </c>
      <c r="C482" s="388" t="s">
        <v>487</v>
      </c>
      <c r="D482" s="388">
        <v>8804.7999999999993</v>
      </c>
      <c r="E482" s="388">
        <v>8140.7</v>
      </c>
      <c r="F482" s="388">
        <v>664.1</v>
      </c>
      <c r="G482" s="388">
        <v>6400.03</v>
      </c>
      <c r="H482" s="388">
        <v>2256</v>
      </c>
      <c r="I482" s="401" t="s">
        <v>540</v>
      </c>
      <c r="K482" s="388">
        <v>292602804</v>
      </c>
      <c r="L482" s="388">
        <v>83038.8</v>
      </c>
      <c r="M482" s="388">
        <v>21489</v>
      </c>
      <c r="N482" s="388">
        <v>61549.5</v>
      </c>
      <c r="O482" s="388">
        <v>4357</v>
      </c>
      <c r="P482" s="388">
        <v>875</v>
      </c>
      <c r="Q482" s="388">
        <v>117446</v>
      </c>
      <c r="R482" s="401" t="s">
        <v>540</v>
      </c>
      <c r="T482" s="388" t="s">
        <v>84</v>
      </c>
      <c r="U482" s="388" t="s">
        <v>121</v>
      </c>
      <c r="V482" s="388" t="s">
        <v>130</v>
      </c>
      <c r="W482" s="388">
        <v>53518</v>
      </c>
      <c r="X482" s="388" t="s">
        <v>406</v>
      </c>
      <c r="Y482" s="388" t="s">
        <v>425</v>
      </c>
      <c r="Z482" s="252">
        <v>172851.74</v>
      </c>
      <c r="AA482" s="252">
        <v>71518.59</v>
      </c>
      <c r="AB482" s="252">
        <v>101333.15</v>
      </c>
      <c r="AC482" s="388">
        <v>41.38</v>
      </c>
      <c r="AD482" s="388">
        <v>22.97</v>
      </c>
      <c r="AE482" s="252">
        <v>212547.86</v>
      </c>
      <c r="AF482" s="252">
        <v>66838.8</v>
      </c>
      <c r="AG482" s="388">
        <v>0</v>
      </c>
      <c r="AH482" s="252">
        <v>145709.04999999999</v>
      </c>
      <c r="AI482" s="252">
        <v>70280.5</v>
      </c>
      <c r="AJ482" s="252">
        <v>75428.55</v>
      </c>
      <c r="AK482" s="388">
        <v>51.77</v>
      </c>
      <c r="AL482" s="401" t="s">
        <v>540</v>
      </c>
      <c r="AM482" s="388" t="s">
        <v>425</v>
      </c>
    </row>
    <row r="483" spans="1:39">
      <c r="A483" s="388" t="s">
        <v>370</v>
      </c>
      <c r="B483" s="388">
        <v>295700699</v>
      </c>
      <c r="C483" s="388" t="s">
        <v>488</v>
      </c>
      <c r="D483" s="388">
        <v>132070.5</v>
      </c>
      <c r="E483" s="388">
        <v>486.1</v>
      </c>
      <c r="F483" s="388">
        <v>131584.29999999999</v>
      </c>
      <c r="G483" s="388">
        <v>6400.03</v>
      </c>
      <c r="H483" s="388">
        <v>2256</v>
      </c>
      <c r="I483" s="401" t="s">
        <v>540</v>
      </c>
      <c r="K483" s="388">
        <v>292603004</v>
      </c>
      <c r="L483" s="388">
        <v>438219.9</v>
      </c>
      <c r="M483" s="388">
        <v>217421.2</v>
      </c>
      <c r="N483" s="388">
        <v>220798.3</v>
      </c>
      <c r="O483" s="388">
        <v>14668</v>
      </c>
      <c r="P483" s="388">
        <v>1794</v>
      </c>
      <c r="Q483" s="388">
        <v>432376</v>
      </c>
      <c r="R483" s="401" t="s">
        <v>540</v>
      </c>
      <c r="T483" s="388" t="s">
        <v>84</v>
      </c>
      <c r="U483" s="388" t="s">
        <v>121</v>
      </c>
      <c r="V483" s="388" t="s">
        <v>130</v>
      </c>
      <c r="W483" s="388">
        <v>53518</v>
      </c>
      <c r="X483" s="388" t="s">
        <v>406</v>
      </c>
      <c r="Y483" s="388" t="s">
        <v>426</v>
      </c>
      <c r="Z483" s="252">
        <v>76590.89</v>
      </c>
      <c r="AA483" s="252">
        <v>50885.599999999999</v>
      </c>
      <c r="AB483" s="252">
        <v>25705.3</v>
      </c>
      <c r="AC483" s="388">
        <v>66.44</v>
      </c>
      <c r="AD483" s="388">
        <v>25.02</v>
      </c>
      <c r="AE483" s="252">
        <v>95756.4</v>
      </c>
      <c r="AF483" s="252">
        <v>42618.34</v>
      </c>
      <c r="AG483" s="388">
        <v>0</v>
      </c>
      <c r="AH483" s="252">
        <v>53138.06</v>
      </c>
      <c r="AI483" s="252">
        <v>50885.599999999999</v>
      </c>
      <c r="AJ483" s="252">
        <v>2252.46</v>
      </c>
      <c r="AK483" s="388">
        <v>4.24</v>
      </c>
      <c r="AL483" s="401" t="s">
        <v>540</v>
      </c>
      <c r="AM483" s="388" t="s">
        <v>426</v>
      </c>
    </row>
    <row r="484" spans="1:39">
      <c r="A484" s="388" t="s">
        <v>370</v>
      </c>
      <c r="B484" s="388">
        <v>295700704</v>
      </c>
      <c r="C484" s="388" t="s">
        <v>442</v>
      </c>
      <c r="D484" s="388">
        <v>83195</v>
      </c>
      <c r="E484" s="388">
        <v>35178.5</v>
      </c>
      <c r="F484" s="388">
        <v>48016.5</v>
      </c>
      <c r="G484" s="388">
        <v>8000.01</v>
      </c>
      <c r="H484" s="388">
        <v>1842</v>
      </c>
      <c r="I484" s="401" t="s">
        <v>540</v>
      </c>
      <c r="K484" s="388">
        <v>292603875</v>
      </c>
      <c r="L484" s="388">
        <v>83038.8</v>
      </c>
      <c r="M484" s="388">
        <v>54054.1</v>
      </c>
      <c r="N484" s="388">
        <v>28984.400000000001</v>
      </c>
      <c r="O484" s="388">
        <v>4799</v>
      </c>
      <c r="P484" s="388">
        <v>2848</v>
      </c>
      <c r="Q484" s="388">
        <v>65833.100000000006</v>
      </c>
      <c r="R484" s="401" t="s">
        <v>540</v>
      </c>
      <c r="T484" s="388" t="s">
        <v>84</v>
      </c>
      <c r="U484" s="388" t="s">
        <v>121</v>
      </c>
      <c r="V484" s="388" t="s">
        <v>134</v>
      </c>
      <c r="W484" s="388">
        <v>55362</v>
      </c>
      <c r="X484" s="388" t="s">
        <v>406</v>
      </c>
      <c r="Y484" s="388" t="s">
        <v>427</v>
      </c>
      <c r="Z484" s="252">
        <v>172851.74</v>
      </c>
      <c r="AA484" s="252">
        <v>105517.86</v>
      </c>
      <c r="AB484" s="252">
        <v>67333.88</v>
      </c>
      <c r="AC484" s="388">
        <v>61.05</v>
      </c>
      <c r="AD484" s="388">
        <v>32.369999999999997</v>
      </c>
      <c r="AE484" s="252">
        <v>228801.79</v>
      </c>
      <c r="AF484" s="252">
        <v>33615.78</v>
      </c>
      <c r="AG484" s="388">
        <v>12.92</v>
      </c>
      <c r="AH484" s="252">
        <v>195186.01</v>
      </c>
      <c r="AI484" s="252">
        <v>102834.7</v>
      </c>
      <c r="AJ484" s="252">
        <v>92351.3</v>
      </c>
      <c r="AK484" s="388">
        <v>47.31</v>
      </c>
      <c r="AL484" s="401" t="s">
        <v>540</v>
      </c>
      <c r="AM484" s="388" t="s">
        <v>427</v>
      </c>
    </row>
    <row r="485" spans="1:39">
      <c r="A485" s="388" t="s">
        <v>370</v>
      </c>
      <c r="B485" s="388">
        <v>295700704</v>
      </c>
      <c r="C485" s="388" t="s">
        <v>444</v>
      </c>
      <c r="D485" s="388">
        <v>8804.7999999999993</v>
      </c>
      <c r="E485" s="388">
        <v>8713.9</v>
      </c>
      <c r="F485" s="388">
        <v>90.9</v>
      </c>
      <c r="G485" s="388">
        <v>8000.01</v>
      </c>
      <c r="H485" s="388">
        <v>1842</v>
      </c>
      <c r="I485" s="401" t="s">
        <v>540</v>
      </c>
      <c r="K485" s="388">
        <v>292604652</v>
      </c>
      <c r="L485" s="388">
        <v>191618.2</v>
      </c>
      <c r="M485" s="388">
        <v>48341.4</v>
      </c>
      <c r="N485" s="388">
        <v>143271.79999999999</v>
      </c>
      <c r="O485" s="388">
        <v>8448</v>
      </c>
      <c r="P485" s="388">
        <v>4290</v>
      </c>
      <c r="Q485" s="388">
        <v>129263</v>
      </c>
      <c r="R485" s="401" t="s">
        <v>540</v>
      </c>
      <c r="T485" s="388" t="s">
        <v>84</v>
      </c>
      <c r="U485" s="388" t="s">
        <v>121</v>
      </c>
      <c r="V485" s="388" t="s">
        <v>119</v>
      </c>
      <c r="W485" s="388">
        <v>210204</v>
      </c>
      <c r="X485" s="388" t="s">
        <v>406</v>
      </c>
      <c r="Y485" s="388" t="s">
        <v>428</v>
      </c>
      <c r="Z485" s="252">
        <v>38650.15</v>
      </c>
      <c r="AA485" s="252">
        <v>31902.66</v>
      </c>
      <c r="AB485" s="252">
        <v>6747.49</v>
      </c>
      <c r="AC485" s="388">
        <v>82.54</v>
      </c>
      <c r="AD485" s="388">
        <v>15.54</v>
      </c>
      <c r="AE485" s="252">
        <v>44656.58</v>
      </c>
      <c r="AF485" s="252">
        <v>6321.8</v>
      </c>
      <c r="AG485" s="388">
        <v>0</v>
      </c>
      <c r="AH485" s="252">
        <v>38334.78</v>
      </c>
      <c r="AI485" s="252">
        <v>31372.7</v>
      </c>
      <c r="AJ485" s="252">
        <v>6962.07</v>
      </c>
      <c r="AK485" s="388">
        <v>18.16</v>
      </c>
      <c r="AL485" s="401" t="s">
        <v>540</v>
      </c>
      <c r="AM485" s="388" t="s">
        <v>428</v>
      </c>
    </row>
    <row r="486" spans="1:39">
      <c r="A486" s="388" t="s">
        <v>370</v>
      </c>
      <c r="B486" s="388">
        <v>295700704</v>
      </c>
      <c r="C486" s="388" t="s">
        <v>443</v>
      </c>
      <c r="D486" s="388">
        <v>132070.5</v>
      </c>
      <c r="E486" s="388">
        <v>30218.5</v>
      </c>
      <c r="F486" s="388">
        <v>101851.9</v>
      </c>
      <c r="G486" s="388">
        <v>8000.01</v>
      </c>
      <c r="H486" s="388">
        <v>1842</v>
      </c>
      <c r="I486" s="401" t="s">
        <v>540</v>
      </c>
      <c r="K486" s="388">
        <v>295700349</v>
      </c>
      <c r="L486" s="388">
        <v>262288.90000000002</v>
      </c>
      <c r="M486" s="388">
        <v>100056.8</v>
      </c>
      <c r="N486" s="388">
        <v>162230.6</v>
      </c>
      <c r="O486" s="388">
        <v>10362</v>
      </c>
      <c r="P486" s="388">
        <v>1479</v>
      </c>
      <c r="Q486" s="388">
        <v>300209</v>
      </c>
      <c r="R486" s="401" t="s">
        <v>540</v>
      </c>
    </row>
    <row r="487" spans="1:39">
      <c r="A487" s="388" t="s">
        <v>370</v>
      </c>
      <c r="B487" s="388">
        <v>295700706</v>
      </c>
      <c r="C487" s="388" t="s">
        <v>358</v>
      </c>
      <c r="D487" s="388">
        <v>100322.6</v>
      </c>
      <c r="E487" s="388">
        <v>60651.9</v>
      </c>
      <c r="F487" s="388">
        <v>39670.699999999997</v>
      </c>
      <c r="G487" s="388">
        <v>4000.02</v>
      </c>
      <c r="H487" s="388">
        <v>318</v>
      </c>
      <c r="I487" s="401" t="s">
        <v>540</v>
      </c>
      <c r="K487" s="388">
        <v>295700667</v>
      </c>
      <c r="L487" s="388">
        <v>102196.5</v>
      </c>
      <c r="M487" s="388">
        <v>78015.100000000006</v>
      </c>
      <c r="N487" s="388">
        <v>24179</v>
      </c>
      <c r="O487" s="388">
        <v>3999</v>
      </c>
      <c r="P487" s="388">
        <v>1328</v>
      </c>
      <c r="Q487" s="388">
        <v>90094.7</v>
      </c>
      <c r="R487" s="401" t="s">
        <v>540</v>
      </c>
      <c r="T487" s="388" t="s">
        <v>359</v>
      </c>
      <c r="U487" s="388" t="s">
        <v>516</v>
      </c>
      <c r="V487" s="388" t="s">
        <v>521</v>
      </c>
      <c r="W487" s="388" t="s">
        <v>377</v>
      </c>
      <c r="Y487" s="114" t="s">
        <v>515</v>
      </c>
      <c r="Z487" s="388"/>
      <c r="AA487" s="388"/>
      <c r="AB487" s="388"/>
      <c r="AC487" s="388"/>
      <c r="AD487" s="388"/>
      <c r="AE487" s="388"/>
      <c r="AF487" s="388"/>
      <c r="AG487" s="388"/>
      <c r="AH487" s="388"/>
      <c r="AI487" s="388"/>
      <c r="AJ487" s="388"/>
    </row>
    <row r="488" spans="1:39">
      <c r="A488" s="388" t="s">
        <v>365</v>
      </c>
      <c r="B488" s="388">
        <v>292600879</v>
      </c>
      <c r="C488" s="388" t="s">
        <v>55</v>
      </c>
      <c r="D488" s="388">
        <v>193027.9</v>
      </c>
      <c r="E488" s="388">
        <v>81764.600000000006</v>
      </c>
      <c r="F488" s="388">
        <v>111263.4</v>
      </c>
      <c r="G488" s="388">
        <v>5430.01</v>
      </c>
      <c r="H488" s="388">
        <v>1814</v>
      </c>
      <c r="I488" s="401" t="s">
        <v>540</v>
      </c>
      <c r="K488" s="388">
        <v>295700709</v>
      </c>
      <c r="L488" s="388">
        <v>328695.2</v>
      </c>
      <c r="M488" s="388">
        <v>161215.29999999999</v>
      </c>
      <c r="N488" s="388">
        <v>167476.6</v>
      </c>
      <c r="O488" s="388">
        <v>11945</v>
      </c>
      <c r="P488" s="388">
        <v>3209</v>
      </c>
      <c r="Q488" s="388">
        <v>294711</v>
      </c>
      <c r="R488" s="401" t="s">
        <v>540</v>
      </c>
      <c r="T488" s="388">
        <v>290103544</v>
      </c>
      <c r="U488" s="252">
        <v>8.203125E-2</v>
      </c>
      <c r="V488" s="252">
        <v>8.0108642578125E-5</v>
      </c>
      <c r="W488" s="401" t="s">
        <v>540</v>
      </c>
      <c r="Y488" s="388" t="s">
        <v>10</v>
      </c>
      <c r="Z488" s="388" t="s">
        <v>267</v>
      </c>
      <c r="AA488" s="388" t="s">
        <v>242</v>
      </c>
      <c r="AB488" s="388" t="s">
        <v>490</v>
      </c>
      <c r="AC488" s="388" t="s">
        <v>377</v>
      </c>
      <c r="AD488" s="388" t="s">
        <v>347</v>
      </c>
      <c r="AE488" s="388" t="s">
        <v>491</v>
      </c>
      <c r="AF488" s="401" t="s">
        <v>510</v>
      </c>
      <c r="AG488" s="388" t="s">
        <v>310</v>
      </c>
      <c r="AH488" s="388" t="s">
        <v>511</v>
      </c>
      <c r="AI488" s="388" t="s">
        <v>513</v>
      </c>
      <c r="AJ488" s="388" t="s">
        <v>377</v>
      </c>
    </row>
    <row r="489" spans="1:39">
      <c r="A489" s="388" t="s">
        <v>365</v>
      </c>
      <c r="B489" s="388">
        <v>292602231</v>
      </c>
      <c r="C489" s="388" t="s">
        <v>47</v>
      </c>
      <c r="D489" s="388">
        <v>275754.2</v>
      </c>
      <c r="E489" s="388">
        <v>164887.70000000001</v>
      </c>
      <c r="F489" s="388">
        <v>110866.5</v>
      </c>
      <c r="G489" s="388">
        <v>7770.13</v>
      </c>
      <c r="H489" s="388">
        <v>5469</v>
      </c>
      <c r="I489" s="401" t="s">
        <v>540</v>
      </c>
      <c r="K489" s="388">
        <v>295700710</v>
      </c>
      <c r="L489" s="388">
        <v>209496.5</v>
      </c>
      <c r="M489" s="388">
        <v>71043.600000000006</v>
      </c>
      <c r="N489" s="388">
        <v>138447.5</v>
      </c>
      <c r="O489" s="388">
        <v>7999</v>
      </c>
      <c r="P489" s="388">
        <v>4230</v>
      </c>
      <c r="Q489" s="388">
        <v>104016</v>
      </c>
      <c r="R489" s="401" t="s">
        <v>540</v>
      </c>
      <c r="T489" s="388">
        <v>290103564</v>
      </c>
      <c r="U489" s="252">
        <v>11671.828124999996</v>
      </c>
      <c r="V489" s="252">
        <v>11.398269653320309</v>
      </c>
      <c r="W489" s="401" t="s">
        <v>540</v>
      </c>
      <c r="Y489" s="388">
        <v>292602230</v>
      </c>
      <c r="Z489" s="388">
        <v>1449.3</v>
      </c>
      <c r="AA489" s="388">
        <v>1016.1</v>
      </c>
      <c r="AB489" s="399">
        <v>0.70109708134961712</v>
      </c>
      <c r="AC489" s="401" t="s">
        <v>540</v>
      </c>
      <c r="AD489" s="252">
        <v>1.41533203125</v>
      </c>
      <c r="AE489" s="252">
        <v>0.99228515625000002</v>
      </c>
      <c r="AF489" s="252">
        <v>61.667382812500001</v>
      </c>
      <c r="AG489" s="252">
        <v>58.405371093749999</v>
      </c>
      <c r="AH489" s="252">
        <v>60.675097656250003</v>
      </c>
      <c r="AI489" s="399">
        <v>1.0388616067323111</v>
      </c>
      <c r="AJ489" s="401" t="s">
        <v>540</v>
      </c>
    </row>
    <row r="490" spans="1:39">
      <c r="A490" s="388" t="s">
        <v>365</v>
      </c>
      <c r="B490" s="388">
        <v>292602804</v>
      </c>
      <c r="C490" s="388" t="s">
        <v>48</v>
      </c>
      <c r="D490" s="388">
        <v>82726.3</v>
      </c>
      <c r="E490" s="388">
        <v>61467.3</v>
      </c>
      <c r="F490" s="388">
        <v>21259</v>
      </c>
      <c r="G490" s="388">
        <v>4357.25</v>
      </c>
      <c r="H490" s="388">
        <v>875</v>
      </c>
      <c r="I490" s="401" t="s">
        <v>540</v>
      </c>
      <c r="K490" s="388">
        <v>295700712</v>
      </c>
      <c r="L490" s="388">
        <v>209496.5</v>
      </c>
      <c r="M490" s="388">
        <v>83583.199999999997</v>
      </c>
      <c r="N490" s="388">
        <v>125907.7</v>
      </c>
      <c r="O490" s="388">
        <v>7999</v>
      </c>
      <c r="P490" s="388">
        <v>2087</v>
      </c>
      <c r="Q490" s="388">
        <v>120515</v>
      </c>
      <c r="R490" s="401" t="s">
        <v>540</v>
      </c>
      <c r="T490" s="388">
        <v>290103810</v>
      </c>
      <c r="U490" s="252">
        <v>474.984375</v>
      </c>
      <c r="V490" s="252">
        <v>0.4638519287109375</v>
      </c>
      <c r="W490" s="401" t="s">
        <v>540</v>
      </c>
      <c r="Y490" s="388">
        <v>292602231</v>
      </c>
      <c r="Z490" s="388">
        <v>56063</v>
      </c>
      <c r="AA490" s="388">
        <v>41912.199999999997</v>
      </c>
      <c r="AB490" s="399">
        <v>0.74759110286641806</v>
      </c>
      <c r="AC490" s="401" t="s">
        <v>540</v>
      </c>
      <c r="AD490" s="252">
        <v>54.7490234375</v>
      </c>
      <c r="AE490" s="252">
        <v>40.929882812499997</v>
      </c>
      <c r="AF490" s="252">
        <v>161.10410156250001</v>
      </c>
      <c r="AG490" s="252">
        <v>48.355273437500003</v>
      </c>
      <c r="AH490" s="252">
        <v>120.17421875000001</v>
      </c>
      <c r="AI490" s="399">
        <v>2.4852350158939167</v>
      </c>
      <c r="AJ490" s="401" t="s">
        <v>540</v>
      </c>
    </row>
    <row r="491" spans="1:39">
      <c r="A491" s="388" t="s">
        <v>365</v>
      </c>
      <c r="B491" s="388">
        <v>292603004</v>
      </c>
      <c r="C491" s="388" t="s">
        <v>56</v>
      </c>
      <c r="D491" s="388">
        <v>132132.20000000001</v>
      </c>
      <c r="E491" s="388">
        <v>73060</v>
      </c>
      <c r="F491" s="388">
        <v>59072.3</v>
      </c>
      <c r="G491" s="388">
        <v>14673.9</v>
      </c>
      <c r="H491" s="388">
        <v>1625</v>
      </c>
      <c r="I491" s="401" t="s">
        <v>540</v>
      </c>
      <c r="K491" s="388">
        <v>295700713</v>
      </c>
      <c r="L491" s="388">
        <v>190871.2</v>
      </c>
      <c r="M491" s="388">
        <v>190870</v>
      </c>
      <c r="N491" s="388">
        <v>4.9000000000000004</v>
      </c>
      <c r="O491" s="388">
        <v>6400</v>
      </c>
      <c r="P491" s="388">
        <v>6342</v>
      </c>
      <c r="Q491" s="388">
        <v>1955.57</v>
      </c>
      <c r="R491" s="401" t="s">
        <v>540</v>
      </c>
      <c r="T491" s="388">
        <v>290103943</v>
      </c>
      <c r="U491" s="252">
        <v>2798.578125</v>
      </c>
      <c r="V491" s="252">
        <v>2.7329864501953125</v>
      </c>
      <c r="W491" s="401" t="s">
        <v>540</v>
      </c>
      <c r="Y491" s="388">
        <v>292604330</v>
      </c>
      <c r="Z491" s="388">
        <v>22882.3</v>
      </c>
      <c r="AA491" s="388">
        <v>6188.2</v>
      </c>
      <c r="AB491" s="399">
        <v>0.27043610126604406</v>
      </c>
      <c r="AC491" s="401" t="s">
        <v>540</v>
      </c>
      <c r="AD491" s="252">
        <v>22.345996093749999</v>
      </c>
      <c r="AE491" s="252">
        <v>6.0431640624999998</v>
      </c>
      <c r="AF491" s="252">
        <v>85.266015624999994</v>
      </c>
      <c r="AG491" s="252">
        <v>127.1396484375</v>
      </c>
      <c r="AH491" s="252">
        <v>79.222851562499997</v>
      </c>
      <c r="AI491" s="399">
        <v>0.62311680530912272</v>
      </c>
      <c r="AJ491" s="401" t="s">
        <v>540</v>
      </c>
    </row>
    <row r="492" spans="1:39">
      <c r="A492" s="388" t="s">
        <v>365</v>
      </c>
      <c r="B492" s="388">
        <v>292603004</v>
      </c>
      <c r="C492" s="388" t="s">
        <v>57</v>
      </c>
      <c r="D492" s="388">
        <v>13787.7</v>
      </c>
      <c r="E492" s="388">
        <v>13644.7</v>
      </c>
      <c r="F492" s="388">
        <v>143</v>
      </c>
      <c r="G492" s="388">
        <v>14673.9</v>
      </c>
      <c r="H492" s="388">
        <v>1625</v>
      </c>
      <c r="I492" s="401" t="s">
        <v>540</v>
      </c>
      <c r="K492" s="388">
        <v>292600623</v>
      </c>
      <c r="L492" s="388">
        <v>250018.4</v>
      </c>
      <c r="M492" s="388">
        <v>195311.5</v>
      </c>
      <c r="N492" s="388">
        <v>54705.599999999999</v>
      </c>
      <c r="O492" s="388">
        <v>3713</v>
      </c>
      <c r="P492" s="388">
        <v>2173</v>
      </c>
      <c r="Q492" s="388">
        <v>42214.6</v>
      </c>
      <c r="R492" s="401" t="s">
        <v>540</v>
      </c>
      <c r="T492" s="388">
        <v>290105349</v>
      </c>
      <c r="U492" s="252">
        <v>10018.1748046875</v>
      </c>
      <c r="V492" s="252">
        <v>9.7833738327026367</v>
      </c>
      <c r="W492" s="401" t="s">
        <v>540</v>
      </c>
      <c r="Y492" s="388">
        <v>292604652</v>
      </c>
      <c r="Z492" s="388">
        <v>96828.2</v>
      </c>
      <c r="AA492" s="388">
        <v>62732.5</v>
      </c>
      <c r="AB492" s="399">
        <v>0.64787427629554206</v>
      </c>
      <c r="AC492" s="401" t="s">
        <v>540</v>
      </c>
      <c r="AD492" s="252">
        <v>94.558789062499997</v>
      </c>
      <c r="AE492" s="252">
        <v>61.26220703125</v>
      </c>
      <c r="AF492" s="252">
        <v>139.91386718749999</v>
      </c>
      <c r="AG492" s="252">
        <v>126.2333984375</v>
      </c>
      <c r="AH492" s="252">
        <v>78.651660156249989</v>
      </c>
      <c r="AI492" s="399">
        <v>0.62306537833718845</v>
      </c>
      <c r="AJ492" s="401" t="s">
        <v>540</v>
      </c>
    </row>
    <row r="493" spans="1:39">
      <c r="A493" s="388" t="s">
        <v>365</v>
      </c>
      <c r="B493" s="388">
        <v>292603004</v>
      </c>
      <c r="C493" s="388" t="s">
        <v>366</v>
      </c>
      <c r="D493" s="388">
        <v>292299.40000000002</v>
      </c>
      <c r="E493" s="388">
        <v>133532</v>
      </c>
      <c r="F493" s="388">
        <v>158767.5</v>
      </c>
      <c r="G493" s="388">
        <v>14673.9</v>
      </c>
      <c r="H493" s="388">
        <v>1625</v>
      </c>
      <c r="I493" s="401" t="s">
        <v>540</v>
      </c>
      <c r="K493" s="388">
        <v>292600745</v>
      </c>
      <c r="L493" s="388">
        <v>150516.70000000001</v>
      </c>
      <c r="M493" s="388">
        <v>63410.5</v>
      </c>
      <c r="N493" s="388">
        <v>87105.3</v>
      </c>
      <c r="O493" s="388">
        <v>3620</v>
      </c>
      <c r="P493" s="388">
        <v>2434</v>
      </c>
      <c r="Q493" s="388">
        <v>39583.5</v>
      </c>
      <c r="R493" s="401" t="s">
        <v>540</v>
      </c>
      <c r="T493" s="388">
        <v>290103452</v>
      </c>
      <c r="U493" s="252">
        <v>14669.822265625004</v>
      </c>
      <c r="V493" s="252">
        <v>14.325998306274418</v>
      </c>
      <c r="W493" s="401" t="s">
        <v>540</v>
      </c>
      <c r="Y493" s="388">
        <v>292603286</v>
      </c>
      <c r="Z493" s="388">
        <v>117291</v>
      </c>
      <c r="AA493" s="388">
        <v>59912.800000000003</v>
      </c>
      <c r="AB493" s="399">
        <v>0.5108047505776232</v>
      </c>
      <c r="AC493" s="401" t="s">
        <v>540</v>
      </c>
      <c r="AD493" s="252">
        <v>114.5419921875</v>
      </c>
      <c r="AE493" s="252">
        <v>58.508593750000003</v>
      </c>
      <c r="AF493" s="252">
        <v>118.91103515624999</v>
      </c>
      <c r="AG493" s="252">
        <v>104.01953125</v>
      </c>
      <c r="AH493" s="252">
        <v>60.402441406249991</v>
      </c>
      <c r="AI493" s="399">
        <v>0.58068365316008852</v>
      </c>
      <c r="AJ493" s="401" t="s">
        <v>540</v>
      </c>
    </row>
    <row r="494" spans="1:39">
      <c r="A494" s="388" t="s">
        <v>365</v>
      </c>
      <c r="B494" s="388">
        <v>292603875</v>
      </c>
      <c r="C494" s="388" t="s">
        <v>49</v>
      </c>
      <c r="D494" s="388">
        <v>82726.3</v>
      </c>
      <c r="E494" s="388">
        <v>28403</v>
      </c>
      <c r="F494" s="388">
        <v>54323.3</v>
      </c>
      <c r="G494" s="388">
        <v>4800</v>
      </c>
      <c r="H494" s="388">
        <v>2848</v>
      </c>
      <c r="I494" s="401" t="s">
        <v>540</v>
      </c>
      <c r="K494" s="388">
        <v>295700703</v>
      </c>
      <c r="L494" s="388">
        <v>224071.2</v>
      </c>
      <c r="M494" s="388">
        <v>131988.4</v>
      </c>
      <c r="N494" s="388">
        <v>92081.9</v>
      </c>
      <c r="O494" s="388">
        <v>6400</v>
      </c>
      <c r="P494" s="388">
        <v>1491</v>
      </c>
      <c r="Q494" s="388">
        <v>165569</v>
      </c>
      <c r="R494" s="401" t="s">
        <v>540</v>
      </c>
      <c r="T494" s="388">
        <v>290103720</v>
      </c>
      <c r="U494" s="252">
        <v>474.98437500000131</v>
      </c>
      <c r="V494" s="252">
        <v>0.46385192871093878</v>
      </c>
      <c r="W494" s="401" t="s">
        <v>540</v>
      </c>
      <c r="Y494" s="388">
        <v>292603696</v>
      </c>
      <c r="Z494" s="388">
        <v>64838.8</v>
      </c>
      <c r="AA494" s="388">
        <v>27667</v>
      </c>
      <c r="AB494" s="399">
        <v>0.42670438071031541</v>
      </c>
      <c r="AC494" s="401" t="s">
        <v>540</v>
      </c>
      <c r="AD494" s="252">
        <v>63.319140625000003</v>
      </c>
      <c r="AE494" s="252">
        <v>27.0185546875</v>
      </c>
      <c r="AF494" s="252">
        <v>54.866503906250003</v>
      </c>
      <c r="AG494" s="252">
        <v>51.306738281249999</v>
      </c>
      <c r="AH494" s="252">
        <v>27.847949218750003</v>
      </c>
      <c r="AI494" s="399">
        <v>0.54277372040481109</v>
      </c>
      <c r="AJ494" s="401" t="s">
        <v>540</v>
      </c>
    </row>
    <row r="495" spans="1:39">
      <c r="A495" s="388" t="s">
        <v>365</v>
      </c>
      <c r="B495" s="388">
        <v>292604652</v>
      </c>
      <c r="C495" s="388" t="s">
        <v>51</v>
      </c>
      <c r="D495" s="388">
        <v>188976.6</v>
      </c>
      <c r="E495" s="388">
        <v>142888.4</v>
      </c>
      <c r="F495" s="388">
        <v>46088.2</v>
      </c>
      <c r="G495" s="388">
        <v>8449</v>
      </c>
      <c r="H495" s="388">
        <v>4280</v>
      </c>
      <c r="I495" s="401" t="s">
        <v>540</v>
      </c>
      <c r="K495" s="388">
        <v>295700705</v>
      </c>
      <c r="L495" s="388">
        <v>156194.1</v>
      </c>
      <c r="M495" s="388">
        <v>116090.1</v>
      </c>
      <c r="N495" s="388">
        <v>40101.9</v>
      </c>
      <c r="O495" s="388">
        <v>4800</v>
      </c>
      <c r="P495" s="388">
        <v>2955</v>
      </c>
      <c r="Q495" s="388">
        <v>62232.800000000003</v>
      </c>
      <c r="R495" s="401" t="s">
        <v>540</v>
      </c>
      <c r="T495" s="388">
        <v>290105373</v>
      </c>
      <c r="U495" s="252">
        <v>1943.0361328125</v>
      </c>
      <c r="V495" s="252">
        <v>1.897496223449707</v>
      </c>
      <c r="W495" s="401" t="s">
        <v>540</v>
      </c>
      <c r="Y495" s="388">
        <v>295700671</v>
      </c>
      <c r="Z495" s="388">
        <v>86707.9</v>
      </c>
      <c r="AA495" s="388">
        <v>19296.599999999999</v>
      </c>
      <c r="AB495" s="399">
        <v>0.22254719581491422</v>
      </c>
      <c r="AC495" s="401" t="s">
        <v>540</v>
      </c>
      <c r="AD495" s="252">
        <v>84.675683593749994</v>
      </c>
      <c r="AE495" s="252">
        <v>18.844335937499999</v>
      </c>
      <c r="AF495" s="252">
        <v>47.211523437499999</v>
      </c>
      <c r="AG495" s="252">
        <v>86.369726562500006</v>
      </c>
      <c r="AH495" s="252">
        <v>28.3671875</v>
      </c>
      <c r="AI495" s="399">
        <v>0.32843901016026211</v>
      </c>
      <c r="AJ495" s="401" t="s">
        <v>540</v>
      </c>
    </row>
    <row r="496" spans="1:39">
      <c r="A496" s="388" t="s">
        <v>365</v>
      </c>
      <c r="B496" s="388">
        <v>295700349</v>
      </c>
      <c r="C496" s="388" t="s">
        <v>367</v>
      </c>
      <c r="D496" s="388">
        <v>117009.8</v>
      </c>
      <c r="E496" s="388">
        <v>53500.2</v>
      </c>
      <c r="F496" s="388">
        <v>63509.599999999999</v>
      </c>
      <c r="G496" s="388">
        <v>10778</v>
      </c>
      <c r="H496" s="388">
        <v>1878</v>
      </c>
      <c r="I496" s="401" t="s">
        <v>540</v>
      </c>
      <c r="K496" s="388">
        <v>492600377</v>
      </c>
      <c r="L496" s="388">
        <v>33090.5</v>
      </c>
      <c r="M496" s="388">
        <v>14757.2</v>
      </c>
      <c r="N496" s="388">
        <v>18333.3</v>
      </c>
      <c r="O496" s="388">
        <v>1570</v>
      </c>
      <c r="P496" s="388">
        <v>293</v>
      </c>
      <c r="Q496" s="388">
        <v>42854.1</v>
      </c>
      <c r="R496" s="401" t="s">
        <v>540</v>
      </c>
      <c r="T496" s="388">
        <v>290102838</v>
      </c>
      <c r="U496" s="252">
        <v>744.083984375</v>
      </c>
      <c r="V496" s="252">
        <v>0.72664451599121094</v>
      </c>
      <c r="W496" s="401" t="s">
        <v>540</v>
      </c>
      <c r="Y496" s="388">
        <v>295700710</v>
      </c>
      <c r="Z496" s="388">
        <v>102321</v>
      </c>
      <c r="AA496" s="388">
        <v>68986.3</v>
      </c>
      <c r="AB496" s="399">
        <v>0.67421448187566579</v>
      </c>
      <c r="AC496" s="401" t="s">
        <v>540</v>
      </c>
      <c r="AD496" s="252">
        <v>99.9228515625</v>
      </c>
      <c r="AE496" s="252">
        <v>67.369433593750003</v>
      </c>
      <c r="AF496" s="252">
        <v>135.20263671875</v>
      </c>
      <c r="AG496" s="252">
        <v>101.578125</v>
      </c>
      <c r="AH496" s="252">
        <v>67.833203124999997</v>
      </c>
      <c r="AI496" s="399">
        <v>0.66779341639747725</v>
      </c>
      <c r="AJ496" s="401" t="s">
        <v>540</v>
      </c>
    </row>
    <row r="497" spans="1:36">
      <c r="A497" s="388" t="s">
        <v>365</v>
      </c>
      <c r="B497" s="388">
        <v>295700349</v>
      </c>
      <c r="C497" s="388" t="s">
        <v>368</v>
      </c>
      <c r="D497" s="388">
        <v>132070.5</v>
      </c>
      <c r="E497" s="388">
        <v>97155.5</v>
      </c>
      <c r="F497" s="388">
        <v>34914.9</v>
      </c>
      <c r="G497" s="388">
        <v>10778</v>
      </c>
      <c r="H497" s="388">
        <v>1878</v>
      </c>
      <c r="I497" s="401" t="s">
        <v>540</v>
      </c>
      <c r="K497" s="388">
        <v>298701383</v>
      </c>
      <c r="L497" s="388">
        <v>59722.9</v>
      </c>
      <c r="M497" s="388">
        <v>19595.900000000001</v>
      </c>
      <c r="N497" s="388">
        <v>40127</v>
      </c>
      <c r="O497" s="388">
        <v>2480</v>
      </c>
      <c r="P497" s="388">
        <v>653</v>
      </c>
      <c r="Q497" s="388">
        <v>61297.2</v>
      </c>
      <c r="R497" s="401" t="s">
        <v>540</v>
      </c>
      <c r="T497" s="388">
        <v>290102819</v>
      </c>
      <c r="U497" s="252">
        <v>13689.234374999965</v>
      </c>
      <c r="V497" s="252">
        <v>13.368392944335904</v>
      </c>
      <c r="W497" s="401" t="s">
        <v>540</v>
      </c>
      <c r="Y497" s="388">
        <v>295700712</v>
      </c>
      <c r="Z497" s="388">
        <v>123620</v>
      </c>
      <c r="AA497" s="388">
        <v>62935.3</v>
      </c>
      <c r="AB497" s="399">
        <v>0.50910289597152569</v>
      </c>
      <c r="AC497" s="401" t="s">
        <v>540</v>
      </c>
      <c r="AD497" s="252">
        <v>120.72265625</v>
      </c>
      <c r="AE497" s="252">
        <v>61.460253906250003</v>
      </c>
      <c r="AF497" s="252">
        <v>122.95673828125</v>
      </c>
      <c r="AG497" s="252">
        <v>117.6904296875</v>
      </c>
      <c r="AH497" s="252">
        <v>61.496484374999994</v>
      </c>
      <c r="AI497" s="399">
        <v>0.52252748620503664</v>
      </c>
      <c r="AJ497" s="401" t="s">
        <v>540</v>
      </c>
    </row>
    <row r="498" spans="1:36">
      <c r="A498" s="388" t="s">
        <v>365</v>
      </c>
      <c r="B498" s="388">
        <v>295700349</v>
      </c>
      <c r="C498" s="388" t="s">
        <v>369</v>
      </c>
      <c r="D498" s="388">
        <v>13207.1</v>
      </c>
      <c r="E498" s="388">
        <v>13071.1</v>
      </c>
      <c r="F498" s="388">
        <v>136</v>
      </c>
      <c r="G498" s="388">
        <v>10778</v>
      </c>
      <c r="H498" s="388">
        <v>1878</v>
      </c>
      <c r="I498" s="401" t="s">
        <v>540</v>
      </c>
      <c r="T498" s="388">
        <v>290102839</v>
      </c>
      <c r="U498" s="252">
        <v>1081.169921875</v>
      </c>
      <c r="V498" s="252">
        <v>1.0558300018310547</v>
      </c>
      <c r="W498" s="401" t="s">
        <v>540</v>
      </c>
    </row>
    <row r="499" spans="1:36">
      <c r="A499" s="388" t="s">
        <v>365</v>
      </c>
      <c r="B499" s="388">
        <v>295700667</v>
      </c>
      <c r="C499" s="388" t="s">
        <v>46</v>
      </c>
      <c r="D499" s="388">
        <v>100322.6</v>
      </c>
      <c r="E499" s="388">
        <v>19296.099999999999</v>
      </c>
      <c r="F499" s="388">
        <v>81026.5</v>
      </c>
      <c r="G499" s="388">
        <v>4000.01</v>
      </c>
      <c r="H499" s="388">
        <v>1456</v>
      </c>
      <c r="I499" s="401" t="s">
        <v>540</v>
      </c>
      <c r="T499" s="388">
        <v>290105364</v>
      </c>
      <c r="U499" s="252">
        <v>4.6875E-2</v>
      </c>
      <c r="V499" s="252">
        <v>4.57763671875E-5</v>
      </c>
      <c r="W499" s="401" t="s">
        <v>540</v>
      </c>
      <c r="Y499" s="388" t="s">
        <v>514</v>
      </c>
      <c r="Z499" s="388"/>
      <c r="AA499" s="388"/>
      <c r="AB499" s="388"/>
      <c r="AC499" s="388"/>
      <c r="AD499" s="388"/>
      <c r="AE499" s="388"/>
      <c r="AF499" s="388"/>
      <c r="AG499" s="388"/>
      <c r="AH499" s="388"/>
      <c r="AI499" s="388"/>
      <c r="AJ499" s="388"/>
    </row>
    <row r="500" spans="1:36">
      <c r="A500" s="388" t="s">
        <v>365</v>
      </c>
      <c r="B500" s="388">
        <v>295700709</v>
      </c>
      <c r="C500" s="388" t="s">
        <v>379</v>
      </c>
      <c r="D500" s="388">
        <v>117378.8</v>
      </c>
      <c r="E500" s="388">
        <v>65171.4</v>
      </c>
      <c r="F500" s="388">
        <v>52207.4</v>
      </c>
      <c r="G500" s="388">
        <v>11831</v>
      </c>
      <c r="H500" s="388">
        <v>3209</v>
      </c>
      <c r="I500" s="401" t="s">
        <v>540</v>
      </c>
      <c r="Y500" s="388" t="s">
        <v>10</v>
      </c>
      <c r="Z500" s="388" t="s">
        <v>267</v>
      </c>
      <c r="AA500" s="388" t="s">
        <v>242</v>
      </c>
      <c r="AB500" s="388" t="s">
        <v>490</v>
      </c>
      <c r="AC500" s="388" t="s">
        <v>377</v>
      </c>
      <c r="AD500" s="388" t="s">
        <v>347</v>
      </c>
      <c r="AE500" s="388" t="s">
        <v>491</v>
      </c>
      <c r="AF500" s="401" t="s">
        <v>510</v>
      </c>
      <c r="AG500" s="388" t="s">
        <v>310</v>
      </c>
      <c r="AH500" s="388" t="s">
        <v>511</v>
      </c>
      <c r="AI500" s="388" t="s">
        <v>513</v>
      </c>
      <c r="AJ500" s="388" t="s">
        <v>377</v>
      </c>
    </row>
    <row r="501" spans="1:36">
      <c r="A501" s="388" t="s">
        <v>365</v>
      </c>
      <c r="B501" s="388">
        <v>295700709</v>
      </c>
      <c r="C501" s="388" t="s">
        <v>380</v>
      </c>
      <c r="D501" s="388">
        <v>198105.7</v>
      </c>
      <c r="E501" s="388">
        <v>83025.399999999994</v>
      </c>
      <c r="F501" s="388">
        <v>115080.3</v>
      </c>
      <c r="G501" s="388">
        <v>11831</v>
      </c>
      <c r="H501" s="388">
        <v>3209</v>
      </c>
      <c r="I501" s="401" t="s">
        <v>540</v>
      </c>
      <c r="Y501" s="388">
        <v>292602230</v>
      </c>
      <c r="Z501" s="388">
        <v>74578.3</v>
      </c>
      <c r="AA501" s="388">
        <v>2724.2</v>
      </c>
      <c r="AB501" s="399">
        <v>3.6528051725501921E-2</v>
      </c>
      <c r="AC501" s="401" t="s">
        <v>540</v>
      </c>
      <c r="AD501" s="252">
        <v>72.830371093750003</v>
      </c>
      <c r="AE501" s="252">
        <v>2.6603515624999998</v>
      </c>
      <c r="AF501" s="252">
        <v>61.667382812500001</v>
      </c>
      <c r="AG501" s="252">
        <v>58.405371093749999</v>
      </c>
      <c r="AH501" s="252">
        <v>59.007031250000004</v>
      </c>
      <c r="AI501" s="399">
        <v>1.0103014525031311</v>
      </c>
      <c r="AJ501" s="401" t="s">
        <v>540</v>
      </c>
    </row>
    <row r="502" spans="1:36">
      <c r="A502" s="388" t="s">
        <v>365</v>
      </c>
      <c r="B502" s="388">
        <v>295700709</v>
      </c>
      <c r="C502" s="388" t="s">
        <v>381</v>
      </c>
      <c r="D502" s="388">
        <v>13207.1</v>
      </c>
      <c r="E502" s="388">
        <v>13071.7</v>
      </c>
      <c r="F502" s="388">
        <v>135.4</v>
      </c>
      <c r="G502" s="388">
        <v>11831</v>
      </c>
      <c r="H502" s="388">
        <v>3209</v>
      </c>
      <c r="I502" s="401" t="s">
        <v>540</v>
      </c>
      <c r="Y502" s="388">
        <v>292602231</v>
      </c>
      <c r="Z502" s="388">
        <v>124335</v>
      </c>
      <c r="AA502" s="388">
        <v>91132.1</v>
      </c>
      <c r="AB502" s="399">
        <v>0.73295612659347731</v>
      </c>
      <c r="AC502" s="401" t="s">
        <v>540</v>
      </c>
      <c r="AD502" s="252">
        <v>121.4208984375</v>
      </c>
      <c r="AE502" s="252">
        <v>88.996191406250006</v>
      </c>
      <c r="AF502" s="252">
        <v>161.10410156250001</v>
      </c>
      <c r="AG502" s="252">
        <v>48.355273437500003</v>
      </c>
      <c r="AH502" s="252">
        <v>72.10791015625</v>
      </c>
      <c r="AI502" s="399">
        <v>1.4912108862221756</v>
      </c>
      <c r="AJ502" s="401" t="s">
        <v>540</v>
      </c>
    </row>
    <row r="503" spans="1:36">
      <c r="A503" s="388" t="s">
        <v>365</v>
      </c>
      <c r="B503" s="388">
        <v>295700710</v>
      </c>
      <c r="C503" s="388" t="s">
        <v>336</v>
      </c>
      <c r="D503" s="388">
        <v>207619.5</v>
      </c>
      <c r="E503" s="388">
        <v>138150.9</v>
      </c>
      <c r="F503" s="388">
        <v>69468.600000000006</v>
      </c>
      <c r="G503" s="388">
        <v>8000.01</v>
      </c>
      <c r="H503" s="388">
        <v>4242</v>
      </c>
      <c r="I503" s="401" t="s">
        <v>540</v>
      </c>
      <c r="Y503" s="388">
        <v>292604330</v>
      </c>
      <c r="Z503" s="388">
        <v>37070</v>
      </c>
      <c r="AA503" s="388">
        <v>6527.1</v>
      </c>
      <c r="AB503" s="399">
        <v>0.17607499325600218</v>
      </c>
      <c r="AC503" s="401" t="s">
        <v>540</v>
      </c>
      <c r="AD503" s="252">
        <v>36.201171875</v>
      </c>
      <c r="AE503" s="252">
        <v>6.3741210937500004</v>
      </c>
      <c r="AF503" s="252">
        <v>85.266015624999994</v>
      </c>
      <c r="AG503" s="252">
        <v>127.1396484375</v>
      </c>
      <c r="AH503" s="252">
        <v>78.891894531249989</v>
      </c>
      <c r="AI503" s="399">
        <v>0.62051370678464712</v>
      </c>
      <c r="AJ503" s="401" t="s">
        <v>540</v>
      </c>
    </row>
    <row r="504" spans="1:36">
      <c r="A504" s="388" t="s">
        <v>365</v>
      </c>
      <c r="B504" s="388">
        <v>295700712</v>
      </c>
      <c r="C504" s="388" t="s">
        <v>357</v>
      </c>
      <c r="D504" s="388">
        <v>207619.5</v>
      </c>
      <c r="E504" s="388">
        <v>113698.1</v>
      </c>
      <c r="F504" s="388">
        <v>93921.4</v>
      </c>
      <c r="G504" s="388">
        <v>8000.04</v>
      </c>
      <c r="H504" s="388">
        <v>2087</v>
      </c>
      <c r="I504" s="401" t="s">
        <v>540</v>
      </c>
      <c r="Y504" s="388">
        <v>292604652</v>
      </c>
      <c r="Z504" s="388">
        <v>145761</v>
      </c>
      <c r="AA504" s="388">
        <v>62854.5</v>
      </c>
      <c r="AB504" s="399">
        <v>0.43121616893407699</v>
      </c>
      <c r="AC504" s="401" t="s">
        <v>540</v>
      </c>
      <c r="AD504" s="252">
        <v>142.3447265625</v>
      </c>
      <c r="AE504" s="252">
        <v>61.38134765625</v>
      </c>
      <c r="AF504" s="252">
        <v>139.91386718749999</v>
      </c>
      <c r="AG504" s="252">
        <v>126.2333984375</v>
      </c>
      <c r="AH504" s="252">
        <v>78.532519531249989</v>
      </c>
      <c r="AI504" s="399">
        <v>0.62212156610940472</v>
      </c>
      <c r="AJ504" s="401" t="s">
        <v>540</v>
      </c>
    </row>
    <row r="505" spans="1:36">
      <c r="A505" s="388" t="s">
        <v>365</v>
      </c>
      <c r="B505" s="388">
        <v>295700713</v>
      </c>
      <c r="C505" s="388" t="s">
        <v>382</v>
      </c>
      <c r="D505" s="388">
        <v>177661.7</v>
      </c>
      <c r="E505" s="388">
        <v>4.9000000000000004</v>
      </c>
      <c r="F505" s="388">
        <v>177656.8</v>
      </c>
      <c r="G505" s="388">
        <v>6400</v>
      </c>
      <c r="H505" s="388">
        <v>6400</v>
      </c>
      <c r="I505" s="401" t="s">
        <v>540</v>
      </c>
      <c r="Y505" s="388">
        <v>292603286</v>
      </c>
      <c r="Z505" s="388">
        <v>137068</v>
      </c>
      <c r="AA505" s="388">
        <v>61367</v>
      </c>
      <c r="AB505" s="399">
        <v>0.44771208451279659</v>
      </c>
      <c r="AC505" s="401" t="s">
        <v>540</v>
      </c>
      <c r="AD505" s="252">
        <v>133.85546875</v>
      </c>
      <c r="AE505" s="252">
        <v>59.9287109375</v>
      </c>
      <c r="AF505" s="252">
        <v>118.91103515624999</v>
      </c>
      <c r="AG505" s="252">
        <v>104.01953125</v>
      </c>
      <c r="AH505" s="252">
        <v>58.982324218749994</v>
      </c>
      <c r="AI505" s="399">
        <v>0.56703124413233685</v>
      </c>
      <c r="AJ505" s="401" t="s">
        <v>540</v>
      </c>
    </row>
    <row r="506" spans="1:36">
      <c r="A506" s="388" t="s">
        <v>365</v>
      </c>
      <c r="B506" s="388">
        <v>295700713</v>
      </c>
      <c r="C506" s="388" t="s">
        <v>383</v>
      </c>
      <c r="D506" s="388">
        <v>13207.1</v>
      </c>
      <c r="E506" s="388">
        <v>0</v>
      </c>
      <c r="F506" s="388">
        <v>13207.1</v>
      </c>
      <c r="G506" s="388">
        <v>6400</v>
      </c>
      <c r="H506" s="388">
        <v>6400</v>
      </c>
      <c r="I506" s="401" t="s">
        <v>540</v>
      </c>
      <c r="Y506" s="388">
        <v>292603696</v>
      </c>
      <c r="Z506" s="388">
        <v>161760</v>
      </c>
      <c r="AA506" s="388">
        <v>27667</v>
      </c>
      <c r="AB506" s="399">
        <v>0.17103733926805142</v>
      </c>
      <c r="AC506" s="401" t="s">
        <v>540</v>
      </c>
      <c r="AD506" s="252">
        <v>157.96875</v>
      </c>
      <c r="AE506" s="252">
        <v>27.0185546875</v>
      </c>
      <c r="AF506" s="252">
        <v>54.866503906250003</v>
      </c>
      <c r="AG506" s="252">
        <v>51.306738281249999</v>
      </c>
      <c r="AH506" s="252">
        <v>27.847949218750003</v>
      </c>
      <c r="AI506" s="399">
        <v>0.54277372040481109</v>
      </c>
      <c r="AJ506" s="401" t="s">
        <v>540</v>
      </c>
    </row>
    <row r="507" spans="1:36">
      <c r="A507" s="388" t="s">
        <v>374</v>
      </c>
      <c r="B507" s="388">
        <v>298701383</v>
      </c>
      <c r="C507" s="388" t="s">
        <v>534</v>
      </c>
      <c r="D507" s="388">
        <v>59722.9</v>
      </c>
      <c r="E507" s="388">
        <v>19595.900000000001</v>
      </c>
      <c r="F507" s="388">
        <v>40127</v>
      </c>
      <c r="G507" s="388">
        <v>2480</v>
      </c>
      <c r="H507" s="388">
        <v>653</v>
      </c>
      <c r="I507" s="401" t="s">
        <v>540</v>
      </c>
      <c r="Y507" s="388">
        <v>295700671</v>
      </c>
      <c r="Z507" s="388">
        <v>134831</v>
      </c>
      <c r="AA507" s="388">
        <v>19296.599999999999</v>
      </c>
      <c r="AB507" s="399">
        <v>0.14311693898287484</v>
      </c>
      <c r="AC507" s="401" t="s">
        <v>540</v>
      </c>
      <c r="AD507" s="252">
        <v>131.6708984375</v>
      </c>
      <c r="AE507" s="252">
        <v>18.844335937499999</v>
      </c>
      <c r="AF507" s="252">
        <v>47.211523437499999</v>
      </c>
      <c r="AG507" s="252">
        <v>86.369726562500006</v>
      </c>
      <c r="AH507" s="252">
        <v>28.3671875</v>
      </c>
      <c r="AI507" s="399">
        <v>0.32843901016026211</v>
      </c>
      <c r="AJ507" s="401" t="s">
        <v>540</v>
      </c>
    </row>
    <row r="508" spans="1:36">
      <c r="A508" s="388" t="s">
        <v>375</v>
      </c>
      <c r="B508" s="388">
        <v>492600377</v>
      </c>
      <c r="C508" s="388" t="s">
        <v>27</v>
      </c>
      <c r="D508" s="388">
        <v>33090.5</v>
      </c>
      <c r="E508" s="388">
        <v>14757.2</v>
      </c>
      <c r="F508" s="388">
        <v>18333.3</v>
      </c>
      <c r="G508" s="388">
        <v>1570</v>
      </c>
      <c r="H508" s="388">
        <v>293</v>
      </c>
      <c r="I508" s="401" t="s">
        <v>540</v>
      </c>
      <c r="Y508" s="388">
        <v>295700710</v>
      </c>
      <c r="Z508" s="388">
        <v>134809</v>
      </c>
      <c r="AA508" s="388">
        <v>69159.5</v>
      </c>
      <c r="AB508" s="399">
        <v>0.51301841865157372</v>
      </c>
      <c r="AC508" s="401" t="s">
        <v>540</v>
      </c>
      <c r="AD508" s="252">
        <v>131.6494140625</v>
      </c>
      <c r="AE508" s="252">
        <v>67.53857421875</v>
      </c>
      <c r="AF508" s="252">
        <v>135.20263671875</v>
      </c>
      <c r="AG508" s="252">
        <v>101.578125</v>
      </c>
      <c r="AH508" s="252">
        <v>67.6640625</v>
      </c>
      <c r="AI508" s="399">
        <v>0.66612828795569912</v>
      </c>
      <c r="AJ508" s="401" t="s">
        <v>540</v>
      </c>
    </row>
    <row r="509" spans="1:36">
      <c r="A509" s="388" t="s">
        <v>71</v>
      </c>
      <c r="B509" s="388">
        <v>292600623</v>
      </c>
      <c r="C509" s="388" t="s">
        <v>22</v>
      </c>
      <c r="D509" s="388">
        <v>143392.20000000001</v>
      </c>
      <c r="E509" s="388">
        <v>24321.599999999999</v>
      </c>
      <c r="F509" s="388">
        <v>119070.6</v>
      </c>
      <c r="G509" s="388">
        <v>3721.01</v>
      </c>
      <c r="H509" s="388">
        <v>2173</v>
      </c>
      <c r="I509" s="401" t="s">
        <v>540</v>
      </c>
      <c r="Y509" s="388">
        <v>295700712</v>
      </c>
      <c r="Z509" s="388">
        <v>134842</v>
      </c>
      <c r="AA509" s="388">
        <v>62935.3</v>
      </c>
      <c r="AB509" s="399">
        <v>0.46673365865234867</v>
      </c>
      <c r="AC509" s="401" t="s">
        <v>540</v>
      </c>
      <c r="AD509" s="252">
        <v>131.681640625</v>
      </c>
      <c r="AE509" s="252">
        <v>61.460253906250003</v>
      </c>
      <c r="AF509" s="252">
        <v>122.95673828125</v>
      </c>
      <c r="AG509" s="252">
        <v>117.6904296875</v>
      </c>
      <c r="AH509" s="252">
        <v>61.496484374999994</v>
      </c>
      <c r="AI509" s="399">
        <v>0.52252748620503664</v>
      </c>
      <c r="AJ509" s="401" t="s">
        <v>540</v>
      </c>
    </row>
    <row r="510" spans="1:36">
      <c r="A510" s="388" t="s">
        <v>71</v>
      </c>
      <c r="B510" s="388">
        <v>292600623</v>
      </c>
      <c r="C510" s="388" t="s">
        <v>23</v>
      </c>
      <c r="D510" s="388">
        <v>9191.7999999999993</v>
      </c>
      <c r="E510" s="388">
        <v>5966.8</v>
      </c>
      <c r="F510" s="388">
        <v>3225</v>
      </c>
      <c r="G510" s="388">
        <v>3721.01</v>
      </c>
      <c r="H510" s="388">
        <v>2173</v>
      </c>
      <c r="I510" s="401" t="s">
        <v>540</v>
      </c>
    </row>
    <row r="511" spans="1:36">
      <c r="A511" s="388" t="s">
        <v>71</v>
      </c>
      <c r="B511" s="388">
        <v>292600623</v>
      </c>
      <c r="C511" s="388" t="s">
        <v>24</v>
      </c>
      <c r="D511" s="388">
        <v>97433.1</v>
      </c>
      <c r="E511" s="388">
        <v>24399.9</v>
      </c>
      <c r="F511" s="388">
        <v>73033.2</v>
      </c>
      <c r="G511" s="388">
        <v>3721.01</v>
      </c>
      <c r="H511" s="388">
        <v>2173</v>
      </c>
      <c r="I511" s="401" t="s">
        <v>540</v>
      </c>
    </row>
    <row r="512" spans="1:36">
      <c r="A512" s="388" t="s">
        <v>71</v>
      </c>
      <c r="B512" s="388">
        <v>292600745</v>
      </c>
      <c r="C512" s="388" t="s">
        <v>31</v>
      </c>
      <c r="D512" s="388">
        <v>150515.79999999999</v>
      </c>
      <c r="E512" s="388">
        <v>87105.3</v>
      </c>
      <c r="F512" s="388">
        <v>63410.5</v>
      </c>
      <c r="G512" s="388">
        <v>3620</v>
      </c>
      <c r="H512" s="388">
        <v>2352</v>
      </c>
      <c r="I512" s="401" t="s">
        <v>540</v>
      </c>
    </row>
    <row r="513" spans="1:39">
      <c r="A513" s="388" t="s">
        <v>71</v>
      </c>
      <c r="B513" s="388">
        <v>295700703</v>
      </c>
      <c r="C513" s="388" t="s">
        <v>456</v>
      </c>
      <c r="D513" s="388">
        <v>83195</v>
      </c>
      <c r="E513" s="388">
        <v>34389</v>
      </c>
      <c r="F513" s="388">
        <v>48806</v>
      </c>
      <c r="G513" s="388">
        <v>6401.01</v>
      </c>
      <c r="H513" s="388">
        <v>1539</v>
      </c>
      <c r="I513" s="401" t="s">
        <v>540</v>
      </c>
    </row>
    <row r="514" spans="1:39">
      <c r="A514" s="388" t="s">
        <v>71</v>
      </c>
      <c r="B514" s="388">
        <v>295700703</v>
      </c>
      <c r="C514" s="388" t="s">
        <v>457</v>
      </c>
      <c r="D514" s="388">
        <v>8804.7999999999993</v>
      </c>
      <c r="E514" s="388">
        <v>8699.9</v>
      </c>
      <c r="F514" s="388">
        <v>104.8</v>
      </c>
      <c r="G514" s="388">
        <v>6401.01</v>
      </c>
      <c r="H514" s="388">
        <v>1539</v>
      </c>
      <c r="I514" s="401" t="s">
        <v>540</v>
      </c>
    </row>
    <row r="515" spans="1:39">
      <c r="A515" s="388" t="s">
        <v>71</v>
      </c>
      <c r="B515" s="388">
        <v>295700703</v>
      </c>
      <c r="C515" s="388" t="s">
        <v>458</v>
      </c>
      <c r="D515" s="388">
        <v>132070.5</v>
      </c>
      <c r="E515" s="388">
        <v>46994.9</v>
      </c>
      <c r="F515" s="388">
        <v>85075.6</v>
      </c>
      <c r="G515" s="388">
        <v>6401.01</v>
      </c>
      <c r="H515" s="388">
        <v>1539</v>
      </c>
      <c r="I515" s="401" t="s">
        <v>540</v>
      </c>
    </row>
    <row r="516" spans="1:39">
      <c r="A516" s="388" t="s">
        <v>71</v>
      </c>
      <c r="B516" s="388">
        <v>295700705</v>
      </c>
      <c r="C516" s="388" t="s">
        <v>459</v>
      </c>
      <c r="D516" s="388">
        <v>156192</v>
      </c>
      <c r="E516" s="388">
        <v>36807.800000000003</v>
      </c>
      <c r="F516" s="388">
        <v>119384.2</v>
      </c>
      <c r="G516" s="388">
        <v>4800</v>
      </c>
      <c r="H516" s="388">
        <v>3210</v>
      </c>
      <c r="I516" s="401" t="s">
        <v>540</v>
      </c>
    </row>
    <row r="517" spans="1:39">
      <c r="A517" s="388" t="s">
        <v>370</v>
      </c>
      <c r="B517" s="388">
        <v>292600552</v>
      </c>
      <c r="C517" s="388" t="s">
        <v>35</v>
      </c>
      <c r="D517" s="388"/>
      <c r="E517" s="388"/>
      <c r="F517" s="388"/>
      <c r="G517" s="388"/>
      <c r="H517" s="388"/>
      <c r="I517" s="401" t="s">
        <v>541</v>
      </c>
      <c r="K517" s="388" t="s">
        <v>318</v>
      </c>
      <c r="L517" s="388" t="s">
        <v>319</v>
      </c>
      <c r="M517" s="388" t="s">
        <v>320</v>
      </c>
      <c r="N517" s="388" t="s">
        <v>321</v>
      </c>
      <c r="O517" s="388" t="s">
        <v>322</v>
      </c>
      <c r="P517" s="388" t="s">
        <v>323</v>
      </c>
      <c r="Q517" s="388" t="s">
        <v>324</v>
      </c>
      <c r="R517" s="401" t="s">
        <v>377</v>
      </c>
      <c r="T517" s="388" t="s">
        <v>60</v>
      </c>
      <c r="U517" s="388" t="s">
        <v>390</v>
      </c>
      <c r="V517" s="388" t="s">
        <v>62</v>
      </c>
      <c r="W517" s="388" t="s">
        <v>391</v>
      </c>
      <c r="X517" s="388" t="s">
        <v>392</v>
      </c>
      <c r="Y517" s="388" t="s">
        <v>393</v>
      </c>
      <c r="Z517" s="388" t="s">
        <v>394</v>
      </c>
      <c r="AA517" s="388" t="s">
        <v>395</v>
      </c>
      <c r="AB517" s="388" t="s">
        <v>396</v>
      </c>
      <c r="AC517" s="388" t="s">
        <v>397</v>
      </c>
      <c r="AD517" s="388" t="s">
        <v>398</v>
      </c>
      <c r="AE517" s="388" t="s">
        <v>399</v>
      </c>
      <c r="AF517" s="388" t="s">
        <v>400</v>
      </c>
      <c r="AG517" s="388" t="s">
        <v>401</v>
      </c>
      <c r="AH517" s="388" t="s">
        <v>402</v>
      </c>
      <c r="AI517" s="388" t="s">
        <v>403</v>
      </c>
      <c r="AJ517" s="388" t="s">
        <v>404</v>
      </c>
      <c r="AK517" s="388" t="s">
        <v>405</v>
      </c>
      <c r="AL517" s="401" t="s">
        <v>377</v>
      </c>
      <c r="AM517" s="388"/>
    </row>
    <row r="518" spans="1:39">
      <c r="A518" s="388" t="s">
        <v>370</v>
      </c>
      <c r="B518" s="388">
        <v>292600678</v>
      </c>
      <c r="C518" s="388" t="s">
        <v>42</v>
      </c>
      <c r="D518" s="388">
        <v>181997.8</v>
      </c>
      <c r="E518" s="388">
        <v>103531.1</v>
      </c>
      <c r="F518" s="388">
        <v>78466.7</v>
      </c>
      <c r="G518" s="388">
        <v>6572.03</v>
      </c>
      <c r="H518" s="388">
        <v>2263</v>
      </c>
      <c r="I518" s="401" t="s">
        <v>541</v>
      </c>
      <c r="K518" s="388">
        <v>292600552</v>
      </c>
      <c r="L518" s="388">
        <v>150516.70000000001</v>
      </c>
      <c r="M518" s="388">
        <v>63663.3</v>
      </c>
      <c r="N518" s="388">
        <v>86852.6</v>
      </c>
      <c r="O518" s="388">
        <v>3560</v>
      </c>
      <c r="P518" s="388">
        <v>2621</v>
      </c>
      <c r="Q518" s="388">
        <v>31255.5</v>
      </c>
      <c r="R518" s="401" t="s">
        <v>541</v>
      </c>
      <c r="T518" s="388" t="s">
        <v>71</v>
      </c>
      <c r="U518" s="388" t="s">
        <v>121</v>
      </c>
      <c r="V518" s="388" t="s">
        <v>125</v>
      </c>
      <c r="W518" s="388">
        <v>210214</v>
      </c>
      <c r="X518" s="388" t="s">
        <v>406</v>
      </c>
      <c r="Y518" s="388" t="s">
        <v>408</v>
      </c>
      <c r="Z518" s="252">
        <v>74800.78</v>
      </c>
      <c r="AA518" s="252">
        <v>51739.81</v>
      </c>
      <c r="AB518" s="252">
        <v>23060.97</v>
      </c>
      <c r="AC518" s="388">
        <v>69.17</v>
      </c>
      <c r="AD518" s="388">
        <v>26.26</v>
      </c>
      <c r="AE518" s="252">
        <v>94441.93</v>
      </c>
      <c r="AF518" s="252">
        <v>37223.96</v>
      </c>
      <c r="AG518" s="388">
        <v>0</v>
      </c>
      <c r="AH518" s="252">
        <v>57217.97</v>
      </c>
      <c r="AI518" s="252">
        <v>51739.81</v>
      </c>
      <c r="AJ518" s="252">
        <v>5478.16</v>
      </c>
      <c r="AK518" s="388">
        <v>9.57</v>
      </c>
      <c r="AL518" s="401" t="s">
        <v>541</v>
      </c>
      <c r="AM518" s="388" t="s">
        <v>408</v>
      </c>
    </row>
    <row r="519" spans="1:39">
      <c r="A519" s="388" t="s">
        <v>370</v>
      </c>
      <c r="B519" s="388">
        <v>292602230</v>
      </c>
      <c r="C519" s="388" t="s">
        <v>371</v>
      </c>
      <c r="D519" s="388">
        <v>170967.6</v>
      </c>
      <c r="E519" s="388">
        <v>63378.1</v>
      </c>
      <c r="F519" s="388">
        <v>107589.5</v>
      </c>
      <c r="G519" s="388">
        <v>5904.13</v>
      </c>
      <c r="H519" s="388">
        <v>4862</v>
      </c>
      <c r="I519" s="401" t="s">
        <v>541</v>
      </c>
      <c r="K519" s="388">
        <v>292600678</v>
      </c>
      <c r="L519" s="388">
        <v>181998.8</v>
      </c>
      <c r="M519" s="388">
        <v>78638.399999999994</v>
      </c>
      <c r="N519" s="388">
        <v>103359.3</v>
      </c>
      <c r="O519" s="388">
        <v>6588</v>
      </c>
      <c r="P519" s="388">
        <v>2249</v>
      </c>
      <c r="Q519" s="388">
        <v>96686.6</v>
      </c>
      <c r="R519" s="401" t="s">
        <v>541</v>
      </c>
      <c r="T519" s="388" t="s">
        <v>104</v>
      </c>
      <c r="U519" s="388" t="s">
        <v>121</v>
      </c>
      <c r="V519" s="388" t="s">
        <v>138</v>
      </c>
      <c r="W519" s="388">
        <v>18779</v>
      </c>
      <c r="X519" s="388" t="s">
        <v>407</v>
      </c>
      <c r="Y519" s="388" t="s">
        <v>409</v>
      </c>
      <c r="Z519" s="252">
        <v>12184.09</v>
      </c>
      <c r="AA519" s="252">
        <v>5713.54</v>
      </c>
      <c r="AB519" s="252">
        <v>6470.55</v>
      </c>
      <c r="AC519" s="388">
        <v>46.89</v>
      </c>
      <c r="AD519" s="388">
        <v>84.45</v>
      </c>
      <c r="AE519" s="252">
        <v>22474.1</v>
      </c>
      <c r="AF519" s="252">
        <v>14313.88</v>
      </c>
      <c r="AG519" s="388">
        <v>0</v>
      </c>
      <c r="AH519" s="252">
        <v>8160.22</v>
      </c>
      <c r="AI519" s="252">
        <v>1624.16</v>
      </c>
      <c r="AJ519" s="252">
        <v>6536.07</v>
      </c>
      <c r="AK519" s="388">
        <v>80.099999999999994</v>
      </c>
      <c r="AL519" s="401" t="s">
        <v>541</v>
      </c>
      <c r="AM519" s="388" t="s">
        <v>409</v>
      </c>
    </row>
    <row r="520" spans="1:39">
      <c r="A520" s="388" t="s">
        <v>370</v>
      </c>
      <c r="B520" s="388">
        <v>292603073</v>
      </c>
      <c r="C520" s="388" t="s">
        <v>52</v>
      </c>
      <c r="D520" s="388">
        <v>132132.20000000001</v>
      </c>
      <c r="E520" s="388">
        <v>64868.2</v>
      </c>
      <c r="F520" s="388">
        <v>67264</v>
      </c>
      <c r="G520" s="388">
        <v>12579.7</v>
      </c>
      <c r="H520" s="388">
        <v>1577</v>
      </c>
      <c r="I520" s="401" t="s">
        <v>541</v>
      </c>
      <c r="K520" s="388">
        <v>292602230</v>
      </c>
      <c r="L520" s="388">
        <v>171975.5</v>
      </c>
      <c r="M520" s="388">
        <v>108827.1</v>
      </c>
      <c r="N520" s="388">
        <v>63147.4</v>
      </c>
      <c r="O520" s="388">
        <v>5894</v>
      </c>
      <c r="P520" s="388">
        <v>4287</v>
      </c>
      <c r="Q520" s="388">
        <v>59807.1</v>
      </c>
      <c r="R520" s="401" t="s">
        <v>541</v>
      </c>
      <c r="T520" s="388" t="s">
        <v>104</v>
      </c>
      <c r="U520" s="388" t="s">
        <v>121</v>
      </c>
      <c r="V520" s="388" t="s">
        <v>138</v>
      </c>
      <c r="W520" s="388">
        <v>18779</v>
      </c>
      <c r="X520" s="388" t="s">
        <v>406</v>
      </c>
      <c r="Y520" s="388" t="s">
        <v>410</v>
      </c>
      <c r="Z520" s="252">
        <v>82668.37</v>
      </c>
      <c r="AA520" s="252">
        <v>75099.05</v>
      </c>
      <c r="AB520" s="252">
        <v>7569.33</v>
      </c>
      <c r="AC520" s="388">
        <v>90.84</v>
      </c>
      <c r="AD520" s="388">
        <v>34.14</v>
      </c>
      <c r="AE520" s="252">
        <v>110890.01</v>
      </c>
      <c r="AF520" s="252">
        <v>85834.52</v>
      </c>
      <c r="AG520" s="388">
        <v>0</v>
      </c>
      <c r="AH520" s="252">
        <v>25055.49</v>
      </c>
      <c r="AI520" s="252">
        <v>16994.22</v>
      </c>
      <c r="AJ520" s="252">
        <v>8061.27</v>
      </c>
      <c r="AK520" s="388">
        <v>32.17</v>
      </c>
      <c r="AL520" s="401" t="s">
        <v>541</v>
      </c>
      <c r="AM520" s="388" t="s">
        <v>410</v>
      </c>
    </row>
    <row r="521" spans="1:39">
      <c r="A521" s="388" t="s">
        <v>370</v>
      </c>
      <c r="B521" s="388">
        <v>292603073</v>
      </c>
      <c r="C521" s="388" t="s">
        <v>372</v>
      </c>
      <c r="D521" s="388">
        <v>13787.7</v>
      </c>
      <c r="E521" s="388">
        <v>13360.3</v>
      </c>
      <c r="F521" s="388">
        <v>427.4</v>
      </c>
      <c r="G521" s="388">
        <v>12579.7</v>
      </c>
      <c r="H521" s="388">
        <v>1577</v>
      </c>
      <c r="I521" s="401" t="s">
        <v>541</v>
      </c>
      <c r="K521" s="388">
        <v>292603073</v>
      </c>
      <c r="L521" s="388">
        <v>389505</v>
      </c>
      <c r="M521" s="388">
        <v>181636.9</v>
      </c>
      <c r="N521" s="388">
        <v>207865.8</v>
      </c>
      <c r="O521" s="388">
        <v>12578</v>
      </c>
      <c r="P521" s="388">
        <v>1126</v>
      </c>
      <c r="Q521" s="388">
        <v>390817</v>
      </c>
      <c r="R521" s="401" t="s">
        <v>541</v>
      </c>
      <c r="T521" s="388" t="s">
        <v>104</v>
      </c>
      <c r="U521" s="388" t="s">
        <v>121</v>
      </c>
      <c r="V521" s="388" t="s">
        <v>139</v>
      </c>
      <c r="W521" s="388">
        <v>78398</v>
      </c>
      <c r="X521" s="388" t="s">
        <v>406</v>
      </c>
      <c r="Y521" s="388" t="s">
        <v>411</v>
      </c>
      <c r="Z521" s="252">
        <v>31940.05</v>
      </c>
      <c r="AA521" s="252">
        <v>10742.82</v>
      </c>
      <c r="AB521" s="252">
        <v>21197.24</v>
      </c>
      <c r="AC521" s="388">
        <v>33.630000000000003</v>
      </c>
      <c r="AD521" s="388">
        <v>0</v>
      </c>
      <c r="AE521" s="252">
        <v>17617.27</v>
      </c>
      <c r="AF521" s="252">
        <v>8304.65</v>
      </c>
      <c r="AG521" s="388">
        <v>0</v>
      </c>
      <c r="AH521" s="252">
        <v>9312.6200000000008</v>
      </c>
      <c r="AI521" s="252">
        <v>5626.19</v>
      </c>
      <c r="AJ521" s="252">
        <v>3686.43</v>
      </c>
      <c r="AK521" s="388">
        <v>39.590000000000003</v>
      </c>
      <c r="AL521" s="401" t="s">
        <v>541</v>
      </c>
      <c r="AM521" s="388" t="s">
        <v>411</v>
      </c>
    </row>
    <row r="522" spans="1:39">
      <c r="A522" s="388" t="s">
        <v>370</v>
      </c>
      <c r="B522" s="388">
        <v>292603073</v>
      </c>
      <c r="C522" s="388" t="s">
        <v>53</v>
      </c>
      <c r="D522" s="388">
        <v>243582.9</v>
      </c>
      <c r="E522" s="388">
        <v>131458</v>
      </c>
      <c r="F522" s="388">
        <v>112124.9</v>
      </c>
      <c r="G522" s="388">
        <v>12579.7</v>
      </c>
      <c r="H522" s="388">
        <v>1577</v>
      </c>
      <c r="I522" s="401" t="s">
        <v>541</v>
      </c>
      <c r="K522" s="388">
        <v>292603286</v>
      </c>
      <c r="L522" s="388">
        <v>165765.70000000001</v>
      </c>
      <c r="M522" s="388">
        <v>43999.8</v>
      </c>
      <c r="N522" s="388">
        <v>121764.9</v>
      </c>
      <c r="O522" s="388">
        <v>8432</v>
      </c>
      <c r="P522" s="388">
        <v>5205</v>
      </c>
      <c r="Q522" s="388">
        <v>106516</v>
      </c>
      <c r="R522" s="401" t="s">
        <v>541</v>
      </c>
      <c r="T522" s="388" t="s">
        <v>104</v>
      </c>
      <c r="U522" s="388" t="s">
        <v>121</v>
      </c>
      <c r="V522" s="388" t="s">
        <v>139</v>
      </c>
      <c r="W522" s="388">
        <v>78398</v>
      </c>
      <c r="X522" s="388" t="s">
        <v>406</v>
      </c>
      <c r="Y522" s="388" t="s">
        <v>412</v>
      </c>
      <c r="Z522" s="252">
        <v>37576.53</v>
      </c>
      <c r="AA522" s="252">
        <v>18589.830000000002</v>
      </c>
      <c r="AB522" s="252">
        <v>18986.7</v>
      </c>
      <c r="AC522" s="388">
        <v>49.47</v>
      </c>
      <c r="AD522" s="388">
        <v>0</v>
      </c>
      <c r="AE522" s="252">
        <v>30249.9</v>
      </c>
      <c r="AF522" s="252">
        <v>16200.35</v>
      </c>
      <c r="AG522" s="388">
        <v>0</v>
      </c>
      <c r="AH522" s="252">
        <v>14049.55</v>
      </c>
      <c r="AI522" s="252">
        <v>7056.87</v>
      </c>
      <c r="AJ522" s="252">
        <v>6992.68</v>
      </c>
      <c r="AK522" s="388">
        <v>49.77</v>
      </c>
      <c r="AL522" s="401" t="s">
        <v>541</v>
      </c>
      <c r="AM522" s="388" t="s">
        <v>412</v>
      </c>
    </row>
    <row r="523" spans="1:39">
      <c r="A523" s="388" t="s">
        <v>370</v>
      </c>
      <c r="B523" s="388">
        <v>292603286</v>
      </c>
      <c r="C523" s="388" t="s">
        <v>43</v>
      </c>
      <c r="D523" s="388">
        <v>165452.5</v>
      </c>
      <c r="E523" s="388">
        <v>117501.5</v>
      </c>
      <c r="F523" s="388">
        <v>47951</v>
      </c>
      <c r="G523" s="388">
        <v>8254.5</v>
      </c>
      <c r="H523" s="388">
        <v>5034</v>
      </c>
      <c r="I523" s="401" t="s">
        <v>541</v>
      </c>
      <c r="K523" s="388">
        <v>292603696</v>
      </c>
      <c r="L523" s="388">
        <v>166078</v>
      </c>
      <c r="M523" s="388">
        <v>109893.6</v>
      </c>
      <c r="N523" s="388">
        <v>56183.3</v>
      </c>
      <c r="O523" s="388">
        <v>9599</v>
      </c>
      <c r="P523" s="388">
        <v>8042</v>
      </c>
      <c r="Q523" s="388">
        <v>52538.1</v>
      </c>
      <c r="R523" s="401" t="s">
        <v>541</v>
      </c>
      <c r="T523" s="388" t="s">
        <v>104</v>
      </c>
      <c r="U523" s="388" t="s">
        <v>121</v>
      </c>
      <c r="V523" s="388" t="s">
        <v>139</v>
      </c>
      <c r="W523" s="388">
        <v>78398</v>
      </c>
      <c r="X523" s="388" t="s">
        <v>406</v>
      </c>
      <c r="Y523" s="388" t="s">
        <v>413</v>
      </c>
      <c r="Z523" s="252">
        <v>39389.67</v>
      </c>
      <c r="AA523" s="252">
        <v>17512.060000000001</v>
      </c>
      <c r="AB523" s="252">
        <v>21877.61</v>
      </c>
      <c r="AC523" s="388">
        <v>44.46</v>
      </c>
      <c r="AD523" s="388">
        <v>0</v>
      </c>
      <c r="AE523" s="252">
        <v>27890.959999999999</v>
      </c>
      <c r="AF523" s="252">
        <v>21681.4</v>
      </c>
      <c r="AG523" s="388">
        <v>0</v>
      </c>
      <c r="AH523" s="252">
        <v>6209.55</v>
      </c>
      <c r="AI523" s="252">
        <v>4693.1899999999996</v>
      </c>
      <c r="AJ523" s="252">
        <v>1516.36</v>
      </c>
      <c r="AK523" s="388">
        <v>24.42</v>
      </c>
      <c r="AL523" s="401" t="s">
        <v>541</v>
      </c>
      <c r="AM523" s="388" t="s">
        <v>413</v>
      </c>
    </row>
    <row r="524" spans="1:39">
      <c r="A524" s="388" t="s">
        <v>370</v>
      </c>
      <c r="B524" s="388">
        <v>292603696</v>
      </c>
      <c r="C524" s="388" t="s">
        <v>373</v>
      </c>
      <c r="D524" s="388">
        <v>165452.5</v>
      </c>
      <c r="E524" s="388">
        <v>56813.4</v>
      </c>
      <c r="F524" s="388">
        <v>108639.1</v>
      </c>
      <c r="G524" s="388">
        <v>9600</v>
      </c>
      <c r="H524" s="388">
        <v>8042</v>
      </c>
      <c r="I524" s="401" t="s">
        <v>541</v>
      </c>
      <c r="K524" s="388">
        <v>292604330</v>
      </c>
      <c r="L524" s="388">
        <v>124019.2</v>
      </c>
      <c r="M524" s="388">
        <v>36703.699999999997</v>
      </c>
      <c r="N524" s="388">
        <v>87312.4</v>
      </c>
      <c r="O524" s="388">
        <v>5198</v>
      </c>
      <c r="P524" s="388">
        <v>1364</v>
      </c>
      <c r="Q524" s="388">
        <v>130191</v>
      </c>
      <c r="R524" s="401" t="s">
        <v>541</v>
      </c>
      <c r="T524" s="388" t="s">
        <v>104</v>
      </c>
      <c r="U524" s="388" t="s">
        <v>121</v>
      </c>
      <c r="V524" s="388" t="s">
        <v>139</v>
      </c>
      <c r="W524" s="388">
        <v>78398</v>
      </c>
      <c r="X524" s="388" t="s">
        <v>406</v>
      </c>
      <c r="Y524" s="388" t="s">
        <v>414</v>
      </c>
      <c r="Z524" s="252">
        <v>31940.05</v>
      </c>
      <c r="AA524" s="252">
        <v>28755.91</v>
      </c>
      <c r="AB524" s="252">
        <v>3184.14</v>
      </c>
      <c r="AC524" s="388">
        <v>90.03</v>
      </c>
      <c r="AD524" s="388">
        <v>47.82</v>
      </c>
      <c r="AE524" s="252">
        <v>47214.11</v>
      </c>
      <c r="AF524" s="388">
        <v>0.28999999999999998</v>
      </c>
      <c r="AG524" s="388">
        <v>47.82</v>
      </c>
      <c r="AH524" s="252">
        <v>47213.82</v>
      </c>
      <c r="AI524" s="252">
        <v>28755.91</v>
      </c>
      <c r="AJ524" s="252">
        <v>18457.91</v>
      </c>
      <c r="AK524" s="388">
        <v>39.090000000000003</v>
      </c>
      <c r="AL524" s="401" t="s">
        <v>541</v>
      </c>
      <c r="AM524" s="388" t="s">
        <v>414</v>
      </c>
    </row>
    <row r="525" spans="1:39">
      <c r="A525" s="388" t="s">
        <v>370</v>
      </c>
      <c r="B525" s="388">
        <v>292604330</v>
      </c>
      <c r="C525" s="388" t="s">
        <v>44</v>
      </c>
      <c r="D525" s="388">
        <v>121379.6</v>
      </c>
      <c r="E525" s="388">
        <v>88196.3</v>
      </c>
      <c r="F525" s="388">
        <v>33183.300000000003</v>
      </c>
      <c r="G525" s="388">
        <v>5264</v>
      </c>
      <c r="H525" s="388">
        <v>1364</v>
      </c>
      <c r="I525" s="401" t="s">
        <v>541</v>
      </c>
      <c r="K525" s="388">
        <v>295700347</v>
      </c>
      <c r="L525" s="388">
        <v>224071.2</v>
      </c>
      <c r="M525" s="388">
        <v>123869.8</v>
      </c>
      <c r="N525" s="388">
        <v>100200.5</v>
      </c>
      <c r="O525" s="388">
        <v>6374</v>
      </c>
      <c r="P525" s="388">
        <v>157</v>
      </c>
      <c r="Q525" s="388">
        <v>210075</v>
      </c>
      <c r="R525" s="401" t="s">
        <v>541</v>
      </c>
      <c r="T525" s="388" t="s">
        <v>104</v>
      </c>
      <c r="U525" s="388" t="s">
        <v>121</v>
      </c>
      <c r="V525" s="388" t="s">
        <v>140</v>
      </c>
      <c r="W525" s="388">
        <v>97026</v>
      </c>
      <c r="X525" s="388" t="s">
        <v>406</v>
      </c>
      <c r="Y525" s="388" t="s">
        <v>415</v>
      </c>
      <c r="Z525" s="252">
        <v>210428.2</v>
      </c>
      <c r="AA525" s="252">
        <v>103879.47</v>
      </c>
      <c r="AB525" s="252">
        <v>106548.73</v>
      </c>
      <c r="AC525" s="388">
        <v>49.37</v>
      </c>
      <c r="AD525" s="388">
        <v>45.41</v>
      </c>
      <c r="AE525" s="252">
        <v>305985.78000000003</v>
      </c>
      <c r="AF525" s="252">
        <v>55665.4</v>
      </c>
      <c r="AG525" s="388">
        <v>18.96</v>
      </c>
      <c r="AH525" s="252">
        <v>250320.39</v>
      </c>
      <c r="AI525" s="252">
        <v>101924.54</v>
      </c>
      <c r="AJ525" s="252">
        <v>148395.84</v>
      </c>
      <c r="AK525" s="388">
        <v>59.28</v>
      </c>
      <c r="AL525" s="401" t="s">
        <v>541</v>
      </c>
      <c r="AM525" s="388" t="s">
        <v>415</v>
      </c>
    </row>
    <row r="526" spans="1:39">
      <c r="A526" s="388" t="s">
        <v>370</v>
      </c>
      <c r="B526" s="388">
        <v>295700347</v>
      </c>
      <c r="C526" s="388" t="s">
        <v>39</v>
      </c>
      <c r="D526" s="388">
        <v>83195</v>
      </c>
      <c r="E526" s="388">
        <v>39100</v>
      </c>
      <c r="F526" s="388">
        <v>44095.1</v>
      </c>
      <c r="G526" s="388">
        <v>6386.01</v>
      </c>
      <c r="H526" s="388">
        <v>193</v>
      </c>
      <c r="I526" s="401" t="s">
        <v>541</v>
      </c>
      <c r="K526" s="388">
        <v>295700485</v>
      </c>
      <c r="L526" s="388">
        <v>190871.2</v>
      </c>
      <c r="M526" s="388">
        <v>190834.5</v>
      </c>
      <c r="N526" s="388">
        <v>40.4</v>
      </c>
      <c r="O526" s="388">
        <v>6400</v>
      </c>
      <c r="P526" s="388">
        <v>6380</v>
      </c>
      <c r="Q526" s="388">
        <v>674.33600000000001</v>
      </c>
      <c r="R526" s="401" t="s">
        <v>541</v>
      </c>
      <c r="T526" s="388" t="s">
        <v>104</v>
      </c>
      <c r="U526" s="388" t="s">
        <v>121</v>
      </c>
      <c r="V526" s="388" t="s">
        <v>142</v>
      </c>
      <c r="W526" s="388">
        <v>90365</v>
      </c>
      <c r="X526" s="388" t="s">
        <v>406</v>
      </c>
      <c r="Y526" s="388" t="s">
        <v>416</v>
      </c>
      <c r="Z526" s="252">
        <v>202908.01</v>
      </c>
      <c r="AA526" s="252">
        <v>142980.68</v>
      </c>
      <c r="AB526" s="252">
        <v>59927.33</v>
      </c>
      <c r="AC526" s="388">
        <v>70.47</v>
      </c>
      <c r="AD526" s="388">
        <v>13.12</v>
      </c>
      <c r="AE526" s="252">
        <v>229526.72</v>
      </c>
      <c r="AF526" s="252">
        <v>30537.58</v>
      </c>
      <c r="AG526" s="388">
        <v>0</v>
      </c>
      <c r="AH526" s="252">
        <v>198989.14</v>
      </c>
      <c r="AI526" s="252">
        <v>122754.6</v>
      </c>
      <c r="AJ526" s="252">
        <v>76234.539999999994</v>
      </c>
      <c r="AK526" s="388">
        <v>38.31</v>
      </c>
      <c r="AL526" s="401" t="s">
        <v>541</v>
      </c>
      <c r="AM526" s="388" t="s">
        <v>416</v>
      </c>
    </row>
    <row r="527" spans="1:39">
      <c r="A527" s="388" t="s">
        <v>370</v>
      </c>
      <c r="B527" s="388">
        <v>295700347</v>
      </c>
      <c r="C527" s="388" t="s">
        <v>40</v>
      </c>
      <c r="D527" s="388">
        <v>132070.5</v>
      </c>
      <c r="E527" s="388">
        <v>53402.7</v>
      </c>
      <c r="F527" s="388">
        <v>78667.8</v>
      </c>
      <c r="G527" s="388">
        <v>6386.01</v>
      </c>
      <c r="H527" s="388">
        <v>193</v>
      </c>
      <c r="I527" s="401" t="s">
        <v>541</v>
      </c>
      <c r="K527" s="388">
        <v>295700671</v>
      </c>
      <c r="L527" s="388">
        <v>209496.5</v>
      </c>
      <c r="M527" s="388">
        <v>161146.4</v>
      </c>
      <c r="N527" s="388">
        <v>48344.6</v>
      </c>
      <c r="O527" s="388">
        <v>7999</v>
      </c>
      <c r="P527" s="388">
        <v>4117</v>
      </c>
      <c r="Q527" s="388">
        <v>88442.6</v>
      </c>
      <c r="R527" s="401" t="s">
        <v>541</v>
      </c>
      <c r="T527" s="388" t="s">
        <v>104</v>
      </c>
      <c r="U527" s="388" t="s">
        <v>121</v>
      </c>
      <c r="V527" s="388" t="s">
        <v>136</v>
      </c>
      <c r="W527" s="388">
        <v>210516</v>
      </c>
      <c r="X527" s="388" t="s">
        <v>406</v>
      </c>
      <c r="Y527" s="388" t="s">
        <v>417</v>
      </c>
      <c r="Z527" s="252">
        <v>38650.15</v>
      </c>
      <c r="AA527" s="252">
        <v>10989.94</v>
      </c>
      <c r="AB527" s="252">
        <v>27660.2</v>
      </c>
      <c r="AC527" s="388">
        <v>28.43</v>
      </c>
      <c r="AD527" s="388">
        <v>28.89</v>
      </c>
      <c r="AE527" s="252">
        <v>49817.72</v>
      </c>
      <c r="AF527" s="252">
        <v>35055.58</v>
      </c>
      <c r="AG527" s="388">
        <v>0</v>
      </c>
      <c r="AH527" s="252">
        <v>14762.14</v>
      </c>
      <c r="AI527" s="252">
        <v>10989.94</v>
      </c>
      <c r="AJ527" s="252">
        <v>3772.19</v>
      </c>
      <c r="AK527" s="388">
        <v>25.55</v>
      </c>
      <c r="AL527" s="401" t="s">
        <v>541</v>
      </c>
      <c r="AM527" s="388" t="s">
        <v>417</v>
      </c>
    </row>
    <row r="528" spans="1:39">
      <c r="A528" s="388" t="s">
        <v>370</v>
      </c>
      <c r="B528" s="388">
        <v>295700347</v>
      </c>
      <c r="C528" s="388" t="s">
        <v>41</v>
      </c>
      <c r="D528" s="388">
        <v>8804.7999999999993</v>
      </c>
      <c r="E528" s="388">
        <v>8695.6</v>
      </c>
      <c r="F528" s="388">
        <v>109.1</v>
      </c>
      <c r="G528" s="388">
        <v>6386.01</v>
      </c>
      <c r="H528" s="388">
        <v>193</v>
      </c>
      <c r="I528" s="401" t="s">
        <v>541</v>
      </c>
      <c r="K528" s="388">
        <v>295700688</v>
      </c>
      <c r="L528" s="388">
        <v>156194.1</v>
      </c>
      <c r="M528" s="388">
        <v>116063.2</v>
      </c>
      <c r="N528" s="388">
        <v>40129</v>
      </c>
      <c r="O528" s="388">
        <v>4800</v>
      </c>
      <c r="P528" s="388">
        <v>3018</v>
      </c>
      <c r="Q528" s="388">
        <v>60119.1</v>
      </c>
      <c r="R528" s="401" t="s">
        <v>541</v>
      </c>
      <c r="T528" s="388" t="s">
        <v>84</v>
      </c>
      <c r="U528" s="388" t="s">
        <v>121</v>
      </c>
      <c r="V528" s="388" t="s">
        <v>127</v>
      </c>
      <c r="W528" s="388">
        <v>18850</v>
      </c>
      <c r="X528" s="388" t="s">
        <v>407</v>
      </c>
      <c r="Y528" s="388" t="s">
        <v>418</v>
      </c>
      <c r="Z528" s="252"/>
      <c r="AA528" s="252"/>
      <c r="AB528" s="252"/>
      <c r="AC528" s="388"/>
      <c r="AD528" s="388"/>
      <c r="AE528" s="252"/>
      <c r="AF528" s="252"/>
      <c r="AG528" s="388"/>
      <c r="AH528" s="252"/>
      <c r="AI528" s="252"/>
      <c r="AJ528" s="252"/>
      <c r="AK528" s="388"/>
      <c r="AL528" s="401" t="s">
        <v>541</v>
      </c>
      <c r="AM528" s="388"/>
    </row>
    <row r="529" spans="1:39">
      <c r="A529" s="388" t="s">
        <v>370</v>
      </c>
      <c r="B529" s="388">
        <v>295700485</v>
      </c>
      <c r="C529" s="388" t="s">
        <v>532</v>
      </c>
      <c r="D529" s="388">
        <v>177661.7</v>
      </c>
      <c r="E529" s="388">
        <v>566.4</v>
      </c>
      <c r="F529" s="388">
        <v>177095.3</v>
      </c>
      <c r="G529" s="388">
        <v>6400</v>
      </c>
      <c r="H529" s="388">
        <v>6115</v>
      </c>
      <c r="I529" s="401" t="s">
        <v>541</v>
      </c>
      <c r="K529" s="388">
        <v>295700689</v>
      </c>
      <c r="L529" s="388">
        <v>102196.5</v>
      </c>
      <c r="M529" s="388">
        <v>32150</v>
      </c>
      <c r="N529" s="388">
        <v>70044</v>
      </c>
      <c r="O529" s="388">
        <v>3999</v>
      </c>
      <c r="P529" s="388">
        <v>916</v>
      </c>
      <c r="Q529" s="388">
        <v>104018</v>
      </c>
      <c r="R529" s="401" t="s">
        <v>541</v>
      </c>
      <c r="T529" s="388" t="s">
        <v>84</v>
      </c>
      <c r="U529" s="388" t="s">
        <v>121</v>
      </c>
      <c r="V529" s="388" t="s">
        <v>127</v>
      </c>
      <c r="W529" s="388">
        <v>18850</v>
      </c>
      <c r="X529" s="388" t="s">
        <v>406</v>
      </c>
      <c r="Y529" s="388" t="s">
        <v>419</v>
      </c>
      <c r="Z529" s="252"/>
      <c r="AA529" s="252"/>
      <c r="AB529" s="252"/>
      <c r="AC529" s="388"/>
      <c r="AD529" s="388"/>
      <c r="AE529" s="252"/>
      <c r="AF529" s="252"/>
      <c r="AG529" s="388"/>
      <c r="AH529" s="252"/>
      <c r="AI529" s="252"/>
      <c r="AJ529" s="252"/>
      <c r="AK529" s="388"/>
      <c r="AL529" s="401" t="s">
        <v>541</v>
      </c>
      <c r="AM529" s="388"/>
    </row>
    <row r="530" spans="1:39">
      <c r="A530" s="388" t="s">
        <v>370</v>
      </c>
      <c r="B530" s="388">
        <v>295700485</v>
      </c>
      <c r="C530" s="388" t="s">
        <v>533</v>
      </c>
      <c r="D530" s="388">
        <v>13207.1</v>
      </c>
      <c r="E530" s="388">
        <v>36.200000000000003</v>
      </c>
      <c r="F530" s="388">
        <v>13171</v>
      </c>
      <c r="G530" s="388">
        <v>6400</v>
      </c>
      <c r="H530" s="388">
        <v>6115</v>
      </c>
      <c r="I530" s="401" t="s">
        <v>541</v>
      </c>
      <c r="K530" s="388">
        <v>295700699</v>
      </c>
      <c r="L530" s="388">
        <v>224071.2</v>
      </c>
      <c r="M530" s="388">
        <v>191010.5</v>
      </c>
      <c r="N530" s="388">
        <v>33059.800000000003</v>
      </c>
      <c r="O530" s="388">
        <v>6399</v>
      </c>
      <c r="P530" s="388">
        <v>2256</v>
      </c>
      <c r="Q530" s="388">
        <v>139723</v>
      </c>
      <c r="R530" s="401" t="s">
        <v>541</v>
      </c>
      <c r="T530" s="388" t="s">
        <v>84</v>
      </c>
      <c r="U530" s="388" t="s">
        <v>121</v>
      </c>
      <c r="V530" s="388" t="s">
        <v>127</v>
      </c>
      <c r="W530" s="388">
        <v>18850</v>
      </c>
      <c r="X530" s="388" t="s">
        <v>406</v>
      </c>
      <c r="Y530" s="388" t="s">
        <v>420</v>
      </c>
      <c r="Z530" s="252"/>
      <c r="AA530" s="252"/>
      <c r="AB530" s="252"/>
      <c r="AC530" s="388"/>
      <c r="AD530" s="388"/>
      <c r="AE530" s="252"/>
      <c r="AF530" s="252"/>
      <c r="AG530" s="388"/>
      <c r="AH530" s="252"/>
      <c r="AI530" s="252"/>
      <c r="AJ530" s="252"/>
      <c r="AK530" s="388"/>
      <c r="AL530" s="401" t="s">
        <v>541</v>
      </c>
      <c r="AM530" s="388"/>
    </row>
    <row r="531" spans="1:39">
      <c r="A531" s="388" t="s">
        <v>370</v>
      </c>
      <c r="B531" s="388">
        <v>295700671</v>
      </c>
      <c r="C531" s="388" t="s">
        <v>45</v>
      </c>
      <c r="D531" s="388">
        <v>207619.5</v>
      </c>
      <c r="E531" s="388">
        <v>50387.9</v>
      </c>
      <c r="F531" s="388">
        <v>157231.6</v>
      </c>
      <c r="G531" s="388">
        <v>8000.02</v>
      </c>
      <c r="H531" s="388">
        <v>4082</v>
      </c>
      <c r="I531" s="401" t="s">
        <v>541</v>
      </c>
      <c r="K531" s="388">
        <v>295700704</v>
      </c>
      <c r="L531" s="388">
        <v>224071.2</v>
      </c>
      <c r="M531" s="388">
        <v>143309</v>
      </c>
      <c r="N531" s="388">
        <v>80761.399999999994</v>
      </c>
      <c r="O531" s="388">
        <v>7999</v>
      </c>
      <c r="P531" s="388">
        <v>1586</v>
      </c>
      <c r="Q531" s="388">
        <v>216387</v>
      </c>
      <c r="R531" s="401" t="s">
        <v>541</v>
      </c>
      <c r="T531" s="388" t="s">
        <v>84</v>
      </c>
      <c r="U531" s="388" t="s">
        <v>121</v>
      </c>
      <c r="V531" s="388" t="s">
        <v>127</v>
      </c>
      <c r="W531" s="388">
        <v>18850</v>
      </c>
      <c r="X531" s="388" t="s">
        <v>406</v>
      </c>
      <c r="Y531" s="388" t="s">
        <v>421</v>
      </c>
      <c r="Z531" s="252"/>
      <c r="AA531" s="252"/>
      <c r="AB531" s="252"/>
      <c r="AC531" s="388"/>
      <c r="AD531" s="388"/>
      <c r="AE531" s="252"/>
      <c r="AF531" s="252"/>
      <c r="AG531" s="388"/>
      <c r="AH531" s="252"/>
      <c r="AI531" s="252"/>
      <c r="AJ531" s="252"/>
      <c r="AK531" s="388"/>
      <c r="AL531" s="401" t="s">
        <v>541</v>
      </c>
      <c r="AM531" s="388"/>
    </row>
    <row r="532" spans="1:39">
      <c r="A532" s="388" t="s">
        <v>370</v>
      </c>
      <c r="B532" s="388">
        <v>295700688</v>
      </c>
      <c r="C532" s="388" t="s">
        <v>460</v>
      </c>
      <c r="D532" s="388">
        <v>156192</v>
      </c>
      <c r="E532" s="388">
        <v>40286.199999999997</v>
      </c>
      <c r="F532" s="388">
        <v>115905.8</v>
      </c>
      <c r="G532" s="388">
        <v>4800</v>
      </c>
      <c r="H532" s="388">
        <v>3014</v>
      </c>
      <c r="I532" s="401" t="s">
        <v>541</v>
      </c>
      <c r="K532" s="388">
        <v>295700706</v>
      </c>
      <c r="L532" s="388">
        <v>102196.5</v>
      </c>
      <c r="M532" s="388">
        <v>34619.599999999999</v>
      </c>
      <c r="N532" s="388">
        <v>67574.600000000006</v>
      </c>
      <c r="O532" s="388">
        <v>3999</v>
      </c>
      <c r="P532" s="388">
        <v>318</v>
      </c>
      <c r="Q532" s="388">
        <v>124197</v>
      </c>
      <c r="R532" s="401" t="s">
        <v>541</v>
      </c>
      <c r="T532" s="388" t="s">
        <v>84</v>
      </c>
      <c r="U532" s="388" t="s">
        <v>121</v>
      </c>
      <c r="V532" s="388" t="s">
        <v>128</v>
      </c>
      <c r="W532" s="388">
        <v>78378</v>
      </c>
      <c r="X532" s="388" t="s">
        <v>406</v>
      </c>
      <c r="Y532" s="388" t="s">
        <v>422</v>
      </c>
      <c r="Z532" s="252">
        <v>31940.05</v>
      </c>
      <c r="AA532" s="252">
        <v>9023.07</v>
      </c>
      <c r="AB532" s="252">
        <v>22916.98</v>
      </c>
      <c r="AC532" s="388">
        <v>28.25</v>
      </c>
      <c r="AD532" s="388">
        <v>0</v>
      </c>
      <c r="AE532" s="252">
        <v>15209.18</v>
      </c>
      <c r="AF532" s="252">
        <v>3983.32</v>
      </c>
      <c r="AG532" s="388">
        <v>0</v>
      </c>
      <c r="AH532" s="252">
        <v>11225.86</v>
      </c>
      <c r="AI532" s="252">
        <v>6932.04</v>
      </c>
      <c r="AJ532" s="252">
        <v>4293.82</v>
      </c>
      <c r="AK532" s="388">
        <v>38.25</v>
      </c>
      <c r="AL532" s="401" t="s">
        <v>541</v>
      </c>
      <c r="AM532" s="388" t="s">
        <v>422</v>
      </c>
    </row>
    <row r="533" spans="1:39">
      <c r="A533" s="388" t="s">
        <v>370</v>
      </c>
      <c r="B533" s="388">
        <v>295700689</v>
      </c>
      <c r="C533" s="388" t="s">
        <v>337</v>
      </c>
      <c r="D533" s="388">
        <v>100322.6</v>
      </c>
      <c r="E533" s="388">
        <v>70449.5</v>
      </c>
      <c r="F533" s="388">
        <v>29873.1</v>
      </c>
      <c r="G533" s="388">
        <v>4000.01</v>
      </c>
      <c r="H533" s="388">
        <v>916</v>
      </c>
      <c r="I533" s="401" t="s">
        <v>541</v>
      </c>
      <c r="K533" s="388">
        <v>292600879</v>
      </c>
      <c r="L533" s="388">
        <v>193029.1</v>
      </c>
      <c r="M533" s="388">
        <v>111257.9</v>
      </c>
      <c r="N533" s="388">
        <v>81770</v>
      </c>
      <c r="O533" s="388">
        <v>5429</v>
      </c>
      <c r="P533" s="388">
        <v>1814</v>
      </c>
      <c r="Q533" s="388">
        <v>124321</v>
      </c>
      <c r="R533" s="401" t="s">
        <v>541</v>
      </c>
      <c r="T533" s="388" t="s">
        <v>84</v>
      </c>
      <c r="U533" s="388" t="s">
        <v>121</v>
      </c>
      <c r="V533" s="388" t="s">
        <v>128</v>
      </c>
      <c r="W533" s="388">
        <v>78378</v>
      </c>
      <c r="X533" s="388" t="s">
        <v>406</v>
      </c>
      <c r="Y533" s="388" t="s">
        <v>423</v>
      </c>
      <c r="Z533" s="252">
        <v>15030.61</v>
      </c>
      <c r="AA533" s="252">
        <v>8869.7900000000009</v>
      </c>
      <c r="AB533" s="252">
        <v>6160.82</v>
      </c>
      <c r="AC533" s="388">
        <v>59.01</v>
      </c>
      <c r="AD533" s="388">
        <v>0</v>
      </c>
      <c r="AE533" s="252">
        <v>11794.68</v>
      </c>
      <c r="AF533" s="252">
        <v>4370.97</v>
      </c>
      <c r="AG533" s="388">
        <v>0</v>
      </c>
      <c r="AH533" s="252">
        <v>7423.71</v>
      </c>
      <c r="AI533" s="252">
        <v>5449.58</v>
      </c>
      <c r="AJ533" s="252">
        <v>1974.13</v>
      </c>
      <c r="AK533" s="388">
        <v>26.59</v>
      </c>
      <c r="AL533" s="401" t="s">
        <v>541</v>
      </c>
      <c r="AM533" s="388" t="s">
        <v>423</v>
      </c>
    </row>
    <row r="534" spans="1:39">
      <c r="A534" s="388" t="s">
        <v>370</v>
      </c>
      <c r="B534" s="388">
        <v>295700699</v>
      </c>
      <c r="C534" s="388" t="s">
        <v>485</v>
      </c>
      <c r="D534" s="388">
        <v>83195</v>
      </c>
      <c r="E534" s="388">
        <v>24448.1</v>
      </c>
      <c r="F534" s="388">
        <v>58747</v>
      </c>
      <c r="G534" s="388">
        <v>6400.03</v>
      </c>
      <c r="H534" s="388">
        <v>2256</v>
      </c>
      <c r="I534" s="401" t="s">
        <v>541</v>
      </c>
      <c r="K534" s="388">
        <v>292602231</v>
      </c>
      <c r="L534" s="388">
        <v>276130.40000000002</v>
      </c>
      <c r="M534" s="388">
        <v>111158.8</v>
      </c>
      <c r="N534" s="388">
        <v>164970.6</v>
      </c>
      <c r="O534" s="388">
        <v>7749</v>
      </c>
      <c r="P534" s="388">
        <v>5469</v>
      </c>
      <c r="Q534" s="388">
        <v>49515.8</v>
      </c>
      <c r="R534" s="401" t="s">
        <v>541</v>
      </c>
      <c r="T534" s="388" t="s">
        <v>84</v>
      </c>
      <c r="U534" s="388" t="s">
        <v>121</v>
      </c>
      <c r="V534" s="388" t="s">
        <v>129</v>
      </c>
      <c r="W534" s="388">
        <v>78998</v>
      </c>
      <c r="X534" s="388" t="s">
        <v>406</v>
      </c>
      <c r="Y534" s="388" t="s">
        <v>424</v>
      </c>
      <c r="Z534" s="252"/>
      <c r="AA534" s="252"/>
      <c r="AB534" s="252"/>
      <c r="AC534" s="388"/>
      <c r="AD534" s="388"/>
      <c r="AE534" s="252"/>
      <c r="AF534" s="252"/>
      <c r="AG534" s="388"/>
      <c r="AH534" s="252"/>
      <c r="AI534" s="252"/>
      <c r="AJ534" s="252"/>
      <c r="AK534" s="388"/>
      <c r="AL534" s="401" t="s">
        <v>541</v>
      </c>
      <c r="AM534" s="388" t="s">
        <v>424</v>
      </c>
    </row>
    <row r="535" spans="1:39">
      <c r="A535" s="388" t="s">
        <v>370</v>
      </c>
      <c r="B535" s="388">
        <v>295700699</v>
      </c>
      <c r="C535" s="388" t="s">
        <v>487</v>
      </c>
      <c r="D535" s="388">
        <v>8804.7999999999993</v>
      </c>
      <c r="E535" s="388">
        <v>8254.5</v>
      </c>
      <c r="F535" s="388">
        <v>550.20000000000005</v>
      </c>
      <c r="G535" s="388">
        <v>6400.03</v>
      </c>
      <c r="H535" s="388">
        <v>2256</v>
      </c>
      <c r="I535" s="401" t="s">
        <v>541</v>
      </c>
      <c r="K535" s="388">
        <v>292602804</v>
      </c>
      <c r="L535" s="388">
        <v>83038.8</v>
      </c>
      <c r="M535" s="388">
        <v>21489</v>
      </c>
      <c r="N535" s="388">
        <v>61549.5</v>
      </c>
      <c r="O535" s="388">
        <v>4357</v>
      </c>
      <c r="P535" s="388">
        <v>875</v>
      </c>
      <c r="Q535" s="388">
        <v>117446</v>
      </c>
      <c r="R535" s="401" t="s">
        <v>541</v>
      </c>
      <c r="T535" s="388" t="s">
        <v>84</v>
      </c>
      <c r="U535" s="388" t="s">
        <v>121</v>
      </c>
      <c r="V535" s="388" t="s">
        <v>130</v>
      </c>
      <c r="W535" s="388">
        <v>53518</v>
      </c>
      <c r="X535" s="388" t="s">
        <v>406</v>
      </c>
      <c r="Y535" s="388" t="s">
        <v>425</v>
      </c>
      <c r="Z535" s="252">
        <v>172851.74</v>
      </c>
      <c r="AA535" s="252">
        <v>71518.59</v>
      </c>
      <c r="AB535" s="252">
        <v>101333.15</v>
      </c>
      <c r="AC535" s="388">
        <v>41.38</v>
      </c>
      <c r="AD535" s="388">
        <v>22.97</v>
      </c>
      <c r="AE535" s="252">
        <v>212547.86</v>
      </c>
      <c r="AF535" s="252">
        <v>66838.8</v>
      </c>
      <c r="AG535" s="388">
        <v>0</v>
      </c>
      <c r="AH535" s="252">
        <v>145709.04999999999</v>
      </c>
      <c r="AI535" s="252">
        <v>70280.5</v>
      </c>
      <c r="AJ535" s="252">
        <v>75428.55</v>
      </c>
      <c r="AK535" s="388">
        <v>51.77</v>
      </c>
      <c r="AL535" s="401" t="s">
        <v>541</v>
      </c>
      <c r="AM535" s="388" t="s">
        <v>425</v>
      </c>
    </row>
    <row r="536" spans="1:39">
      <c r="A536" s="388" t="s">
        <v>370</v>
      </c>
      <c r="B536" s="388">
        <v>295700699</v>
      </c>
      <c r="C536" s="388" t="s">
        <v>488</v>
      </c>
      <c r="D536" s="388">
        <v>132070.5</v>
      </c>
      <c r="E536" s="388">
        <v>1521.3</v>
      </c>
      <c r="F536" s="388">
        <v>130549.1</v>
      </c>
      <c r="G536" s="388">
        <v>6400.03</v>
      </c>
      <c r="H536" s="388">
        <v>2256</v>
      </c>
      <c r="I536" s="401" t="s">
        <v>541</v>
      </c>
      <c r="K536" s="388">
        <v>292603004</v>
      </c>
      <c r="L536" s="388">
        <v>438219.9</v>
      </c>
      <c r="M536" s="388">
        <v>217421.2</v>
      </c>
      <c r="N536" s="388">
        <v>220798.3</v>
      </c>
      <c r="O536" s="388">
        <v>14668</v>
      </c>
      <c r="P536" s="388">
        <v>1794</v>
      </c>
      <c r="Q536" s="388">
        <v>432376</v>
      </c>
      <c r="R536" s="401" t="s">
        <v>541</v>
      </c>
      <c r="T536" s="388" t="s">
        <v>84</v>
      </c>
      <c r="U536" s="388" t="s">
        <v>121</v>
      </c>
      <c r="V536" s="388" t="s">
        <v>130</v>
      </c>
      <c r="W536" s="388">
        <v>53518</v>
      </c>
      <c r="X536" s="388" t="s">
        <v>406</v>
      </c>
      <c r="Y536" s="388" t="s">
        <v>426</v>
      </c>
      <c r="Z536" s="252">
        <v>76590.89</v>
      </c>
      <c r="AA536" s="252">
        <v>50885.599999999999</v>
      </c>
      <c r="AB536" s="252">
        <v>25705.3</v>
      </c>
      <c r="AC536" s="388">
        <v>66.44</v>
      </c>
      <c r="AD536" s="388">
        <v>25.02</v>
      </c>
      <c r="AE536" s="252">
        <v>95756.4</v>
      </c>
      <c r="AF536" s="252">
        <v>42618.34</v>
      </c>
      <c r="AG536" s="388">
        <v>0</v>
      </c>
      <c r="AH536" s="252">
        <v>53138.06</v>
      </c>
      <c r="AI536" s="252">
        <v>50885.599999999999</v>
      </c>
      <c r="AJ536" s="252">
        <v>2252.46</v>
      </c>
      <c r="AK536" s="388">
        <v>4.24</v>
      </c>
      <c r="AL536" s="401" t="s">
        <v>541</v>
      </c>
      <c r="AM536" s="388" t="s">
        <v>426</v>
      </c>
    </row>
    <row r="537" spans="1:39">
      <c r="A537" s="388" t="s">
        <v>370</v>
      </c>
      <c r="B537" s="388">
        <v>295700704</v>
      </c>
      <c r="C537" s="388" t="s">
        <v>442</v>
      </c>
      <c r="D537" s="388">
        <v>83195</v>
      </c>
      <c r="E537" s="388">
        <v>40000.300000000003</v>
      </c>
      <c r="F537" s="388">
        <v>43194.7</v>
      </c>
      <c r="G537" s="388">
        <v>7994.01</v>
      </c>
      <c r="H537" s="388">
        <v>1125</v>
      </c>
      <c r="I537" s="401" t="s">
        <v>541</v>
      </c>
      <c r="K537" s="388">
        <v>292603875</v>
      </c>
      <c r="L537" s="388">
        <v>83038.8</v>
      </c>
      <c r="M537" s="388">
        <v>54054.1</v>
      </c>
      <c r="N537" s="388">
        <v>28984.400000000001</v>
      </c>
      <c r="O537" s="388">
        <v>4799</v>
      </c>
      <c r="P537" s="388">
        <v>2848</v>
      </c>
      <c r="Q537" s="388">
        <v>65833.100000000006</v>
      </c>
      <c r="R537" s="401" t="s">
        <v>541</v>
      </c>
      <c r="T537" s="388" t="s">
        <v>84</v>
      </c>
      <c r="U537" s="388" t="s">
        <v>121</v>
      </c>
      <c r="V537" s="388" t="s">
        <v>134</v>
      </c>
      <c r="W537" s="388">
        <v>55362</v>
      </c>
      <c r="X537" s="388" t="s">
        <v>406</v>
      </c>
      <c r="Y537" s="388" t="s">
        <v>427</v>
      </c>
      <c r="Z537" s="252">
        <v>172851.74</v>
      </c>
      <c r="AA537" s="252">
        <v>105517.86</v>
      </c>
      <c r="AB537" s="252">
        <v>67333.88</v>
      </c>
      <c r="AC537" s="388">
        <v>61.05</v>
      </c>
      <c r="AD537" s="388">
        <v>32.369999999999997</v>
      </c>
      <c r="AE537" s="252">
        <v>228801.79</v>
      </c>
      <c r="AF537" s="252">
        <v>33615.78</v>
      </c>
      <c r="AG537" s="388">
        <v>12.92</v>
      </c>
      <c r="AH537" s="252">
        <v>195186.01</v>
      </c>
      <c r="AI537" s="252">
        <v>102834.7</v>
      </c>
      <c r="AJ537" s="252">
        <v>92351.3</v>
      </c>
      <c r="AK537" s="388">
        <v>47.31</v>
      </c>
      <c r="AL537" s="401" t="s">
        <v>541</v>
      </c>
      <c r="AM537" s="388" t="s">
        <v>427</v>
      </c>
    </row>
    <row r="538" spans="1:39">
      <c r="A538" s="388" t="s">
        <v>370</v>
      </c>
      <c r="B538" s="388">
        <v>295700704</v>
      </c>
      <c r="C538" s="388" t="s">
        <v>444</v>
      </c>
      <c r="D538" s="388">
        <v>8804.7999999999993</v>
      </c>
      <c r="E538" s="388">
        <v>8524.4</v>
      </c>
      <c r="F538" s="388">
        <v>280.3</v>
      </c>
      <c r="G538" s="388">
        <v>7994.01</v>
      </c>
      <c r="H538" s="388">
        <v>1125</v>
      </c>
      <c r="I538" s="401" t="s">
        <v>541</v>
      </c>
      <c r="K538" s="388">
        <v>292604652</v>
      </c>
      <c r="L538" s="388">
        <v>191618.2</v>
      </c>
      <c r="M538" s="388">
        <v>48341.4</v>
      </c>
      <c r="N538" s="388">
        <v>143271.79999999999</v>
      </c>
      <c r="O538" s="388">
        <v>8448</v>
      </c>
      <c r="P538" s="388">
        <v>4290</v>
      </c>
      <c r="Q538" s="388">
        <v>129263</v>
      </c>
      <c r="R538" s="401" t="s">
        <v>541</v>
      </c>
      <c r="T538" s="388" t="s">
        <v>84</v>
      </c>
      <c r="U538" s="388" t="s">
        <v>121</v>
      </c>
      <c r="V538" s="388" t="s">
        <v>119</v>
      </c>
      <c r="W538" s="388">
        <v>210204</v>
      </c>
      <c r="X538" s="388" t="s">
        <v>406</v>
      </c>
      <c r="Y538" s="388" t="s">
        <v>428</v>
      </c>
      <c r="Z538" s="252">
        <v>38650.15</v>
      </c>
      <c r="AA538" s="252">
        <v>31902.66</v>
      </c>
      <c r="AB538" s="252">
        <v>6747.49</v>
      </c>
      <c r="AC538" s="388">
        <v>82.54</v>
      </c>
      <c r="AD538" s="388">
        <v>15.54</v>
      </c>
      <c r="AE538" s="252">
        <v>44656.58</v>
      </c>
      <c r="AF538" s="252">
        <v>6321.8</v>
      </c>
      <c r="AG538" s="388">
        <v>0</v>
      </c>
      <c r="AH538" s="252">
        <v>38334.78</v>
      </c>
      <c r="AI538" s="252">
        <v>31372.7</v>
      </c>
      <c r="AJ538" s="252">
        <v>6962.07</v>
      </c>
      <c r="AK538" s="388">
        <v>18.16</v>
      </c>
      <c r="AL538" s="401" t="s">
        <v>541</v>
      </c>
      <c r="AM538" s="388" t="s">
        <v>428</v>
      </c>
    </row>
    <row r="539" spans="1:39">
      <c r="A539" s="388" t="s">
        <v>370</v>
      </c>
      <c r="B539" s="388">
        <v>295700704</v>
      </c>
      <c r="C539" s="388" t="s">
        <v>443</v>
      </c>
      <c r="D539" s="388">
        <v>132070.5</v>
      </c>
      <c r="E539" s="388">
        <v>40834.5</v>
      </c>
      <c r="F539" s="388">
        <v>91235.9</v>
      </c>
      <c r="G539" s="388">
        <v>7994.01</v>
      </c>
      <c r="H539" s="388">
        <v>1125</v>
      </c>
      <c r="I539" s="401" t="s">
        <v>541</v>
      </c>
      <c r="K539" s="388">
        <v>295700349</v>
      </c>
      <c r="L539" s="388">
        <v>262288.90000000002</v>
      </c>
      <c r="M539" s="388">
        <v>100056.8</v>
      </c>
      <c r="N539" s="388">
        <v>162230.6</v>
      </c>
      <c r="O539" s="388">
        <v>10362</v>
      </c>
      <c r="P539" s="388">
        <v>1479</v>
      </c>
      <c r="Q539" s="388">
        <v>300209</v>
      </c>
      <c r="R539" s="401" t="s">
        <v>541</v>
      </c>
    </row>
    <row r="540" spans="1:39">
      <c r="A540" s="388" t="s">
        <v>370</v>
      </c>
      <c r="B540" s="388">
        <v>295700706</v>
      </c>
      <c r="C540" s="388" t="s">
        <v>358</v>
      </c>
      <c r="D540" s="388">
        <v>100322.6</v>
      </c>
      <c r="E540" s="388">
        <v>71137.2</v>
      </c>
      <c r="F540" s="388">
        <v>29185.4</v>
      </c>
      <c r="G540" s="388">
        <v>3984.02</v>
      </c>
      <c r="H540" s="388">
        <v>201</v>
      </c>
      <c r="I540" s="401" t="s">
        <v>541</v>
      </c>
      <c r="K540" s="388">
        <v>295700667</v>
      </c>
      <c r="L540" s="388">
        <v>102196.5</v>
      </c>
      <c r="M540" s="388">
        <v>78015.100000000006</v>
      </c>
      <c r="N540" s="388">
        <v>24179</v>
      </c>
      <c r="O540" s="388">
        <v>3999</v>
      </c>
      <c r="P540" s="388">
        <v>1328</v>
      </c>
      <c r="Q540" s="388">
        <v>90094.7</v>
      </c>
      <c r="R540" s="401" t="s">
        <v>541</v>
      </c>
      <c r="T540" s="388" t="s">
        <v>359</v>
      </c>
      <c r="U540" s="388" t="s">
        <v>516</v>
      </c>
      <c r="V540" s="388" t="s">
        <v>521</v>
      </c>
      <c r="W540" s="388" t="s">
        <v>377</v>
      </c>
      <c r="Y540" s="114" t="s">
        <v>515</v>
      </c>
      <c r="Z540" s="388"/>
      <c r="AA540" s="388"/>
      <c r="AB540" s="388"/>
      <c r="AC540" s="388"/>
      <c r="AD540" s="388"/>
      <c r="AE540" s="388"/>
      <c r="AF540" s="388"/>
      <c r="AG540" s="388"/>
      <c r="AH540" s="388"/>
      <c r="AI540" s="388"/>
      <c r="AJ540" s="388"/>
    </row>
    <row r="541" spans="1:39">
      <c r="A541" s="388" t="s">
        <v>365</v>
      </c>
      <c r="B541" s="388">
        <v>292600879</v>
      </c>
      <c r="C541" s="388" t="s">
        <v>55</v>
      </c>
      <c r="D541" s="388">
        <v>193027.9</v>
      </c>
      <c r="E541" s="388">
        <v>68325.600000000006</v>
      </c>
      <c r="F541" s="388">
        <v>124702.3</v>
      </c>
      <c r="G541" s="388">
        <v>4950.01</v>
      </c>
      <c r="H541" s="388">
        <v>1827</v>
      </c>
      <c r="I541" s="401" t="s">
        <v>541</v>
      </c>
      <c r="K541" s="388">
        <v>295700709</v>
      </c>
      <c r="L541" s="388">
        <v>328695.2</v>
      </c>
      <c r="M541" s="388">
        <v>161215.29999999999</v>
      </c>
      <c r="N541" s="388">
        <v>167476.6</v>
      </c>
      <c r="O541" s="388">
        <v>11945</v>
      </c>
      <c r="P541" s="388">
        <v>3209</v>
      </c>
      <c r="Q541" s="388">
        <v>294711</v>
      </c>
      <c r="R541" s="401" t="s">
        <v>541</v>
      </c>
      <c r="T541" s="388">
        <v>290103544</v>
      </c>
      <c r="U541" s="252"/>
      <c r="V541" s="252"/>
      <c r="W541" s="401" t="s">
        <v>541</v>
      </c>
      <c r="Y541" s="388" t="s">
        <v>10</v>
      </c>
      <c r="Z541" s="388" t="s">
        <v>267</v>
      </c>
      <c r="AA541" s="388" t="s">
        <v>242</v>
      </c>
      <c r="AB541" s="388" t="s">
        <v>490</v>
      </c>
      <c r="AC541" s="388" t="s">
        <v>377</v>
      </c>
      <c r="AD541" s="388" t="s">
        <v>347</v>
      </c>
      <c r="AE541" s="388" t="s">
        <v>491</v>
      </c>
      <c r="AF541" s="401" t="s">
        <v>510</v>
      </c>
      <c r="AG541" s="388" t="s">
        <v>310</v>
      </c>
      <c r="AH541" s="388" t="s">
        <v>511</v>
      </c>
      <c r="AI541" s="388" t="s">
        <v>513</v>
      </c>
      <c r="AJ541" s="388" t="s">
        <v>377</v>
      </c>
    </row>
    <row r="542" spans="1:39">
      <c r="A542" s="388" t="s">
        <v>365</v>
      </c>
      <c r="B542" s="388">
        <v>292602231</v>
      </c>
      <c r="C542" s="388" t="s">
        <v>47</v>
      </c>
      <c r="D542" s="388">
        <v>275754.2</v>
      </c>
      <c r="E542" s="388">
        <v>165345.79999999999</v>
      </c>
      <c r="F542" s="388">
        <v>110408.4</v>
      </c>
      <c r="G542" s="388">
        <v>7770.13</v>
      </c>
      <c r="H542" s="388">
        <v>6044</v>
      </c>
      <c r="I542" s="401" t="s">
        <v>541</v>
      </c>
      <c r="K542" s="388">
        <v>295700710</v>
      </c>
      <c r="L542" s="388">
        <v>209496.5</v>
      </c>
      <c r="M542" s="388">
        <v>71043.600000000006</v>
      </c>
      <c r="N542" s="388">
        <v>138447.5</v>
      </c>
      <c r="O542" s="388">
        <v>7999</v>
      </c>
      <c r="P542" s="388">
        <v>4230</v>
      </c>
      <c r="Q542" s="388">
        <v>104016</v>
      </c>
      <c r="R542" s="401" t="s">
        <v>541</v>
      </c>
      <c r="T542" s="388">
        <v>290103564</v>
      </c>
      <c r="U542" s="252"/>
      <c r="V542" s="252"/>
      <c r="W542" s="401" t="s">
        <v>541</v>
      </c>
      <c r="Y542" s="388">
        <v>292602230</v>
      </c>
      <c r="Z542" s="388">
        <v>1449.3</v>
      </c>
      <c r="AA542" s="388">
        <v>1016.1</v>
      </c>
      <c r="AB542" s="399">
        <v>0.70109708134961712</v>
      </c>
      <c r="AC542" s="401" t="s">
        <v>541</v>
      </c>
      <c r="AD542" s="252">
        <v>1.41533203125</v>
      </c>
      <c r="AE542" s="252">
        <v>0.99228515625000002</v>
      </c>
      <c r="AF542" s="252">
        <v>61.667382812500001</v>
      </c>
      <c r="AG542" s="252">
        <v>58.405371093749999</v>
      </c>
      <c r="AH542" s="252">
        <v>60.675097656250003</v>
      </c>
      <c r="AI542" s="399">
        <v>1.0388616067323111</v>
      </c>
      <c r="AJ542" s="401" t="s">
        <v>540</v>
      </c>
    </row>
    <row r="543" spans="1:39">
      <c r="A543" s="388" t="s">
        <v>365</v>
      </c>
      <c r="B543" s="388">
        <v>292602804</v>
      </c>
      <c r="C543" s="388" t="s">
        <v>48</v>
      </c>
      <c r="D543" s="388">
        <v>82726.3</v>
      </c>
      <c r="E543" s="388">
        <v>59294.3</v>
      </c>
      <c r="F543" s="388">
        <v>23431.9</v>
      </c>
      <c r="G543" s="388">
        <v>4271.25</v>
      </c>
      <c r="H543" s="388">
        <v>949</v>
      </c>
      <c r="I543" s="401" t="s">
        <v>541</v>
      </c>
      <c r="K543" s="388">
        <v>295700712</v>
      </c>
      <c r="L543" s="388">
        <v>209496.5</v>
      </c>
      <c r="M543" s="388">
        <v>83583.199999999997</v>
      </c>
      <c r="N543" s="388">
        <v>125907.7</v>
      </c>
      <c r="O543" s="388">
        <v>7999</v>
      </c>
      <c r="P543" s="388">
        <v>2087</v>
      </c>
      <c r="Q543" s="388">
        <v>120515</v>
      </c>
      <c r="R543" s="401" t="s">
        <v>541</v>
      </c>
      <c r="T543" s="388">
        <v>290103810</v>
      </c>
      <c r="U543" s="252"/>
      <c r="V543" s="252"/>
      <c r="W543" s="401" t="s">
        <v>541</v>
      </c>
      <c r="Y543" s="388">
        <v>292602231</v>
      </c>
      <c r="Z543" s="388">
        <v>56063</v>
      </c>
      <c r="AA543" s="388">
        <v>41912.199999999997</v>
      </c>
      <c r="AB543" s="399">
        <v>0.74759110286641806</v>
      </c>
      <c r="AC543" s="401" t="s">
        <v>541</v>
      </c>
      <c r="AD543" s="252">
        <v>54.7490234375</v>
      </c>
      <c r="AE543" s="252">
        <v>40.929882812499997</v>
      </c>
      <c r="AF543" s="252">
        <v>161.10410156250001</v>
      </c>
      <c r="AG543" s="252">
        <v>48.355273437500003</v>
      </c>
      <c r="AH543" s="252">
        <v>120.17421875000001</v>
      </c>
      <c r="AI543" s="399">
        <v>2.4852350158939167</v>
      </c>
      <c r="AJ543" s="401" t="s">
        <v>540</v>
      </c>
    </row>
    <row r="544" spans="1:39">
      <c r="A544" s="388" t="s">
        <v>365</v>
      </c>
      <c r="B544" s="388">
        <v>292603004</v>
      </c>
      <c r="C544" s="388" t="s">
        <v>56</v>
      </c>
      <c r="D544" s="388">
        <v>132132.20000000001</v>
      </c>
      <c r="E544" s="388">
        <v>73314.2</v>
      </c>
      <c r="F544" s="388">
        <v>58818</v>
      </c>
      <c r="G544" s="388">
        <v>14673.9</v>
      </c>
      <c r="H544" s="388">
        <v>2442</v>
      </c>
      <c r="I544" s="401" t="s">
        <v>541</v>
      </c>
      <c r="K544" s="388">
        <v>295700713</v>
      </c>
      <c r="L544" s="388">
        <v>190871.2</v>
      </c>
      <c r="M544" s="388">
        <v>190870</v>
      </c>
      <c r="N544" s="388">
        <v>4.9000000000000004</v>
      </c>
      <c r="O544" s="388">
        <v>6400</v>
      </c>
      <c r="P544" s="388">
        <v>6342</v>
      </c>
      <c r="Q544" s="388">
        <v>1955.57</v>
      </c>
      <c r="R544" s="401" t="s">
        <v>541</v>
      </c>
      <c r="T544" s="388">
        <v>290103943</v>
      </c>
      <c r="U544" s="252">
        <v>2798.578125</v>
      </c>
      <c r="V544" s="252">
        <v>2.7329864501953125</v>
      </c>
      <c r="W544" s="401" t="s">
        <v>541</v>
      </c>
      <c r="Y544" s="388">
        <v>292604330</v>
      </c>
      <c r="Z544" s="388">
        <v>22882.3</v>
      </c>
      <c r="AA544" s="388">
        <v>6188.2</v>
      </c>
      <c r="AB544" s="399">
        <v>0.27043610126604406</v>
      </c>
      <c r="AC544" s="401" t="s">
        <v>541</v>
      </c>
      <c r="AD544" s="252">
        <v>22.345996093749999</v>
      </c>
      <c r="AE544" s="252">
        <v>6.0431640624999998</v>
      </c>
      <c r="AF544" s="252">
        <v>85.266015624999994</v>
      </c>
      <c r="AG544" s="252">
        <v>127.1396484375</v>
      </c>
      <c r="AH544" s="252">
        <v>79.222851562499997</v>
      </c>
      <c r="AI544" s="399">
        <v>0.62311680530912272</v>
      </c>
      <c r="AJ544" s="401" t="s">
        <v>540</v>
      </c>
    </row>
    <row r="545" spans="1:36">
      <c r="A545" s="388" t="s">
        <v>365</v>
      </c>
      <c r="B545" s="388">
        <v>292603004</v>
      </c>
      <c r="C545" s="388" t="s">
        <v>57</v>
      </c>
      <c r="D545" s="388">
        <v>13787.7</v>
      </c>
      <c r="E545" s="388">
        <v>13643.8</v>
      </c>
      <c r="F545" s="388">
        <v>143.9</v>
      </c>
      <c r="G545" s="388">
        <v>14673.9</v>
      </c>
      <c r="H545" s="388">
        <v>2442</v>
      </c>
      <c r="I545" s="401" t="s">
        <v>541</v>
      </c>
      <c r="K545" s="388">
        <v>292600623</v>
      </c>
      <c r="L545" s="388">
        <v>250018.4</v>
      </c>
      <c r="M545" s="388">
        <v>195311.5</v>
      </c>
      <c r="N545" s="388">
        <v>54705.599999999999</v>
      </c>
      <c r="O545" s="388">
        <v>3713</v>
      </c>
      <c r="P545" s="388">
        <v>2173</v>
      </c>
      <c r="Q545" s="388">
        <v>42214.6</v>
      </c>
      <c r="R545" s="401" t="s">
        <v>541</v>
      </c>
      <c r="T545" s="388">
        <v>290105349</v>
      </c>
      <c r="U545" s="252">
        <v>10018.1748046875</v>
      </c>
      <c r="V545" s="252">
        <v>9.7833738327026367</v>
      </c>
      <c r="W545" s="401" t="s">
        <v>541</v>
      </c>
      <c r="Y545" s="388">
        <v>292604652</v>
      </c>
      <c r="Z545" s="388">
        <v>96828.2</v>
      </c>
      <c r="AA545" s="388">
        <v>62732.5</v>
      </c>
      <c r="AB545" s="399">
        <v>0.64787427629554206</v>
      </c>
      <c r="AC545" s="401" t="s">
        <v>541</v>
      </c>
      <c r="AD545" s="252">
        <v>94.558789062499997</v>
      </c>
      <c r="AE545" s="252">
        <v>61.26220703125</v>
      </c>
      <c r="AF545" s="252">
        <v>139.91386718749999</v>
      </c>
      <c r="AG545" s="252">
        <v>126.2333984375</v>
      </c>
      <c r="AH545" s="252">
        <v>78.651660156249989</v>
      </c>
      <c r="AI545" s="399">
        <v>0.62306537833718845</v>
      </c>
      <c r="AJ545" s="401" t="s">
        <v>540</v>
      </c>
    </row>
    <row r="546" spans="1:36">
      <c r="A546" s="388" t="s">
        <v>365</v>
      </c>
      <c r="B546" s="388">
        <v>292603004</v>
      </c>
      <c r="C546" s="388" t="s">
        <v>366</v>
      </c>
      <c r="D546" s="388">
        <v>292299.40000000002</v>
      </c>
      <c r="E546" s="388">
        <v>135892.6</v>
      </c>
      <c r="F546" s="388">
        <v>156406.79999999999</v>
      </c>
      <c r="G546" s="388">
        <v>14673.9</v>
      </c>
      <c r="H546" s="388">
        <v>2442</v>
      </c>
      <c r="I546" s="401" t="s">
        <v>541</v>
      </c>
      <c r="K546" s="388">
        <v>292600745</v>
      </c>
      <c r="L546" s="388">
        <v>150516.70000000001</v>
      </c>
      <c r="M546" s="388">
        <v>63410.5</v>
      </c>
      <c r="N546" s="388">
        <v>87105.3</v>
      </c>
      <c r="O546" s="388">
        <v>3620</v>
      </c>
      <c r="P546" s="388">
        <v>2434</v>
      </c>
      <c r="Q546" s="388">
        <v>39583.5</v>
      </c>
      <c r="R546" s="401" t="s">
        <v>541</v>
      </c>
      <c r="T546" s="388">
        <v>290103452</v>
      </c>
      <c r="U546" s="252">
        <v>14669.822265625004</v>
      </c>
      <c r="V546" s="252">
        <v>14.325998306274418</v>
      </c>
      <c r="W546" s="401" t="s">
        <v>541</v>
      </c>
      <c r="Y546" s="388">
        <v>292603286</v>
      </c>
      <c r="Z546" s="388">
        <v>117291</v>
      </c>
      <c r="AA546" s="388">
        <v>59912.800000000003</v>
      </c>
      <c r="AB546" s="399">
        <v>0.5108047505776232</v>
      </c>
      <c r="AC546" s="401" t="s">
        <v>541</v>
      </c>
      <c r="AD546" s="252">
        <v>114.5419921875</v>
      </c>
      <c r="AE546" s="252">
        <v>58.508593750000003</v>
      </c>
      <c r="AF546" s="252">
        <v>118.91103515624999</v>
      </c>
      <c r="AG546" s="252">
        <v>104.01953125</v>
      </c>
      <c r="AH546" s="252">
        <v>60.402441406249991</v>
      </c>
      <c r="AI546" s="399">
        <v>0.58068365316008852</v>
      </c>
      <c r="AJ546" s="401" t="s">
        <v>540</v>
      </c>
    </row>
    <row r="547" spans="1:36">
      <c r="A547" s="388" t="s">
        <v>365</v>
      </c>
      <c r="B547" s="388">
        <v>292603875</v>
      </c>
      <c r="C547" s="388" t="s">
        <v>49</v>
      </c>
      <c r="D547" s="388">
        <v>82726.3</v>
      </c>
      <c r="E547" s="388">
        <v>29254.2</v>
      </c>
      <c r="F547" s="388">
        <v>53472</v>
      </c>
      <c r="G547" s="388">
        <v>4792</v>
      </c>
      <c r="H547" s="388">
        <v>2877</v>
      </c>
      <c r="I547" s="401" t="s">
        <v>541</v>
      </c>
      <c r="K547" s="388">
        <v>295700703</v>
      </c>
      <c r="L547" s="388">
        <v>224071.2</v>
      </c>
      <c r="M547" s="388">
        <v>131988.4</v>
      </c>
      <c r="N547" s="388">
        <v>92081.9</v>
      </c>
      <c r="O547" s="388">
        <v>6400</v>
      </c>
      <c r="P547" s="388">
        <v>1491</v>
      </c>
      <c r="Q547" s="388">
        <v>165569</v>
      </c>
      <c r="R547" s="401" t="s">
        <v>541</v>
      </c>
      <c r="T547" s="388">
        <v>290103720</v>
      </c>
      <c r="U547" s="252">
        <v>474.98437500000131</v>
      </c>
      <c r="V547" s="252">
        <v>0.46385192871093878</v>
      </c>
      <c r="W547" s="401" t="s">
        <v>541</v>
      </c>
      <c r="Y547" s="388">
        <v>292603696</v>
      </c>
      <c r="Z547" s="388">
        <v>64838.8</v>
      </c>
      <c r="AA547" s="388">
        <v>27667</v>
      </c>
      <c r="AB547" s="399">
        <v>0.42670438071031541</v>
      </c>
      <c r="AC547" s="401" t="s">
        <v>541</v>
      </c>
      <c r="AD547" s="252">
        <v>63.319140625000003</v>
      </c>
      <c r="AE547" s="252">
        <v>27.0185546875</v>
      </c>
      <c r="AF547" s="252">
        <v>54.866503906250003</v>
      </c>
      <c r="AG547" s="252">
        <v>51.306738281249999</v>
      </c>
      <c r="AH547" s="252">
        <v>27.847949218750003</v>
      </c>
      <c r="AI547" s="399">
        <v>0.54277372040481109</v>
      </c>
      <c r="AJ547" s="401" t="s">
        <v>540</v>
      </c>
    </row>
    <row r="548" spans="1:36">
      <c r="A548" s="388" t="s">
        <v>365</v>
      </c>
      <c r="B548" s="388">
        <v>292604652</v>
      </c>
      <c r="C548" s="388" t="s">
        <v>51</v>
      </c>
      <c r="D548" s="388">
        <v>188976.6</v>
      </c>
      <c r="E548" s="388">
        <v>144057.5</v>
      </c>
      <c r="F548" s="388">
        <v>44919.1</v>
      </c>
      <c r="G548" s="388">
        <v>8515</v>
      </c>
      <c r="H548" s="388">
        <v>4290</v>
      </c>
      <c r="I548" s="401" t="s">
        <v>541</v>
      </c>
      <c r="K548" s="388">
        <v>295700705</v>
      </c>
      <c r="L548" s="388">
        <v>156194.1</v>
      </c>
      <c r="M548" s="388">
        <v>116090.1</v>
      </c>
      <c r="N548" s="388">
        <v>40101.9</v>
      </c>
      <c r="O548" s="388">
        <v>4800</v>
      </c>
      <c r="P548" s="388">
        <v>2955</v>
      </c>
      <c r="Q548" s="388">
        <v>62232.800000000003</v>
      </c>
      <c r="R548" s="401" t="s">
        <v>541</v>
      </c>
      <c r="T548" s="388">
        <v>290105373</v>
      </c>
      <c r="U548" s="252">
        <v>1943.0361328125</v>
      </c>
      <c r="V548" s="252">
        <v>1.897496223449707</v>
      </c>
      <c r="W548" s="401" t="s">
        <v>541</v>
      </c>
      <c r="Y548" s="388">
        <v>295700671</v>
      </c>
      <c r="Z548" s="388">
        <v>86707.9</v>
      </c>
      <c r="AA548" s="388">
        <v>19296.599999999999</v>
      </c>
      <c r="AB548" s="399">
        <v>0.22254719581491422</v>
      </c>
      <c r="AC548" s="401" t="s">
        <v>541</v>
      </c>
      <c r="AD548" s="252">
        <v>84.675683593749994</v>
      </c>
      <c r="AE548" s="252">
        <v>18.844335937499999</v>
      </c>
      <c r="AF548" s="252">
        <v>47.211523437499999</v>
      </c>
      <c r="AG548" s="252">
        <v>86.369726562500006</v>
      </c>
      <c r="AH548" s="252">
        <v>28.3671875</v>
      </c>
      <c r="AI548" s="399">
        <v>0.32843901016026211</v>
      </c>
      <c r="AJ548" s="401" t="s">
        <v>540</v>
      </c>
    </row>
    <row r="549" spans="1:36">
      <c r="A549" s="388" t="s">
        <v>365</v>
      </c>
      <c r="B549" s="388">
        <v>295700349</v>
      </c>
      <c r="C549" s="388" t="s">
        <v>367</v>
      </c>
      <c r="D549" s="388">
        <v>117009.8</v>
      </c>
      <c r="E549" s="388">
        <v>51233.3</v>
      </c>
      <c r="F549" s="388">
        <v>65776.5</v>
      </c>
      <c r="G549" s="388">
        <v>10307</v>
      </c>
      <c r="H549" s="388">
        <v>1514</v>
      </c>
      <c r="I549" s="401" t="s">
        <v>541</v>
      </c>
      <c r="K549" s="388">
        <v>492600377</v>
      </c>
      <c r="L549" s="388">
        <v>33090.5</v>
      </c>
      <c r="M549" s="388">
        <v>14757.2</v>
      </c>
      <c r="N549" s="388">
        <v>18333.3</v>
      </c>
      <c r="O549" s="388">
        <v>1570</v>
      </c>
      <c r="P549" s="388">
        <v>293</v>
      </c>
      <c r="Q549" s="388">
        <v>42854.1</v>
      </c>
      <c r="R549" s="401" t="s">
        <v>541</v>
      </c>
      <c r="T549" s="388">
        <v>290102838</v>
      </c>
      <c r="U549" s="252"/>
      <c r="V549" s="252"/>
      <c r="W549" s="401" t="s">
        <v>541</v>
      </c>
      <c r="Y549" s="388">
        <v>295700710</v>
      </c>
      <c r="Z549" s="388">
        <v>102321</v>
      </c>
      <c r="AA549" s="388">
        <v>68986.3</v>
      </c>
      <c r="AB549" s="399">
        <v>0.67421448187566579</v>
      </c>
      <c r="AC549" s="401" t="s">
        <v>541</v>
      </c>
      <c r="AD549" s="252">
        <v>99.9228515625</v>
      </c>
      <c r="AE549" s="252">
        <v>67.369433593750003</v>
      </c>
      <c r="AF549" s="252">
        <v>135.20263671875</v>
      </c>
      <c r="AG549" s="252">
        <v>101.578125</v>
      </c>
      <c r="AH549" s="252">
        <v>67.833203124999997</v>
      </c>
      <c r="AI549" s="399">
        <v>0.66779341639747725</v>
      </c>
      <c r="AJ549" s="401" t="s">
        <v>540</v>
      </c>
    </row>
    <row r="550" spans="1:36">
      <c r="A550" s="388" t="s">
        <v>365</v>
      </c>
      <c r="B550" s="388">
        <v>295700349</v>
      </c>
      <c r="C550" s="388" t="s">
        <v>368</v>
      </c>
      <c r="D550" s="388">
        <v>132070.5</v>
      </c>
      <c r="E550" s="388">
        <v>102790.3</v>
      </c>
      <c r="F550" s="388">
        <v>29280.2</v>
      </c>
      <c r="G550" s="388">
        <v>10307</v>
      </c>
      <c r="H550" s="388">
        <v>1514</v>
      </c>
      <c r="I550" s="401" t="s">
        <v>541</v>
      </c>
      <c r="K550" s="388">
        <v>298701383</v>
      </c>
      <c r="L550" s="388">
        <v>59722.9</v>
      </c>
      <c r="M550" s="388">
        <v>19595.900000000001</v>
      </c>
      <c r="N550" s="388">
        <v>40127</v>
      </c>
      <c r="O550" s="388">
        <v>2480</v>
      </c>
      <c r="P550" s="388">
        <v>653</v>
      </c>
      <c r="Q550" s="388">
        <v>61297.2</v>
      </c>
      <c r="R550" s="401" t="s">
        <v>541</v>
      </c>
      <c r="T550" s="388">
        <v>290102819</v>
      </c>
      <c r="U550" s="252"/>
      <c r="V550" s="252"/>
      <c r="W550" s="401" t="s">
        <v>541</v>
      </c>
      <c r="Y550" s="388">
        <v>295700712</v>
      </c>
      <c r="Z550" s="388">
        <v>123620</v>
      </c>
      <c r="AA550" s="388">
        <v>62935.3</v>
      </c>
      <c r="AB550" s="399">
        <v>0.50910289597152569</v>
      </c>
      <c r="AC550" s="401" t="s">
        <v>541</v>
      </c>
      <c r="AD550" s="252">
        <v>120.72265625</v>
      </c>
      <c r="AE550" s="252">
        <v>61.460253906250003</v>
      </c>
      <c r="AF550" s="252">
        <v>122.95673828125</v>
      </c>
      <c r="AG550" s="252">
        <v>117.6904296875</v>
      </c>
      <c r="AH550" s="252">
        <v>61.496484374999994</v>
      </c>
      <c r="AI550" s="399">
        <v>0.52252748620503664</v>
      </c>
      <c r="AJ550" s="401" t="s">
        <v>540</v>
      </c>
    </row>
    <row r="551" spans="1:36">
      <c r="A551" s="388" t="s">
        <v>365</v>
      </c>
      <c r="B551" s="388">
        <v>295700349</v>
      </c>
      <c r="C551" s="388" t="s">
        <v>369</v>
      </c>
      <c r="D551" s="388">
        <v>13207.1</v>
      </c>
      <c r="E551" s="388">
        <v>13071.3</v>
      </c>
      <c r="F551" s="388">
        <v>135.9</v>
      </c>
      <c r="G551" s="388">
        <v>10307</v>
      </c>
      <c r="H551" s="388">
        <v>1514</v>
      </c>
      <c r="I551" s="401" t="s">
        <v>541</v>
      </c>
      <c r="T551" s="388">
        <v>290102839</v>
      </c>
      <c r="U551" s="252"/>
      <c r="V551" s="252"/>
      <c r="W551" s="401" t="s">
        <v>541</v>
      </c>
    </row>
    <row r="552" spans="1:36">
      <c r="A552" s="388" t="s">
        <v>365</v>
      </c>
      <c r="B552" s="388">
        <v>295700667</v>
      </c>
      <c r="C552" s="388" t="s">
        <v>46</v>
      </c>
      <c r="D552" s="388">
        <v>100322.6</v>
      </c>
      <c r="E552" s="388">
        <v>25200.6</v>
      </c>
      <c r="F552" s="388">
        <v>75122</v>
      </c>
      <c r="G552" s="388">
        <v>4000.01</v>
      </c>
      <c r="H552" s="388">
        <v>1309</v>
      </c>
      <c r="I552" s="401" t="s">
        <v>541</v>
      </c>
      <c r="T552" s="388">
        <v>290105364</v>
      </c>
      <c r="U552" s="252">
        <v>4.6875E-2</v>
      </c>
      <c r="V552" s="252">
        <v>4.57763671875E-5</v>
      </c>
      <c r="W552" s="401" t="s">
        <v>541</v>
      </c>
      <c r="Y552" s="388" t="s">
        <v>514</v>
      </c>
      <c r="Z552" s="388"/>
      <c r="AA552" s="388"/>
      <c r="AB552" s="388"/>
      <c r="AC552" s="388"/>
      <c r="AD552" s="388"/>
      <c r="AE552" s="388"/>
      <c r="AF552" s="388"/>
      <c r="AG552" s="388"/>
      <c r="AH552" s="388"/>
      <c r="AI552" s="388"/>
      <c r="AJ552" s="388"/>
    </row>
    <row r="553" spans="1:36">
      <c r="A553" s="388" t="s">
        <v>365</v>
      </c>
      <c r="B553" s="388">
        <v>295700709</v>
      </c>
      <c r="C553" s="388" t="s">
        <v>379</v>
      </c>
      <c r="D553" s="388">
        <v>117378.8</v>
      </c>
      <c r="E553" s="388">
        <v>73697.899999999994</v>
      </c>
      <c r="F553" s="388">
        <v>43680.9</v>
      </c>
      <c r="G553" s="388">
        <v>9510.0300000000007</v>
      </c>
      <c r="H553" s="388">
        <v>108</v>
      </c>
      <c r="I553" s="401" t="s">
        <v>541</v>
      </c>
      <c r="Y553" s="388" t="s">
        <v>10</v>
      </c>
      <c r="Z553" s="388" t="s">
        <v>267</v>
      </c>
      <c r="AA553" s="388" t="s">
        <v>242</v>
      </c>
      <c r="AB553" s="388" t="s">
        <v>490</v>
      </c>
      <c r="AC553" s="388" t="s">
        <v>377</v>
      </c>
      <c r="AD553" s="388" t="s">
        <v>347</v>
      </c>
      <c r="AE553" s="388" t="s">
        <v>491</v>
      </c>
      <c r="AF553" s="401" t="s">
        <v>510</v>
      </c>
      <c r="AG553" s="388" t="s">
        <v>310</v>
      </c>
      <c r="AH553" s="388" t="s">
        <v>511</v>
      </c>
      <c r="AI553" s="388" t="s">
        <v>513</v>
      </c>
      <c r="AJ553" s="388" t="s">
        <v>377</v>
      </c>
    </row>
    <row r="554" spans="1:36">
      <c r="A554" s="388" t="s">
        <v>365</v>
      </c>
      <c r="B554" s="388">
        <v>295700709</v>
      </c>
      <c r="C554" s="388" t="s">
        <v>380</v>
      </c>
      <c r="D554" s="388">
        <v>198105.7</v>
      </c>
      <c r="E554" s="388">
        <v>90680.7</v>
      </c>
      <c r="F554" s="388">
        <v>107425</v>
      </c>
      <c r="G554" s="388">
        <v>9510.0300000000007</v>
      </c>
      <c r="H554" s="388">
        <v>108</v>
      </c>
      <c r="I554" s="401" t="s">
        <v>541</v>
      </c>
      <c r="Y554" s="388">
        <v>292602230</v>
      </c>
      <c r="Z554" s="388">
        <v>74578.3</v>
      </c>
      <c r="AA554" s="388">
        <v>2724.2</v>
      </c>
      <c r="AB554" s="399">
        <v>3.6528051725501921E-2</v>
      </c>
      <c r="AC554" s="401" t="s">
        <v>540</v>
      </c>
      <c r="AD554" s="252">
        <v>72.830371093750003</v>
      </c>
      <c r="AE554" s="252">
        <v>2.6603515624999998</v>
      </c>
      <c r="AF554" s="252">
        <v>61.667382812500001</v>
      </c>
      <c r="AG554" s="252">
        <v>58.405371093749999</v>
      </c>
      <c r="AH554" s="252">
        <v>59.007031250000004</v>
      </c>
      <c r="AI554" s="399">
        <v>1.0103014525031311</v>
      </c>
      <c r="AJ554" s="401" t="s">
        <v>540</v>
      </c>
    </row>
    <row r="555" spans="1:36">
      <c r="A555" s="388" t="s">
        <v>365</v>
      </c>
      <c r="B555" s="388">
        <v>295700709</v>
      </c>
      <c r="C555" s="388" t="s">
        <v>381</v>
      </c>
      <c r="D555" s="388">
        <v>13207.1</v>
      </c>
      <c r="E555" s="388">
        <v>13073.8</v>
      </c>
      <c r="F555" s="388">
        <v>133.30000000000001</v>
      </c>
      <c r="G555" s="388">
        <v>9510.0300000000007</v>
      </c>
      <c r="H555" s="388">
        <v>108</v>
      </c>
      <c r="I555" s="401" t="s">
        <v>541</v>
      </c>
      <c r="Y555" s="388">
        <v>292602231</v>
      </c>
      <c r="Z555" s="388">
        <v>124335</v>
      </c>
      <c r="AA555" s="388">
        <v>91132.1</v>
      </c>
      <c r="AB555" s="399">
        <v>0.73295612659347731</v>
      </c>
      <c r="AC555" s="401" t="s">
        <v>540</v>
      </c>
      <c r="AD555" s="252">
        <v>121.4208984375</v>
      </c>
      <c r="AE555" s="252">
        <v>88.996191406250006</v>
      </c>
      <c r="AF555" s="252">
        <v>161.10410156250001</v>
      </c>
      <c r="AG555" s="252">
        <v>48.355273437500003</v>
      </c>
      <c r="AH555" s="252">
        <v>72.10791015625</v>
      </c>
      <c r="AI555" s="399">
        <v>1.4912108862221756</v>
      </c>
      <c r="AJ555" s="401" t="s">
        <v>540</v>
      </c>
    </row>
    <row r="556" spans="1:36">
      <c r="A556" s="388" t="s">
        <v>365</v>
      </c>
      <c r="B556" s="388">
        <v>295700710</v>
      </c>
      <c r="C556" s="388" t="s">
        <v>336</v>
      </c>
      <c r="D556" s="388">
        <v>207619.5</v>
      </c>
      <c r="E556" s="388">
        <v>139248.9</v>
      </c>
      <c r="F556" s="388">
        <v>68370.5</v>
      </c>
      <c r="G556" s="388">
        <v>8000.01</v>
      </c>
      <c r="H556" s="388">
        <v>4230</v>
      </c>
      <c r="I556" s="401" t="s">
        <v>541</v>
      </c>
      <c r="Y556" s="388">
        <v>292604330</v>
      </c>
      <c r="Z556" s="388">
        <v>37070</v>
      </c>
      <c r="AA556" s="388">
        <v>6527.1</v>
      </c>
      <c r="AB556" s="399">
        <v>0.17607499325600218</v>
      </c>
      <c r="AC556" s="401" t="s">
        <v>540</v>
      </c>
      <c r="AD556" s="252">
        <v>36.201171875</v>
      </c>
      <c r="AE556" s="252">
        <v>6.3741210937500004</v>
      </c>
      <c r="AF556" s="252">
        <v>85.266015624999994</v>
      </c>
      <c r="AG556" s="252">
        <v>127.1396484375</v>
      </c>
      <c r="AH556" s="252">
        <v>78.891894531249989</v>
      </c>
      <c r="AI556" s="399">
        <v>0.62051370678464712</v>
      </c>
      <c r="AJ556" s="401" t="s">
        <v>540</v>
      </c>
    </row>
    <row r="557" spans="1:36">
      <c r="A557" s="388" t="s">
        <v>365</v>
      </c>
      <c r="B557" s="388">
        <v>295700712</v>
      </c>
      <c r="C557" s="388" t="s">
        <v>357</v>
      </c>
      <c r="D557" s="388">
        <v>207619.5</v>
      </c>
      <c r="E557" s="388">
        <v>133280.70000000001</v>
      </c>
      <c r="F557" s="388">
        <v>74338.8</v>
      </c>
      <c r="G557" s="388">
        <v>7984.04</v>
      </c>
      <c r="H557" s="388">
        <v>1970</v>
      </c>
      <c r="I557" s="401" t="s">
        <v>541</v>
      </c>
      <c r="Y557" s="388">
        <v>292604652</v>
      </c>
      <c r="Z557" s="388">
        <v>145761</v>
      </c>
      <c r="AA557" s="388">
        <v>62854.5</v>
      </c>
      <c r="AB557" s="399">
        <v>0.43121616893407699</v>
      </c>
      <c r="AC557" s="401" t="s">
        <v>540</v>
      </c>
      <c r="AD557" s="252">
        <v>142.3447265625</v>
      </c>
      <c r="AE557" s="252">
        <v>61.38134765625</v>
      </c>
      <c r="AF557" s="252">
        <v>139.91386718749999</v>
      </c>
      <c r="AG557" s="252">
        <v>126.2333984375</v>
      </c>
      <c r="AH557" s="252">
        <v>78.532519531249989</v>
      </c>
      <c r="AI557" s="399">
        <v>0.62212156610940472</v>
      </c>
      <c r="AJ557" s="401" t="s">
        <v>540</v>
      </c>
    </row>
    <row r="558" spans="1:36">
      <c r="A558" s="388" t="s">
        <v>365</v>
      </c>
      <c r="B558" s="388">
        <v>295700713</v>
      </c>
      <c r="C558" s="388" t="s">
        <v>382</v>
      </c>
      <c r="D558" s="388">
        <v>177661.7</v>
      </c>
      <c r="E558" s="388">
        <v>8957.2000000000007</v>
      </c>
      <c r="F558" s="388">
        <v>168704.5</v>
      </c>
      <c r="G558" s="388">
        <v>6400</v>
      </c>
      <c r="H558" s="388">
        <v>5401</v>
      </c>
      <c r="I558" s="401" t="s">
        <v>541</v>
      </c>
      <c r="Y558" s="388">
        <v>292603286</v>
      </c>
      <c r="Z558" s="388">
        <v>137068</v>
      </c>
      <c r="AA558" s="388">
        <v>61367</v>
      </c>
      <c r="AB558" s="399">
        <v>0.44771208451279659</v>
      </c>
      <c r="AC558" s="401" t="s">
        <v>540</v>
      </c>
      <c r="AD558" s="252">
        <v>133.85546875</v>
      </c>
      <c r="AE558" s="252">
        <v>59.9287109375</v>
      </c>
      <c r="AF558" s="252">
        <v>118.91103515624999</v>
      </c>
      <c r="AG558" s="252">
        <v>104.01953125</v>
      </c>
      <c r="AH558" s="252">
        <v>58.982324218749994</v>
      </c>
      <c r="AI558" s="399">
        <v>0.56703124413233685</v>
      </c>
      <c r="AJ558" s="401" t="s">
        <v>540</v>
      </c>
    </row>
    <row r="559" spans="1:36">
      <c r="A559" s="388" t="s">
        <v>365</v>
      </c>
      <c r="B559" s="388">
        <v>295700713</v>
      </c>
      <c r="C559" s="388" t="s">
        <v>383</v>
      </c>
      <c r="D559" s="388">
        <v>13207.1</v>
      </c>
      <c r="E559" s="388">
        <v>2628.6</v>
      </c>
      <c r="F559" s="388">
        <v>10578.6</v>
      </c>
      <c r="G559" s="388">
        <v>6400</v>
      </c>
      <c r="H559" s="388">
        <v>5401</v>
      </c>
      <c r="I559" s="401" t="s">
        <v>541</v>
      </c>
      <c r="Y559" s="388">
        <v>292603696</v>
      </c>
      <c r="Z559" s="388">
        <v>161760</v>
      </c>
      <c r="AA559" s="388">
        <v>27667</v>
      </c>
      <c r="AB559" s="399">
        <v>0.17103733926805142</v>
      </c>
      <c r="AC559" s="401" t="s">
        <v>540</v>
      </c>
      <c r="AD559" s="252">
        <v>157.96875</v>
      </c>
      <c r="AE559" s="252">
        <v>27.0185546875</v>
      </c>
      <c r="AF559" s="252">
        <v>54.866503906250003</v>
      </c>
      <c r="AG559" s="252">
        <v>51.306738281249999</v>
      </c>
      <c r="AH559" s="252">
        <v>27.847949218750003</v>
      </c>
      <c r="AI559" s="399">
        <v>0.54277372040481109</v>
      </c>
      <c r="AJ559" s="401" t="s">
        <v>540</v>
      </c>
    </row>
    <row r="560" spans="1:36">
      <c r="A560" s="388" t="s">
        <v>374</v>
      </c>
      <c r="B560" s="388">
        <v>298701383</v>
      </c>
      <c r="C560" s="388" t="s">
        <v>534</v>
      </c>
      <c r="D560" s="388">
        <v>59722.9</v>
      </c>
      <c r="E560" s="388">
        <v>19595.900000000001</v>
      </c>
      <c r="F560" s="388">
        <v>40127</v>
      </c>
      <c r="G560" s="388">
        <v>2480</v>
      </c>
      <c r="H560" s="388">
        <v>653</v>
      </c>
      <c r="I560" s="401" t="s">
        <v>541</v>
      </c>
      <c r="Y560" s="388">
        <v>295700671</v>
      </c>
      <c r="Z560" s="388">
        <v>134831</v>
      </c>
      <c r="AA560" s="388">
        <v>19296.599999999999</v>
      </c>
      <c r="AB560" s="399">
        <v>0.14311693898287484</v>
      </c>
      <c r="AC560" s="401" t="s">
        <v>540</v>
      </c>
      <c r="AD560" s="252">
        <v>131.6708984375</v>
      </c>
      <c r="AE560" s="252">
        <v>18.844335937499999</v>
      </c>
      <c r="AF560" s="252">
        <v>47.211523437499999</v>
      </c>
      <c r="AG560" s="252">
        <v>86.369726562500006</v>
      </c>
      <c r="AH560" s="252">
        <v>28.3671875</v>
      </c>
      <c r="AI560" s="399">
        <v>0.32843901016026211</v>
      </c>
      <c r="AJ560" s="401" t="s">
        <v>540</v>
      </c>
    </row>
    <row r="561" spans="1:38">
      <c r="A561" s="388" t="s">
        <v>375</v>
      </c>
      <c r="B561" s="388">
        <v>492600377</v>
      </c>
      <c r="C561" s="388" t="s">
        <v>27</v>
      </c>
      <c r="D561" s="388">
        <v>33090.5</v>
      </c>
      <c r="E561" s="388">
        <v>14757.2</v>
      </c>
      <c r="F561" s="388">
        <v>18333.3</v>
      </c>
      <c r="G561" s="388">
        <v>1570</v>
      </c>
      <c r="H561" s="388">
        <v>293</v>
      </c>
      <c r="I561" s="401" t="s">
        <v>541</v>
      </c>
      <c r="Y561" s="388">
        <v>295700710</v>
      </c>
      <c r="Z561" s="388">
        <v>134809</v>
      </c>
      <c r="AA561" s="388">
        <v>69159.5</v>
      </c>
      <c r="AB561" s="399">
        <v>0.51301841865157372</v>
      </c>
      <c r="AC561" s="401" t="s">
        <v>540</v>
      </c>
      <c r="AD561" s="252">
        <v>131.6494140625</v>
      </c>
      <c r="AE561" s="252">
        <v>67.53857421875</v>
      </c>
      <c r="AF561" s="252">
        <v>135.20263671875</v>
      </c>
      <c r="AG561" s="252">
        <v>101.578125</v>
      </c>
      <c r="AH561" s="252">
        <v>67.6640625</v>
      </c>
      <c r="AI561" s="399">
        <v>0.66612828795569912</v>
      </c>
      <c r="AJ561" s="401" t="s">
        <v>540</v>
      </c>
    </row>
    <row r="562" spans="1:38">
      <c r="A562" s="388" t="s">
        <v>71</v>
      </c>
      <c r="B562" s="388">
        <v>292600623</v>
      </c>
      <c r="C562" s="388" t="s">
        <v>22</v>
      </c>
      <c r="D562" s="388">
        <v>143392.20000000001</v>
      </c>
      <c r="E562" s="388">
        <v>7582.6</v>
      </c>
      <c r="F562" s="388">
        <v>135809.60000000001</v>
      </c>
      <c r="G562" s="388">
        <v>1714</v>
      </c>
      <c r="H562" s="388">
        <v>657</v>
      </c>
      <c r="I562" s="401" t="s">
        <v>541</v>
      </c>
      <c r="Y562" s="388">
        <v>295700712</v>
      </c>
      <c r="Z562" s="388">
        <v>134842</v>
      </c>
      <c r="AA562" s="388">
        <v>62935.3</v>
      </c>
      <c r="AB562" s="399">
        <v>0.46673365865234867</v>
      </c>
      <c r="AC562" s="401" t="s">
        <v>540</v>
      </c>
      <c r="AD562" s="252">
        <v>131.681640625</v>
      </c>
      <c r="AE562" s="252">
        <v>61.460253906250003</v>
      </c>
      <c r="AF562" s="252">
        <v>122.95673828125</v>
      </c>
      <c r="AG562" s="252">
        <v>117.6904296875</v>
      </c>
      <c r="AH562" s="252">
        <v>61.496484374999994</v>
      </c>
      <c r="AI562" s="399">
        <v>0.52252748620503664</v>
      </c>
      <c r="AJ562" s="401" t="s">
        <v>540</v>
      </c>
    </row>
    <row r="563" spans="1:38">
      <c r="A563" s="388" t="s">
        <v>71</v>
      </c>
      <c r="B563" s="388">
        <v>292600623</v>
      </c>
      <c r="C563" s="388" t="s">
        <v>23</v>
      </c>
      <c r="D563" s="388">
        <v>9191.7999999999993</v>
      </c>
      <c r="E563" s="388">
        <v>3136.2</v>
      </c>
      <c r="F563" s="388">
        <v>6055.6</v>
      </c>
      <c r="G563" s="388">
        <v>1714</v>
      </c>
      <c r="H563" s="388">
        <v>657</v>
      </c>
      <c r="I563" s="401" t="s">
        <v>541</v>
      </c>
    </row>
    <row r="564" spans="1:38">
      <c r="A564" s="388" t="s">
        <v>71</v>
      </c>
      <c r="B564" s="388">
        <v>292600623</v>
      </c>
      <c r="C564" s="388" t="s">
        <v>24</v>
      </c>
      <c r="D564" s="388">
        <v>97433.1</v>
      </c>
      <c r="E564" s="388">
        <v>16687.599999999999</v>
      </c>
      <c r="F564" s="388">
        <v>80745.600000000006</v>
      </c>
      <c r="G564" s="388">
        <v>1714</v>
      </c>
      <c r="H564" s="388">
        <v>657</v>
      </c>
      <c r="I564" s="401" t="s">
        <v>541</v>
      </c>
    </row>
    <row r="565" spans="1:38">
      <c r="A565" s="388" t="s">
        <v>71</v>
      </c>
      <c r="B565" s="388">
        <v>292600745</v>
      </c>
      <c r="C565" s="388" t="s">
        <v>31</v>
      </c>
      <c r="D565" s="388"/>
      <c r="E565" s="388"/>
      <c r="F565" s="388"/>
      <c r="G565" s="388"/>
      <c r="H565" s="388"/>
      <c r="I565" s="401" t="s">
        <v>541</v>
      </c>
    </row>
    <row r="566" spans="1:38">
      <c r="A566" s="388" t="s">
        <v>71</v>
      </c>
      <c r="B566" s="388">
        <v>295700703</v>
      </c>
      <c r="C566" s="388" t="s">
        <v>456</v>
      </c>
      <c r="D566" s="388">
        <v>83195</v>
      </c>
      <c r="E566" s="388">
        <v>47923.8</v>
      </c>
      <c r="F566" s="388">
        <v>35271.199999999997</v>
      </c>
      <c r="G566" s="388">
        <v>6394.01</v>
      </c>
      <c r="H566" s="388">
        <v>572</v>
      </c>
      <c r="I566" s="401" t="s">
        <v>541</v>
      </c>
    </row>
    <row r="567" spans="1:38">
      <c r="A567" s="388" t="s">
        <v>71</v>
      </c>
      <c r="B567" s="388">
        <v>295700703</v>
      </c>
      <c r="C567" s="388" t="s">
        <v>457</v>
      </c>
      <c r="D567" s="388">
        <v>8804.7999999999993</v>
      </c>
      <c r="E567" s="388">
        <v>8715</v>
      </c>
      <c r="F567" s="388">
        <v>89.8</v>
      </c>
      <c r="G567" s="388">
        <v>6394.01</v>
      </c>
      <c r="H567" s="388">
        <v>572</v>
      </c>
      <c r="I567" s="401" t="s">
        <v>541</v>
      </c>
    </row>
    <row r="568" spans="1:38">
      <c r="A568" s="388" t="s">
        <v>71</v>
      </c>
      <c r="B568" s="388">
        <v>295700703</v>
      </c>
      <c r="C568" s="388" t="s">
        <v>458</v>
      </c>
      <c r="D568" s="388">
        <v>132070.5</v>
      </c>
      <c r="E568" s="388">
        <v>51916.7</v>
      </c>
      <c r="F568" s="388">
        <v>80153.7</v>
      </c>
      <c r="G568" s="388">
        <v>6394.01</v>
      </c>
      <c r="H568" s="388">
        <v>572</v>
      </c>
      <c r="I568" s="401" t="s">
        <v>541</v>
      </c>
    </row>
    <row r="569" spans="1:38">
      <c r="A569" s="388" t="s">
        <v>71</v>
      </c>
      <c r="B569" s="388">
        <v>295700705</v>
      </c>
      <c r="C569" s="388" t="s">
        <v>459</v>
      </c>
      <c r="D569" s="388">
        <v>156192</v>
      </c>
      <c r="E569" s="388">
        <v>40259.300000000003</v>
      </c>
      <c r="F569" s="388">
        <v>115932.7</v>
      </c>
      <c r="G569" s="388">
        <v>4800</v>
      </c>
      <c r="H569" s="388">
        <v>2951</v>
      </c>
      <c r="I569" s="401" t="s">
        <v>541</v>
      </c>
    </row>
    <row r="570" spans="1:38">
      <c r="A570" t="s">
        <v>370</v>
      </c>
      <c r="B570">
        <v>292600552</v>
      </c>
      <c r="C570" t="s">
        <v>35</v>
      </c>
      <c r="I570" t="s">
        <v>542</v>
      </c>
      <c r="K570" s="150" t="s">
        <v>318</v>
      </c>
      <c r="L570" s="150" t="s">
        <v>319</v>
      </c>
      <c r="M570" t="s">
        <v>320</v>
      </c>
      <c r="N570" t="s">
        <v>321</v>
      </c>
      <c r="O570" t="s">
        <v>322</v>
      </c>
      <c r="P570" t="s">
        <v>323</v>
      </c>
      <c r="Q570" t="s">
        <v>324</v>
      </c>
      <c r="R570" t="s">
        <v>377</v>
      </c>
      <c r="T570" t="s">
        <v>60</v>
      </c>
      <c r="U570" t="s">
        <v>390</v>
      </c>
      <c r="V570" t="s">
        <v>62</v>
      </c>
      <c r="W570" t="s">
        <v>391</v>
      </c>
      <c r="X570" t="s">
        <v>392</v>
      </c>
      <c r="Y570" t="s">
        <v>393</v>
      </c>
      <c r="Z570" t="s">
        <v>394</v>
      </c>
      <c r="AA570" t="s">
        <v>395</v>
      </c>
      <c r="AB570" t="s">
        <v>396</v>
      </c>
      <c r="AC570" t="s">
        <v>397</v>
      </c>
      <c r="AD570" t="s">
        <v>398</v>
      </c>
      <c r="AE570" t="s">
        <v>399</v>
      </c>
      <c r="AF570" t="s">
        <v>400</v>
      </c>
      <c r="AG570" t="s">
        <v>401</v>
      </c>
      <c r="AH570" t="s">
        <v>402</v>
      </c>
      <c r="AI570" t="s">
        <v>403</v>
      </c>
      <c r="AJ570" t="s">
        <v>404</v>
      </c>
      <c r="AK570" t="s">
        <v>405</v>
      </c>
      <c r="AL570" t="s">
        <v>377</v>
      </c>
    </row>
    <row r="571" spans="1:38">
      <c r="A571" t="s">
        <v>370</v>
      </c>
      <c r="B571">
        <v>292600678</v>
      </c>
      <c r="C571" t="s">
        <v>42</v>
      </c>
      <c r="D571">
        <v>181997.8</v>
      </c>
      <c r="E571">
        <v>103733.7</v>
      </c>
      <c r="F571">
        <v>78264.100000000006</v>
      </c>
      <c r="G571">
        <v>6572.03</v>
      </c>
      <c r="H571">
        <v>2263</v>
      </c>
      <c r="I571" t="s">
        <v>542</v>
      </c>
      <c r="K571" s="150">
        <v>292600552</v>
      </c>
      <c r="R571" t="s">
        <v>542</v>
      </c>
      <c r="T571" t="s">
        <v>71</v>
      </c>
      <c r="U571" t="s">
        <v>121</v>
      </c>
      <c r="V571" t="s">
        <v>125</v>
      </c>
      <c r="W571">
        <v>210214</v>
      </c>
      <c r="X571" t="s">
        <v>406</v>
      </c>
      <c r="Y571" t="s">
        <v>408</v>
      </c>
      <c r="Z571">
        <v>74800.78</v>
      </c>
      <c r="AA571">
        <v>51739.81</v>
      </c>
      <c r="AB571">
        <v>23060.97</v>
      </c>
      <c r="AC571">
        <v>69.17</v>
      </c>
      <c r="AD571">
        <v>26.26</v>
      </c>
      <c r="AE571">
        <v>94441.93</v>
      </c>
      <c r="AF571">
        <v>37223.96</v>
      </c>
      <c r="AG571">
        <v>0</v>
      </c>
      <c r="AH571">
        <v>57217.97</v>
      </c>
      <c r="AI571">
        <v>51739.81</v>
      </c>
      <c r="AJ571">
        <v>5478.16</v>
      </c>
      <c r="AK571">
        <v>9.57</v>
      </c>
      <c r="AL571" t="s">
        <v>541</v>
      </c>
    </row>
    <row r="572" spans="1:38">
      <c r="A572" t="s">
        <v>370</v>
      </c>
      <c r="B572">
        <v>292602230</v>
      </c>
      <c r="C572" t="s">
        <v>371</v>
      </c>
      <c r="D572">
        <v>170967.6</v>
      </c>
      <c r="E572">
        <v>31535.8</v>
      </c>
      <c r="F572">
        <v>139431.79999999999</v>
      </c>
      <c r="G572">
        <v>1777.41</v>
      </c>
      <c r="H572">
        <v>1056</v>
      </c>
      <c r="I572" t="s">
        <v>542</v>
      </c>
      <c r="K572" s="150">
        <v>292600678</v>
      </c>
      <c r="L572" s="150">
        <v>181998.8</v>
      </c>
      <c r="M572">
        <v>78149.7</v>
      </c>
      <c r="N572">
        <v>103848.1</v>
      </c>
      <c r="O572">
        <v>6588</v>
      </c>
      <c r="P572">
        <v>2263</v>
      </c>
      <c r="Q572">
        <v>96214.5</v>
      </c>
      <c r="R572" t="s">
        <v>542</v>
      </c>
      <c r="T572" t="s">
        <v>104</v>
      </c>
      <c r="U572" t="s">
        <v>121</v>
      </c>
      <c r="V572" t="s">
        <v>138</v>
      </c>
      <c r="W572">
        <v>18779</v>
      </c>
      <c r="X572" t="s">
        <v>407</v>
      </c>
      <c r="Y572" t="s">
        <v>409</v>
      </c>
      <c r="Z572">
        <v>12184.09</v>
      </c>
      <c r="AA572">
        <v>5713.54</v>
      </c>
      <c r="AB572">
        <v>6470.55</v>
      </c>
      <c r="AC572">
        <v>46.89</v>
      </c>
      <c r="AD572">
        <v>84.45</v>
      </c>
      <c r="AE572">
        <v>22474.1</v>
      </c>
      <c r="AF572">
        <v>14313.88</v>
      </c>
      <c r="AG572">
        <v>0</v>
      </c>
      <c r="AH572">
        <v>8160.22</v>
      </c>
      <c r="AI572">
        <v>1624.16</v>
      </c>
      <c r="AJ572">
        <v>6536.07</v>
      </c>
      <c r="AK572">
        <v>80.099999999999994</v>
      </c>
      <c r="AL572" t="s">
        <v>541</v>
      </c>
    </row>
    <row r="573" spans="1:38">
      <c r="A573" t="s">
        <v>370</v>
      </c>
      <c r="B573">
        <v>292603073</v>
      </c>
      <c r="C573" t="s">
        <v>52</v>
      </c>
      <c r="D573">
        <v>132132.20000000001</v>
      </c>
      <c r="E573">
        <v>65551.899999999994</v>
      </c>
      <c r="F573">
        <v>66580.3</v>
      </c>
      <c r="G573">
        <v>12579.7</v>
      </c>
      <c r="H573">
        <v>1917</v>
      </c>
      <c r="I573" t="s">
        <v>542</v>
      </c>
      <c r="K573" s="150">
        <v>292602230</v>
      </c>
      <c r="L573" s="150">
        <v>171975.5</v>
      </c>
      <c r="M573">
        <v>140413.6</v>
      </c>
      <c r="N573">
        <v>31560.9</v>
      </c>
      <c r="O573">
        <v>1774</v>
      </c>
      <c r="P573">
        <v>1058</v>
      </c>
      <c r="Q573">
        <v>34730.5</v>
      </c>
      <c r="R573" t="s">
        <v>542</v>
      </c>
      <c r="T573" t="s">
        <v>104</v>
      </c>
      <c r="U573" t="s">
        <v>121</v>
      </c>
      <c r="V573" t="s">
        <v>138</v>
      </c>
      <c r="W573">
        <v>18779</v>
      </c>
      <c r="X573" t="s">
        <v>406</v>
      </c>
      <c r="Y573" t="s">
        <v>410</v>
      </c>
      <c r="Z573">
        <v>82668.37</v>
      </c>
      <c r="AA573">
        <v>75099.05</v>
      </c>
      <c r="AB573">
        <v>7569.33</v>
      </c>
      <c r="AC573">
        <v>90.84</v>
      </c>
      <c r="AD573">
        <v>34.14</v>
      </c>
      <c r="AE573">
        <v>110890.01</v>
      </c>
      <c r="AF573">
        <v>85834.52</v>
      </c>
      <c r="AG573">
        <v>0</v>
      </c>
      <c r="AH573">
        <v>25055.49</v>
      </c>
      <c r="AI573">
        <v>16994.22</v>
      </c>
      <c r="AJ573">
        <v>8061.27</v>
      </c>
      <c r="AK573">
        <v>32.17</v>
      </c>
      <c r="AL573" t="s">
        <v>541</v>
      </c>
    </row>
    <row r="574" spans="1:38">
      <c r="A574" t="s">
        <v>370</v>
      </c>
      <c r="B574">
        <v>292603073</v>
      </c>
      <c r="C574" t="s">
        <v>372</v>
      </c>
      <c r="D574">
        <v>13787.7</v>
      </c>
      <c r="E574">
        <v>13388.6</v>
      </c>
      <c r="F574">
        <v>399.1</v>
      </c>
      <c r="G574">
        <v>12579.7</v>
      </c>
      <c r="H574">
        <v>1917</v>
      </c>
      <c r="I574" t="s">
        <v>542</v>
      </c>
      <c r="K574" s="150">
        <v>292603073</v>
      </c>
      <c r="L574" s="150">
        <v>389505</v>
      </c>
      <c r="M574">
        <v>178844.7</v>
      </c>
      <c r="N574">
        <v>210658.1</v>
      </c>
      <c r="O574">
        <v>12578</v>
      </c>
      <c r="P574">
        <v>1944</v>
      </c>
      <c r="Q574">
        <v>361592</v>
      </c>
      <c r="R574" t="s">
        <v>542</v>
      </c>
      <c r="T574" t="s">
        <v>104</v>
      </c>
      <c r="U574" t="s">
        <v>121</v>
      </c>
      <c r="V574" t="s">
        <v>139</v>
      </c>
      <c r="W574">
        <v>78398</v>
      </c>
      <c r="X574" t="s">
        <v>406</v>
      </c>
      <c r="Y574" t="s">
        <v>411</v>
      </c>
      <c r="Z574">
        <v>31940.05</v>
      </c>
      <c r="AA574">
        <v>10742.82</v>
      </c>
      <c r="AB574">
        <v>21197.24</v>
      </c>
      <c r="AC574">
        <v>33.630000000000003</v>
      </c>
      <c r="AD574">
        <v>0</v>
      </c>
      <c r="AE574">
        <v>17617.27</v>
      </c>
      <c r="AF574">
        <v>8304.65</v>
      </c>
      <c r="AG574">
        <v>0</v>
      </c>
      <c r="AH574">
        <v>9312.6200000000008</v>
      </c>
      <c r="AI574">
        <v>5626.19</v>
      </c>
      <c r="AJ574">
        <v>3686.43</v>
      </c>
      <c r="AK574">
        <v>39.590000000000003</v>
      </c>
      <c r="AL574" t="s">
        <v>541</v>
      </c>
    </row>
    <row r="575" spans="1:38">
      <c r="A575" t="s">
        <v>370</v>
      </c>
      <c r="B575">
        <v>292603073</v>
      </c>
      <c r="C575" t="s">
        <v>53</v>
      </c>
      <c r="D575">
        <v>243582.9</v>
      </c>
      <c r="E575">
        <v>131526.70000000001</v>
      </c>
      <c r="F575">
        <v>112056.2</v>
      </c>
      <c r="G575">
        <v>12579.7</v>
      </c>
      <c r="H575">
        <v>1917</v>
      </c>
      <c r="I575" t="s">
        <v>542</v>
      </c>
      <c r="K575" s="150">
        <v>292603286</v>
      </c>
      <c r="L575" s="150">
        <v>165765.70000000001</v>
      </c>
      <c r="M575">
        <v>47983.6</v>
      </c>
      <c r="N575">
        <v>117781.1</v>
      </c>
      <c r="O575">
        <v>8255</v>
      </c>
      <c r="P575">
        <v>5034</v>
      </c>
      <c r="Q575">
        <v>106313</v>
      </c>
      <c r="R575" t="s">
        <v>542</v>
      </c>
      <c r="T575" t="s">
        <v>104</v>
      </c>
      <c r="U575" t="s">
        <v>121</v>
      </c>
      <c r="V575" t="s">
        <v>139</v>
      </c>
      <c r="W575">
        <v>78398</v>
      </c>
      <c r="X575" t="s">
        <v>406</v>
      </c>
      <c r="Y575" t="s">
        <v>412</v>
      </c>
      <c r="Z575">
        <v>37576.53</v>
      </c>
      <c r="AA575">
        <v>18589.830000000002</v>
      </c>
      <c r="AB575">
        <v>18986.7</v>
      </c>
      <c r="AC575">
        <v>49.47</v>
      </c>
      <c r="AD575">
        <v>0</v>
      </c>
      <c r="AE575">
        <v>30249.9</v>
      </c>
      <c r="AF575">
        <v>16200.35</v>
      </c>
      <c r="AG575">
        <v>0</v>
      </c>
      <c r="AH575">
        <v>14049.55</v>
      </c>
      <c r="AI575">
        <v>7056.87</v>
      </c>
      <c r="AJ575">
        <v>6992.68</v>
      </c>
      <c r="AK575">
        <v>49.77</v>
      </c>
      <c r="AL575" t="s">
        <v>541</v>
      </c>
    </row>
    <row r="576" spans="1:38">
      <c r="A576" t="s">
        <v>370</v>
      </c>
      <c r="B576">
        <v>292603286</v>
      </c>
      <c r="C576" t="s">
        <v>43</v>
      </c>
      <c r="D576">
        <v>165452.5</v>
      </c>
      <c r="E576">
        <v>117768.3</v>
      </c>
      <c r="F576">
        <v>47684.2</v>
      </c>
      <c r="G576">
        <v>8254.5</v>
      </c>
      <c r="H576">
        <v>5034</v>
      </c>
      <c r="I576" t="s">
        <v>542</v>
      </c>
      <c r="K576" s="150">
        <v>292603696</v>
      </c>
      <c r="L576" s="150">
        <v>166078</v>
      </c>
      <c r="M576">
        <v>108940.6</v>
      </c>
      <c r="N576">
        <v>57136.5</v>
      </c>
      <c r="O576">
        <v>9599</v>
      </c>
      <c r="P576">
        <v>8042</v>
      </c>
      <c r="Q576">
        <v>52538.1</v>
      </c>
      <c r="R576" t="s">
        <v>542</v>
      </c>
      <c r="T576" t="s">
        <v>104</v>
      </c>
      <c r="U576" t="s">
        <v>121</v>
      </c>
      <c r="V576" t="s">
        <v>139</v>
      </c>
      <c r="W576">
        <v>78398</v>
      </c>
      <c r="X576" t="s">
        <v>406</v>
      </c>
      <c r="Y576" t="s">
        <v>413</v>
      </c>
      <c r="Z576">
        <v>39389.67</v>
      </c>
      <c r="AA576">
        <v>17512.060000000001</v>
      </c>
      <c r="AB576">
        <v>21877.61</v>
      </c>
      <c r="AC576">
        <v>44.46</v>
      </c>
      <c r="AD576">
        <v>0</v>
      </c>
      <c r="AE576">
        <v>27890.959999999999</v>
      </c>
      <c r="AF576">
        <v>21681.4</v>
      </c>
      <c r="AG576">
        <v>0</v>
      </c>
      <c r="AH576">
        <v>6209.55</v>
      </c>
      <c r="AI576">
        <v>4693.1899999999996</v>
      </c>
      <c r="AJ576">
        <v>1516.36</v>
      </c>
      <c r="AK576">
        <v>24.42</v>
      </c>
      <c r="AL576" t="s">
        <v>541</v>
      </c>
    </row>
    <row r="577" spans="1:38">
      <c r="A577" t="s">
        <v>370</v>
      </c>
      <c r="B577">
        <v>292603696</v>
      </c>
      <c r="C577" t="s">
        <v>373</v>
      </c>
      <c r="D577">
        <v>165452.5</v>
      </c>
      <c r="E577">
        <v>57132.4</v>
      </c>
      <c r="F577">
        <v>108320.1</v>
      </c>
      <c r="G577">
        <v>9600</v>
      </c>
      <c r="H577">
        <v>8042</v>
      </c>
      <c r="I577" t="s">
        <v>542</v>
      </c>
      <c r="K577" s="150">
        <v>292604330</v>
      </c>
      <c r="L577" s="150">
        <v>124019.2</v>
      </c>
      <c r="M577">
        <v>35370.9</v>
      </c>
      <c r="N577">
        <v>88645.2</v>
      </c>
      <c r="O577">
        <v>5224</v>
      </c>
      <c r="P577">
        <v>1330</v>
      </c>
      <c r="Q577">
        <v>132212</v>
      </c>
      <c r="R577" t="s">
        <v>542</v>
      </c>
      <c r="T577" t="s">
        <v>104</v>
      </c>
      <c r="U577" t="s">
        <v>121</v>
      </c>
      <c r="V577" t="s">
        <v>139</v>
      </c>
      <c r="W577">
        <v>78398</v>
      </c>
      <c r="X577" t="s">
        <v>406</v>
      </c>
      <c r="Y577" t="s">
        <v>414</v>
      </c>
      <c r="Z577">
        <v>31940.05</v>
      </c>
      <c r="AA577">
        <v>28755.91</v>
      </c>
      <c r="AB577">
        <v>3184.14</v>
      </c>
      <c r="AC577">
        <v>90.03</v>
      </c>
      <c r="AD577">
        <v>47.82</v>
      </c>
      <c r="AE577">
        <v>47214.11</v>
      </c>
      <c r="AF577">
        <v>0.28999999999999998</v>
      </c>
      <c r="AG577">
        <v>47.82</v>
      </c>
      <c r="AH577">
        <v>47213.82</v>
      </c>
      <c r="AI577">
        <v>28755.91</v>
      </c>
      <c r="AJ577">
        <v>18457.91</v>
      </c>
      <c r="AK577">
        <v>39.090000000000003</v>
      </c>
      <c r="AL577" t="s">
        <v>541</v>
      </c>
    </row>
    <row r="578" spans="1:38">
      <c r="A578" t="s">
        <v>370</v>
      </c>
      <c r="B578">
        <v>292604330</v>
      </c>
      <c r="C578" t="s">
        <v>44</v>
      </c>
      <c r="D578">
        <v>121379.6</v>
      </c>
      <c r="E578">
        <v>88361.7</v>
      </c>
      <c r="F578">
        <v>33017.9</v>
      </c>
      <c r="G578">
        <v>5224</v>
      </c>
      <c r="H578">
        <v>1330</v>
      </c>
      <c r="I578" t="s">
        <v>542</v>
      </c>
      <c r="K578" s="150">
        <v>295700347</v>
      </c>
      <c r="L578" s="150">
        <v>224071.2</v>
      </c>
      <c r="M578">
        <v>121815.6</v>
      </c>
      <c r="N578">
        <v>102254.6</v>
      </c>
      <c r="O578">
        <v>6397</v>
      </c>
      <c r="P578">
        <v>395</v>
      </c>
      <c r="Q578">
        <v>202020</v>
      </c>
      <c r="R578" t="s">
        <v>542</v>
      </c>
      <c r="T578" t="s">
        <v>104</v>
      </c>
      <c r="U578" t="s">
        <v>121</v>
      </c>
      <c r="V578" t="s">
        <v>140</v>
      </c>
      <c r="W578">
        <v>97026</v>
      </c>
      <c r="X578" t="s">
        <v>406</v>
      </c>
      <c r="Y578" t="s">
        <v>415</v>
      </c>
      <c r="Z578">
        <v>210428.2</v>
      </c>
      <c r="AA578">
        <v>103879.47</v>
      </c>
      <c r="AB578">
        <v>106548.73</v>
      </c>
      <c r="AC578">
        <v>49.37</v>
      </c>
      <c r="AD578">
        <v>45.41</v>
      </c>
      <c r="AE578">
        <v>305985.78000000003</v>
      </c>
      <c r="AF578">
        <v>55665.4</v>
      </c>
      <c r="AG578">
        <v>18.96</v>
      </c>
      <c r="AH578">
        <v>250320.39</v>
      </c>
      <c r="AI578">
        <v>101924.54</v>
      </c>
      <c r="AJ578">
        <v>148395.84</v>
      </c>
      <c r="AK578">
        <v>59.28</v>
      </c>
      <c r="AL578" t="s">
        <v>541</v>
      </c>
    </row>
    <row r="579" spans="1:38">
      <c r="A579" t="s">
        <v>370</v>
      </c>
      <c r="B579">
        <v>295700347</v>
      </c>
      <c r="C579" t="s">
        <v>39</v>
      </c>
      <c r="D579">
        <v>83195</v>
      </c>
      <c r="E579">
        <v>42048.9</v>
      </c>
      <c r="F579">
        <v>41146.199999999997</v>
      </c>
      <c r="G579">
        <v>6406.01</v>
      </c>
      <c r="H579">
        <v>285</v>
      </c>
      <c r="I579" t="s">
        <v>542</v>
      </c>
      <c r="K579" s="150">
        <v>295700485</v>
      </c>
      <c r="L579" s="150">
        <v>190871.2</v>
      </c>
      <c r="M579">
        <v>176306.3</v>
      </c>
      <c r="N579">
        <v>14562.6</v>
      </c>
      <c r="O579">
        <v>6400</v>
      </c>
      <c r="P579">
        <v>5301</v>
      </c>
      <c r="Q579">
        <v>34050.800000000003</v>
      </c>
      <c r="R579" t="s">
        <v>542</v>
      </c>
      <c r="T579" t="s">
        <v>104</v>
      </c>
      <c r="U579" t="s">
        <v>121</v>
      </c>
      <c r="V579" t="s">
        <v>142</v>
      </c>
      <c r="W579">
        <v>90365</v>
      </c>
      <c r="X579" t="s">
        <v>406</v>
      </c>
      <c r="Y579" t="s">
        <v>416</v>
      </c>
      <c r="Z579">
        <v>202908.01</v>
      </c>
      <c r="AA579">
        <v>142980.68</v>
      </c>
      <c r="AB579">
        <v>59927.33</v>
      </c>
      <c r="AC579">
        <v>70.47</v>
      </c>
      <c r="AD579">
        <v>13.12</v>
      </c>
      <c r="AE579">
        <v>229526.72</v>
      </c>
      <c r="AF579">
        <v>30537.58</v>
      </c>
      <c r="AG579">
        <v>0</v>
      </c>
      <c r="AH579">
        <v>198989.14</v>
      </c>
      <c r="AI579">
        <v>122754.6</v>
      </c>
      <c r="AJ579">
        <v>76234.539999999994</v>
      </c>
      <c r="AK579">
        <v>38.31</v>
      </c>
      <c r="AL579" t="s">
        <v>541</v>
      </c>
    </row>
    <row r="580" spans="1:38">
      <c r="A580" t="s">
        <v>370</v>
      </c>
      <c r="B580">
        <v>295700347</v>
      </c>
      <c r="C580" t="s">
        <v>40</v>
      </c>
      <c r="D580">
        <v>132070.5</v>
      </c>
      <c r="E580">
        <v>51256.6</v>
      </c>
      <c r="F580">
        <v>80813.8</v>
      </c>
      <c r="G580">
        <v>6406.01</v>
      </c>
      <c r="H580">
        <v>285</v>
      </c>
      <c r="I580" t="s">
        <v>542</v>
      </c>
      <c r="K580" s="150">
        <v>295700671</v>
      </c>
      <c r="L580" s="150">
        <v>209496.5</v>
      </c>
      <c r="M580">
        <v>153936.79999999999</v>
      </c>
      <c r="N580">
        <v>55554.5</v>
      </c>
      <c r="O580">
        <v>7999</v>
      </c>
      <c r="P580">
        <v>3932</v>
      </c>
      <c r="Q580">
        <v>94680.2</v>
      </c>
      <c r="R580" t="s">
        <v>542</v>
      </c>
      <c r="T580" t="s">
        <v>104</v>
      </c>
      <c r="U580" t="s">
        <v>121</v>
      </c>
      <c r="V580" t="s">
        <v>136</v>
      </c>
      <c r="W580">
        <v>210516</v>
      </c>
      <c r="X580" t="s">
        <v>406</v>
      </c>
      <c r="Y580" t="s">
        <v>417</v>
      </c>
      <c r="Z580">
        <v>38650.15</v>
      </c>
      <c r="AA580">
        <v>10989.94</v>
      </c>
      <c r="AB580">
        <v>27660.2</v>
      </c>
      <c r="AC580">
        <v>28.43</v>
      </c>
      <c r="AD580">
        <v>28.89</v>
      </c>
      <c r="AE580">
        <v>49817.72</v>
      </c>
      <c r="AF580">
        <v>35055.58</v>
      </c>
      <c r="AG580">
        <v>0</v>
      </c>
      <c r="AH580">
        <v>14762.14</v>
      </c>
      <c r="AI580">
        <v>10989.94</v>
      </c>
      <c r="AJ580">
        <v>3772.19</v>
      </c>
      <c r="AK580">
        <v>25.55</v>
      </c>
      <c r="AL580" t="s">
        <v>541</v>
      </c>
    </row>
    <row r="581" spans="1:38">
      <c r="A581" t="s">
        <v>370</v>
      </c>
      <c r="B581">
        <v>295700347</v>
      </c>
      <c r="C581" t="s">
        <v>41</v>
      </c>
      <c r="D581">
        <v>8804.7999999999993</v>
      </c>
      <c r="E581">
        <v>8643.7000000000007</v>
      </c>
      <c r="F581">
        <v>161.1</v>
      </c>
      <c r="G581">
        <v>6406.01</v>
      </c>
      <c r="H581">
        <v>285</v>
      </c>
      <c r="I581" t="s">
        <v>542</v>
      </c>
      <c r="K581" s="150">
        <v>295700688</v>
      </c>
      <c r="L581" s="150">
        <v>156194.1</v>
      </c>
      <c r="M581">
        <v>115459.9</v>
      </c>
      <c r="N581">
        <v>40732.1</v>
      </c>
      <c r="O581">
        <v>4676</v>
      </c>
      <c r="P581">
        <v>2951</v>
      </c>
      <c r="Q581">
        <v>58203.6</v>
      </c>
      <c r="R581" t="s">
        <v>542</v>
      </c>
      <c r="T581" t="s">
        <v>84</v>
      </c>
      <c r="U581" t="s">
        <v>121</v>
      </c>
      <c r="V581" t="s">
        <v>127</v>
      </c>
      <c r="W581">
        <v>18850</v>
      </c>
      <c r="X581" t="s">
        <v>407</v>
      </c>
      <c r="Y581" t="s">
        <v>418</v>
      </c>
      <c r="AL581" t="s">
        <v>541</v>
      </c>
    </row>
    <row r="582" spans="1:38">
      <c r="A582" t="s">
        <v>370</v>
      </c>
      <c r="B582">
        <v>295700485</v>
      </c>
      <c r="C582" t="s">
        <v>532</v>
      </c>
      <c r="D582">
        <v>177661.7</v>
      </c>
      <c r="E582">
        <v>7897</v>
      </c>
      <c r="F582">
        <v>169764.7</v>
      </c>
      <c r="G582">
        <v>6400</v>
      </c>
      <c r="H582">
        <v>5590</v>
      </c>
      <c r="I582" t="s">
        <v>542</v>
      </c>
      <c r="K582" s="150">
        <v>295700689</v>
      </c>
      <c r="L582" s="150">
        <v>102196.5</v>
      </c>
      <c r="M582">
        <v>30663</v>
      </c>
      <c r="N582">
        <v>71531.100000000006</v>
      </c>
      <c r="O582">
        <v>3999</v>
      </c>
      <c r="P582">
        <v>821</v>
      </c>
      <c r="Q582">
        <v>107227</v>
      </c>
      <c r="R582" t="s">
        <v>542</v>
      </c>
      <c r="T582" t="s">
        <v>84</v>
      </c>
      <c r="U582" t="s">
        <v>121</v>
      </c>
      <c r="V582" t="s">
        <v>127</v>
      </c>
      <c r="W582">
        <v>18850</v>
      </c>
      <c r="X582" t="s">
        <v>406</v>
      </c>
      <c r="Y582" t="s">
        <v>419</v>
      </c>
      <c r="AL582" t="s">
        <v>541</v>
      </c>
    </row>
    <row r="583" spans="1:38">
      <c r="A583" t="s">
        <v>370</v>
      </c>
      <c r="B583">
        <v>295700485</v>
      </c>
      <c r="C583" t="s">
        <v>533</v>
      </c>
      <c r="D583">
        <v>13207.1</v>
      </c>
      <c r="E583">
        <v>2366.8000000000002</v>
      </c>
      <c r="F583">
        <v>10840.3</v>
      </c>
      <c r="G583">
        <v>6400</v>
      </c>
      <c r="H583">
        <v>5590</v>
      </c>
      <c r="I583" t="s">
        <v>542</v>
      </c>
      <c r="K583" s="150">
        <v>295700699</v>
      </c>
      <c r="L583" s="150">
        <v>224071.2</v>
      </c>
      <c r="M583">
        <v>186867.20000000001</v>
      </c>
      <c r="N583">
        <v>37203</v>
      </c>
      <c r="O583">
        <v>6399</v>
      </c>
      <c r="P583">
        <v>2256</v>
      </c>
      <c r="Q583">
        <v>139723</v>
      </c>
      <c r="R583" t="s">
        <v>542</v>
      </c>
      <c r="T583" t="s">
        <v>84</v>
      </c>
      <c r="U583" t="s">
        <v>121</v>
      </c>
      <c r="V583" t="s">
        <v>127</v>
      </c>
      <c r="W583">
        <v>18850</v>
      </c>
      <c r="X583" t="s">
        <v>406</v>
      </c>
      <c r="Y583" t="s">
        <v>420</v>
      </c>
      <c r="AL583" t="s">
        <v>541</v>
      </c>
    </row>
    <row r="584" spans="1:38">
      <c r="A584" t="s">
        <v>370</v>
      </c>
      <c r="B584">
        <v>295700671</v>
      </c>
      <c r="C584" t="s">
        <v>45</v>
      </c>
      <c r="D584">
        <v>207619.5</v>
      </c>
      <c r="E584">
        <v>54225.1</v>
      </c>
      <c r="F584">
        <v>153394.29999999999</v>
      </c>
      <c r="G584">
        <v>8000.02</v>
      </c>
      <c r="H584">
        <v>4014</v>
      </c>
      <c r="I584" t="s">
        <v>542</v>
      </c>
      <c r="K584" s="150">
        <v>295700704</v>
      </c>
      <c r="L584" s="150">
        <v>224071.2</v>
      </c>
      <c r="M584">
        <v>125935.4</v>
      </c>
      <c r="N584">
        <v>98134.8</v>
      </c>
      <c r="O584">
        <v>7987</v>
      </c>
      <c r="P584">
        <v>797</v>
      </c>
      <c r="Q584">
        <v>242615</v>
      </c>
      <c r="R584" t="s">
        <v>542</v>
      </c>
      <c r="T584" t="s">
        <v>84</v>
      </c>
      <c r="U584" t="s">
        <v>121</v>
      </c>
      <c r="V584" t="s">
        <v>127</v>
      </c>
      <c r="W584">
        <v>18850</v>
      </c>
      <c r="X584" t="s">
        <v>406</v>
      </c>
      <c r="Y584" t="s">
        <v>421</v>
      </c>
      <c r="AL584" t="s">
        <v>541</v>
      </c>
    </row>
    <row r="585" spans="1:38">
      <c r="A585" t="s">
        <v>370</v>
      </c>
      <c r="B585">
        <v>295700688</v>
      </c>
      <c r="C585" t="s">
        <v>460</v>
      </c>
      <c r="D585">
        <v>156192</v>
      </c>
      <c r="E585">
        <v>40715</v>
      </c>
      <c r="F585">
        <v>115477</v>
      </c>
      <c r="G585">
        <v>4676</v>
      </c>
      <c r="H585">
        <v>2951</v>
      </c>
      <c r="I585" t="s">
        <v>542</v>
      </c>
      <c r="K585" s="150">
        <v>295700706</v>
      </c>
      <c r="L585" s="150">
        <v>102196.5</v>
      </c>
      <c r="M585">
        <v>29194.2</v>
      </c>
      <c r="N585">
        <v>72999.899999999994</v>
      </c>
      <c r="O585">
        <v>3984</v>
      </c>
      <c r="P585">
        <v>223</v>
      </c>
      <c r="Q585">
        <v>126895</v>
      </c>
      <c r="R585" t="s">
        <v>542</v>
      </c>
      <c r="T585" t="s">
        <v>84</v>
      </c>
      <c r="U585" t="s">
        <v>121</v>
      </c>
      <c r="V585" t="s">
        <v>128</v>
      </c>
      <c r="W585">
        <v>78378</v>
      </c>
      <c r="X585" t="s">
        <v>406</v>
      </c>
      <c r="Y585" t="s">
        <v>422</v>
      </c>
      <c r="Z585">
        <v>31940.05</v>
      </c>
      <c r="AA585">
        <v>9023.07</v>
      </c>
      <c r="AB585">
        <v>22916.98</v>
      </c>
      <c r="AC585">
        <v>28.25</v>
      </c>
      <c r="AD585">
        <v>0</v>
      </c>
      <c r="AE585">
        <v>15209.18</v>
      </c>
      <c r="AF585">
        <v>3983.32</v>
      </c>
      <c r="AG585">
        <v>0</v>
      </c>
      <c r="AH585">
        <v>11225.86</v>
      </c>
      <c r="AI585">
        <v>6932.04</v>
      </c>
      <c r="AJ585">
        <v>4293.82</v>
      </c>
      <c r="AK585">
        <v>38.25</v>
      </c>
      <c r="AL585" t="s">
        <v>541</v>
      </c>
    </row>
    <row r="586" spans="1:38">
      <c r="A586" t="s">
        <v>370</v>
      </c>
      <c r="B586">
        <v>295700689</v>
      </c>
      <c r="C586" t="s">
        <v>337</v>
      </c>
      <c r="D586">
        <v>100322.6</v>
      </c>
      <c r="E586">
        <v>71280.3</v>
      </c>
      <c r="F586">
        <v>29042.3</v>
      </c>
      <c r="G586">
        <v>4000.01</v>
      </c>
      <c r="H586">
        <v>821</v>
      </c>
      <c r="I586" t="s">
        <v>542</v>
      </c>
      <c r="K586" s="150">
        <v>292600879</v>
      </c>
      <c r="L586" s="150">
        <v>193029.1</v>
      </c>
      <c r="M586">
        <v>154728.6</v>
      </c>
      <c r="N586">
        <v>38299.199999999997</v>
      </c>
      <c r="O586">
        <v>3704</v>
      </c>
      <c r="P586">
        <v>1459</v>
      </c>
      <c r="Q586">
        <v>73138.100000000006</v>
      </c>
      <c r="R586" t="s">
        <v>542</v>
      </c>
      <c r="T586" t="s">
        <v>84</v>
      </c>
      <c r="U586" t="s">
        <v>121</v>
      </c>
      <c r="V586" t="s">
        <v>128</v>
      </c>
      <c r="W586">
        <v>78378</v>
      </c>
      <c r="X586" t="s">
        <v>406</v>
      </c>
      <c r="Y586" t="s">
        <v>423</v>
      </c>
      <c r="Z586">
        <v>15030.61</v>
      </c>
      <c r="AA586">
        <v>8869.7900000000009</v>
      </c>
      <c r="AB586">
        <v>6160.82</v>
      </c>
      <c r="AC586">
        <v>59.01</v>
      </c>
      <c r="AD586">
        <v>0</v>
      </c>
      <c r="AE586">
        <v>11794.68</v>
      </c>
      <c r="AF586">
        <v>4370.97</v>
      </c>
      <c r="AG586">
        <v>0</v>
      </c>
      <c r="AH586">
        <v>7423.71</v>
      </c>
      <c r="AI586">
        <v>5449.58</v>
      </c>
      <c r="AJ586">
        <v>1974.13</v>
      </c>
      <c r="AK586">
        <v>26.59</v>
      </c>
      <c r="AL586" t="s">
        <v>541</v>
      </c>
    </row>
    <row r="587" spans="1:38">
      <c r="A587" t="s">
        <v>370</v>
      </c>
      <c r="B587">
        <v>295700699</v>
      </c>
      <c r="C587" t="s">
        <v>485</v>
      </c>
      <c r="D587">
        <v>83195</v>
      </c>
      <c r="E587">
        <v>26652.9</v>
      </c>
      <c r="F587">
        <v>56542.1</v>
      </c>
      <c r="G587">
        <v>6400.03</v>
      </c>
      <c r="H587">
        <v>2256</v>
      </c>
      <c r="I587" t="s">
        <v>542</v>
      </c>
      <c r="K587" s="150">
        <v>292602231</v>
      </c>
      <c r="L587" s="150">
        <v>276130.40000000002</v>
      </c>
      <c r="M587">
        <v>191527.1</v>
      </c>
      <c r="N587">
        <v>84602.5</v>
      </c>
      <c r="O587">
        <v>3513</v>
      </c>
      <c r="P587">
        <v>2224</v>
      </c>
      <c r="Q587">
        <v>24293.9</v>
      </c>
      <c r="R587" t="s">
        <v>542</v>
      </c>
      <c r="T587" t="s">
        <v>84</v>
      </c>
      <c r="U587" t="s">
        <v>121</v>
      </c>
      <c r="V587" t="s">
        <v>129</v>
      </c>
      <c r="W587">
        <v>78998</v>
      </c>
      <c r="X587" t="s">
        <v>406</v>
      </c>
      <c r="Y587" t="s">
        <v>424</v>
      </c>
      <c r="AL587" t="s">
        <v>541</v>
      </c>
    </row>
    <row r="588" spans="1:38">
      <c r="A588" t="s">
        <v>370</v>
      </c>
      <c r="B588">
        <v>295700699</v>
      </c>
      <c r="C588" t="s">
        <v>487</v>
      </c>
      <c r="D588">
        <v>8804.7999999999993</v>
      </c>
      <c r="E588">
        <v>8183.9</v>
      </c>
      <c r="F588">
        <v>620.9</v>
      </c>
      <c r="G588">
        <v>6400.03</v>
      </c>
      <c r="H588">
        <v>2256</v>
      </c>
      <c r="I588" t="s">
        <v>542</v>
      </c>
      <c r="K588" s="150">
        <v>292602804</v>
      </c>
      <c r="L588" s="150">
        <v>83038.8</v>
      </c>
      <c r="M588">
        <v>23633</v>
      </c>
      <c r="N588">
        <v>59405.5</v>
      </c>
      <c r="O588">
        <v>4271</v>
      </c>
      <c r="P588">
        <v>949</v>
      </c>
      <c r="Q588">
        <v>112051</v>
      </c>
      <c r="R588" t="s">
        <v>542</v>
      </c>
      <c r="T588" t="s">
        <v>84</v>
      </c>
      <c r="U588" t="s">
        <v>121</v>
      </c>
      <c r="V588" t="s">
        <v>130</v>
      </c>
      <c r="W588">
        <v>53518</v>
      </c>
      <c r="X588" t="s">
        <v>406</v>
      </c>
      <c r="Y588" t="s">
        <v>425</v>
      </c>
      <c r="Z588">
        <v>172851.74</v>
      </c>
      <c r="AA588">
        <v>71518.59</v>
      </c>
      <c r="AB588">
        <v>101333.15</v>
      </c>
      <c r="AC588">
        <v>41.38</v>
      </c>
      <c r="AD588">
        <v>22.97</v>
      </c>
      <c r="AE588">
        <v>212547.86</v>
      </c>
      <c r="AF588">
        <v>66838.8</v>
      </c>
      <c r="AG588">
        <v>0</v>
      </c>
      <c r="AH588">
        <v>145709.04999999999</v>
      </c>
      <c r="AI588">
        <v>70280.5</v>
      </c>
      <c r="AJ588">
        <v>75428.55</v>
      </c>
      <c r="AK588">
        <v>51.77</v>
      </c>
      <c r="AL588" t="s">
        <v>541</v>
      </c>
    </row>
    <row r="589" spans="1:38">
      <c r="A589" t="s">
        <v>370</v>
      </c>
      <c r="B589">
        <v>295700699</v>
      </c>
      <c r="C589" t="s">
        <v>488</v>
      </c>
      <c r="D589">
        <v>132070.5</v>
      </c>
      <c r="E589">
        <v>1430.2</v>
      </c>
      <c r="F589">
        <v>130640.2</v>
      </c>
      <c r="G589">
        <v>6400.03</v>
      </c>
      <c r="H589">
        <v>2256</v>
      </c>
      <c r="I589" t="s">
        <v>542</v>
      </c>
      <c r="K589" s="150">
        <v>292603004</v>
      </c>
      <c r="L589" s="150">
        <v>438219.9</v>
      </c>
      <c r="M589">
        <v>232635.4</v>
      </c>
      <c r="N589">
        <v>205584.1</v>
      </c>
      <c r="O589">
        <v>13858</v>
      </c>
      <c r="P589">
        <v>2049</v>
      </c>
      <c r="Q589">
        <v>396758</v>
      </c>
      <c r="R589" t="s">
        <v>542</v>
      </c>
      <c r="T589" t="s">
        <v>84</v>
      </c>
      <c r="U589" t="s">
        <v>121</v>
      </c>
      <c r="V589" t="s">
        <v>130</v>
      </c>
      <c r="W589">
        <v>53518</v>
      </c>
      <c r="X589" t="s">
        <v>406</v>
      </c>
      <c r="Y589" t="s">
        <v>426</v>
      </c>
      <c r="Z589">
        <v>76590.89</v>
      </c>
      <c r="AA589">
        <v>50885.599999999999</v>
      </c>
      <c r="AB589">
        <v>25705.3</v>
      </c>
      <c r="AC589">
        <v>66.44</v>
      </c>
      <c r="AD589">
        <v>25.02</v>
      </c>
      <c r="AE589">
        <v>95756.4</v>
      </c>
      <c r="AF589">
        <v>42618.34</v>
      </c>
      <c r="AG589">
        <v>0</v>
      </c>
      <c r="AH589">
        <v>53138.06</v>
      </c>
      <c r="AI589">
        <v>50885.599999999999</v>
      </c>
      <c r="AJ589">
        <v>2252.46</v>
      </c>
      <c r="AK589">
        <v>4.24</v>
      </c>
      <c r="AL589" t="s">
        <v>541</v>
      </c>
    </row>
    <row r="590" spans="1:38">
      <c r="A590" t="s">
        <v>370</v>
      </c>
      <c r="B590">
        <v>295700704</v>
      </c>
      <c r="C590" t="s">
        <v>442</v>
      </c>
      <c r="D590">
        <v>83195</v>
      </c>
      <c r="E590">
        <v>42389.5</v>
      </c>
      <c r="F590">
        <v>40805.5</v>
      </c>
      <c r="G590">
        <v>7988.02</v>
      </c>
      <c r="H590">
        <v>866</v>
      </c>
      <c r="I590" t="s">
        <v>542</v>
      </c>
      <c r="K590" s="150">
        <v>292603875</v>
      </c>
      <c r="L590" s="150">
        <v>83038.8</v>
      </c>
      <c r="M590">
        <v>53617.4</v>
      </c>
      <c r="N590">
        <v>29421.1</v>
      </c>
      <c r="O590">
        <v>4791</v>
      </c>
      <c r="P590">
        <v>2877</v>
      </c>
      <c r="Q590">
        <v>64585.599999999999</v>
      </c>
      <c r="R590" t="s">
        <v>542</v>
      </c>
      <c r="T590" t="s">
        <v>84</v>
      </c>
      <c r="U590" t="s">
        <v>121</v>
      </c>
      <c r="V590" t="s">
        <v>134</v>
      </c>
      <c r="W590">
        <v>55362</v>
      </c>
      <c r="X590" t="s">
        <v>406</v>
      </c>
      <c r="Y590" t="s">
        <v>427</v>
      </c>
      <c r="Z590">
        <v>172851.74</v>
      </c>
      <c r="AA590">
        <v>105517.86</v>
      </c>
      <c r="AB590">
        <v>67333.88</v>
      </c>
      <c r="AC590">
        <v>61.05</v>
      </c>
      <c r="AD590">
        <v>32.369999999999997</v>
      </c>
      <c r="AE590">
        <v>228801.79</v>
      </c>
      <c r="AF590">
        <v>33615.78</v>
      </c>
      <c r="AG590">
        <v>12.92</v>
      </c>
      <c r="AH590">
        <v>195186.01</v>
      </c>
      <c r="AI590">
        <v>102834.7</v>
      </c>
      <c r="AJ590">
        <v>92351.3</v>
      </c>
      <c r="AK590">
        <v>47.31</v>
      </c>
      <c r="AL590" t="s">
        <v>541</v>
      </c>
    </row>
    <row r="591" spans="1:38">
      <c r="A591" t="s">
        <v>370</v>
      </c>
      <c r="B591">
        <v>295700704</v>
      </c>
      <c r="C591" t="s">
        <v>444</v>
      </c>
      <c r="D591">
        <v>8804.7999999999993</v>
      </c>
      <c r="E591">
        <v>8554.7999999999993</v>
      </c>
      <c r="F591">
        <v>250</v>
      </c>
      <c r="G591">
        <v>7988.02</v>
      </c>
      <c r="H591">
        <v>866</v>
      </c>
      <c r="I591" t="s">
        <v>542</v>
      </c>
      <c r="K591" s="150">
        <v>292604652</v>
      </c>
      <c r="L591" s="150">
        <v>191618.2</v>
      </c>
      <c r="M591">
        <v>46795.3</v>
      </c>
      <c r="N591">
        <v>144817.70000000001</v>
      </c>
      <c r="O591">
        <v>8427</v>
      </c>
      <c r="P591">
        <v>4219</v>
      </c>
      <c r="Q591">
        <v>130949</v>
      </c>
      <c r="R591" t="s">
        <v>542</v>
      </c>
      <c r="T591" t="s">
        <v>84</v>
      </c>
      <c r="U591" t="s">
        <v>121</v>
      </c>
      <c r="V591" t="s">
        <v>119</v>
      </c>
      <c r="W591">
        <v>210204</v>
      </c>
      <c r="X591" t="s">
        <v>406</v>
      </c>
      <c r="Y591" t="s">
        <v>428</v>
      </c>
      <c r="Z591">
        <v>38650.15</v>
      </c>
      <c r="AA591">
        <v>31902.66</v>
      </c>
      <c r="AB591">
        <v>6747.49</v>
      </c>
      <c r="AC591">
        <v>82.54</v>
      </c>
      <c r="AD591">
        <v>15.54</v>
      </c>
      <c r="AE591">
        <v>44656.58</v>
      </c>
      <c r="AF591">
        <v>6321.8</v>
      </c>
      <c r="AG591">
        <v>0</v>
      </c>
      <c r="AH591">
        <v>38334.78</v>
      </c>
      <c r="AI591">
        <v>31372.7</v>
      </c>
      <c r="AJ591">
        <v>6962.07</v>
      </c>
      <c r="AK591">
        <v>18.16</v>
      </c>
      <c r="AL591" t="s">
        <v>541</v>
      </c>
    </row>
    <row r="592" spans="1:38">
      <c r="A592" t="s">
        <v>370</v>
      </c>
      <c r="B592">
        <v>295700704</v>
      </c>
      <c r="C592" t="s">
        <v>443</v>
      </c>
      <c r="D592">
        <v>132070.5</v>
      </c>
      <c r="E592">
        <v>45885.1</v>
      </c>
      <c r="F592">
        <v>86185.3</v>
      </c>
      <c r="G592">
        <v>7988.02</v>
      </c>
      <c r="H592">
        <v>866</v>
      </c>
      <c r="I592" t="s">
        <v>542</v>
      </c>
      <c r="K592" s="150">
        <v>295700349</v>
      </c>
      <c r="L592" s="150">
        <v>262288.90000000002</v>
      </c>
      <c r="M592">
        <v>94870.9</v>
      </c>
      <c r="N592">
        <v>167416.6</v>
      </c>
      <c r="O592">
        <v>10105</v>
      </c>
      <c r="P592">
        <v>1501</v>
      </c>
      <c r="Q592">
        <v>290797</v>
      </c>
      <c r="R592" t="s">
        <v>542</v>
      </c>
    </row>
    <row r="593" spans="1:36">
      <c r="A593" t="s">
        <v>370</v>
      </c>
      <c r="B593">
        <v>295700706</v>
      </c>
      <c r="C593" t="s">
        <v>358</v>
      </c>
      <c r="D593">
        <v>100322.6</v>
      </c>
      <c r="E593">
        <v>72974.399999999994</v>
      </c>
      <c r="F593">
        <v>27348.2</v>
      </c>
      <c r="G593">
        <v>3985.02</v>
      </c>
      <c r="H593">
        <v>223</v>
      </c>
      <c r="I593" t="s">
        <v>542</v>
      </c>
      <c r="K593" s="150">
        <v>295700667</v>
      </c>
      <c r="L593" s="150">
        <v>102196.5</v>
      </c>
      <c r="M593">
        <v>74410.2</v>
      </c>
      <c r="N593">
        <v>27783.9</v>
      </c>
      <c r="O593">
        <v>3999</v>
      </c>
      <c r="P593">
        <v>1159</v>
      </c>
      <c r="Q593">
        <v>95792.9</v>
      </c>
      <c r="R593" t="s">
        <v>542</v>
      </c>
      <c r="T593" t="s">
        <v>359</v>
      </c>
      <c r="U593" t="s">
        <v>516</v>
      </c>
      <c r="V593" t="s">
        <v>521</v>
      </c>
      <c r="W593" t="s">
        <v>377</v>
      </c>
      <c r="Y593" t="s">
        <v>515</v>
      </c>
    </row>
    <row r="594" spans="1:36">
      <c r="A594" t="s">
        <v>365</v>
      </c>
      <c r="B594">
        <v>292600879</v>
      </c>
      <c r="C594" t="s">
        <v>55</v>
      </c>
      <c r="D594">
        <v>193027.9</v>
      </c>
      <c r="E594">
        <v>38293.800000000003</v>
      </c>
      <c r="F594">
        <v>154734.1</v>
      </c>
      <c r="G594">
        <v>3704.01</v>
      </c>
      <c r="H594">
        <v>1459</v>
      </c>
      <c r="I594" t="s">
        <v>542</v>
      </c>
      <c r="K594" s="150">
        <v>295700709</v>
      </c>
      <c r="L594" s="150">
        <v>328695.2</v>
      </c>
      <c r="M594">
        <v>141009</v>
      </c>
      <c r="N594">
        <v>187682.5</v>
      </c>
      <c r="O594">
        <v>9858</v>
      </c>
      <c r="P594">
        <v>233</v>
      </c>
      <c r="Q594">
        <v>324700</v>
      </c>
      <c r="R594" t="s">
        <v>542</v>
      </c>
      <c r="T594">
        <v>290103544</v>
      </c>
      <c r="W594" t="s">
        <v>542</v>
      </c>
      <c r="Y594" t="s">
        <v>10</v>
      </c>
      <c r="Z594" t="s">
        <v>267</v>
      </c>
      <c r="AA594" t="s">
        <v>242</v>
      </c>
      <c r="AB594" t="s">
        <v>490</v>
      </c>
      <c r="AC594" t="s">
        <v>377</v>
      </c>
      <c r="AD594" t="s">
        <v>347</v>
      </c>
      <c r="AE594" t="s">
        <v>491</v>
      </c>
      <c r="AF594" t="s">
        <v>510</v>
      </c>
      <c r="AG594" t="s">
        <v>310</v>
      </c>
      <c r="AH594" t="s">
        <v>511</v>
      </c>
      <c r="AI594" t="s">
        <v>513</v>
      </c>
      <c r="AJ594" t="s">
        <v>377</v>
      </c>
    </row>
    <row r="595" spans="1:36">
      <c r="A595" t="s">
        <v>365</v>
      </c>
      <c r="B595">
        <v>292602231</v>
      </c>
      <c r="C595" t="s">
        <v>47</v>
      </c>
      <c r="D595">
        <v>275754.2</v>
      </c>
      <c r="E595">
        <v>84566.5</v>
      </c>
      <c r="F595">
        <v>191187.7</v>
      </c>
      <c r="G595">
        <v>3522.39</v>
      </c>
      <c r="H595">
        <v>2222</v>
      </c>
      <c r="I595" t="s">
        <v>542</v>
      </c>
      <c r="K595" s="150">
        <v>295700710</v>
      </c>
      <c r="L595" s="150">
        <v>209496.5</v>
      </c>
      <c r="M595">
        <v>68057.2</v>
      </c>
      <c r="N595">
        <v>141433.5</v>
      </c>
      <c r="O595">
        <v>7999</v>
      </c>
      <c r="P595">
        <v>4095</v>
      </c>
      <c r="Q595">
        <v>107226</v>
      </c>
      <c r="R595" t="s">
        <v>542</v>
      </c>
      <c r="T595">
        <v>290103564</v>
      </c>
      <c r="W595" t="s">
        <v>542</v>
      </c>
      <c r="Y595">
        <v>292602230</v>
      </c>
      <c r="Z595">
        <v>404.4</v>
      </c>
      <c r="AA595">
        <v>363</v>
      </c>
      <c r="AB595">
        <v>0.89762611275964399</v>
      </c>
      <c r="AC595" t="s">
        <v>542</v>
      </c>
      <c r="AD595">
        <v>0.39492187499999998</v>
      </c>
      <c r="AE595">
        <v>0.3544921875</v>
      </c>
      <c r="AF595">
        <v>30.821191406250001</v>
      </c>
      <c r="AG595">
        <v>33.91650390625</v>
      </c>
      <c r="AH595">
        <v>30.466699218750001</v>
      </c>
      <c r="AI595">
        <v>0.89828536876808573</v>
      </c>
      <c r="AJ595" t="s">
        <v>542</v>
      </c>
    </row>
    <row r="596" spans="1:36">
      <c r="A596" t="s">
        <v>365</v>
      </c>
      <c r="B596">
        <v>292602804</v>
      </c>
      <c r="C596" t="s">
        <v>48</v>
      </c>
      <c r="D596">
        <v>82726.3</v>
      </c>
      <c r="E596">
        <v>59399.7</v>
      </c>
      <c r="F596">
        <v>23326.5</v>
      </c>
      <c r="G596">
        <v>4271.25</v>
      </c>
      <c r="H596">
        <v>949</v>
      </c>
      <c r="I596" t="s">
        <v>542</v>
      </c>
      <c r="K596" s="150">
        <v>295700712</v>
      </c>
      <c r="L596" s="150">
        <v>209496.5</v>
      </c>
      <c r="M596">
        <v>72657.5</v>
      </c>
      <c r="N596">
        <v>136833.5</v>
      </c>
      <c r="O596">
        <v>7984</v>
      </c>
      <c r="P596">
        <v>1984</v>
      </c>
      <c r="Q596">
        <v>123212</v>
      </c>
      <c r="R596" t="s">
        <v>542</v>
      </c>
      <c r="T596">
        <v>290103810</v>
      </c>
      <c r="W596" t="s">
        <v>542</v>
      </c>
      <c r="Y596">
        <v>292602231</v>
      </c>
      <c r="Z596">
        <v>17022.400000000001</v>
      </c>
      <c r="AA596">
        <v>11787.1</v>
      </c>
      <c r="AB596">
        <v>0.69244642353604657</v>
      </c>
      <c r="AC596" t="s">
        <v>542</v>
      </c>
      <c r="AD596">
        <v>16.623437500000001</v>
      </c>
      <c r="AE596">
        <v>11.51083984375</v>
      </c>
      <c r="AF596">
        <v>82.61962890625</v>
      </c>
      <c r="AG596">
        <v>23.724511718750001</v>
      </c>
      <c r="AH596">
        <v>71.108789062499994</v>
      </c>
      <c r="AI596">
        <v>2.9972709198605405</v>
      </c>
      <c r="AJ596" t="s">
        <v>542</v>
      </c>
    </row>
    <row r="597" spans="1:36">
      <c r="A597" t="s">
        <v>365</v>
      </c>
      <c r="B597">
        <v>292603004</v>
      </c>
      <c r="C597" t="s">
        <v>56</v>
      </c>
      <c r="D597">
        <v>132132.20000000001</v>
      </c>
      <c r="E597">
        <v>82216.5</v>
      </c>
      <c r="F597">
        <v>49915.8</v>
      </c>
      <c r="G597">
        <v>13863.9</v>
      </c>
      <c r="H597">
        <v>2031</v>
      </c>
      <c r="I597" t="s">
        <v>542</v>
      </c>
      <c r="K597" s="150">
        <v>295700713</v>
      </c>
      <c r="L597" s="150">
        <v>190871.2</v>
      </c>
      <c r="M597">
        <v>175545.8</v>
      </c>
      <c r="N597">
        <v>15323</v>
      </c>
      <c r="O597">
        <v>6400</v>
      </c>
      <c r="P597">
        <v>5053</v>
      </c>
      <c r="Q597">
        <v>45447.1</v>
      </c>
      <c r="R597" t="s">
        <v>542</v>
      </c>
      <c r="T597">
        <v>290103943</v>
      </c>
      <c r="W597" t="s">
        <v>542</v>
      </c>
      <c r="Y597">
        <v>292604330</v>
      </c>
      <c r="Z597">
        <v>22848.6</v>
      </c>
      <c r="AA597">
        <v>6677.5</v>
      </c>
      <c r="AB597">
        <v>0.29224985338270182</v>
      </c>
      <c r="AC597" t="s">
        <v>542</v>
      </c>
      <c r="AD597">
        <v>22.313085937499999</v>
      </c>
      <c r="AE597">
        <v>6.52099609375</v>
      </c>
      <c r="AF597">
        <v>86.567578124999997</v>
      </c>
      <c r="AG597">
        <v>129.11328125</v>
      </c>
      <c r="AH597">
        <v>80.046582031249997</v>
      </c>
      <c r="AI597">
        <v>0.61997171209875046</v>
      </c>
      <c r="AJ597" t="s">
        <v>542</v>
      </c>
    </row>
    <row r="598" spans="1:36">
      <c r="A598" t="s">
        <v>365</v>
      </c>
      <c r="B598">
        <v>292603004</v>
      </c>
      <c r="C598" t="s">
        <v>57</v>
      </c>
      <c r="D598">
        <v>13787.7</v>
      </c>
      <c r="E598">
        <v>13647.9</v>
      </c>
      <c r="F598">
        <v>139.80000000000001</v>
      </c>
      <c r="G598">
        <v>13863.9</v>
      </c>
      <c r="H598">
        <v>2031</v>
      </c>
      <c r="I598" t="s">
        <v>542</v>
      </c>
      <c r="K598" s="150">
        <v>292600623</v>
      </c>
      <c r="L598" s="150">
        <v>250018.4</v>
      </c>
      <c r="M598">
        <v>232054</v>
      </c>
      <c r="N598">
        <v>17963.099999999999</v>
      </c>
      <c r="O598">
        <v>1207</v>
      </c>
      <c r="P598">
        <v>514</v>
      </c>
      <c r="Q598">
        <v>25322.400000000001</v>
      </c>
      <c r="R598" t="s">
        <v>542</v>
      </c>
      <c r="T598">
        <v>290105349</v>
      </c>
      <c r="U598">
        <v>10018.1748046875</v>
      </c>
      <c r="V598">
        <v>9.7833738327026367</v>
      </c>
      <c r="W598" t="s">
        <v>542</v>
      </c>
      <c r="Y598">
        <v>292604652</v>
      </c>
      <c r="Z598">
        <v>97704.4</v>
      </c>
      <c r="AA598">
        <v>63411.4</v>
      </c>
      <c r="AB598">
        <v>0.64901273637625334</v>
      </c>
      <c r="AC598" t="s">
        <v>542</v>
      </c>
      <c r="AD598">
        <v>95.414453124999994</v>
      </c>
      <c r="AE598">
        <v>61.925195312500001</v>
      </c>
      <c r="AF598">
        <v>141.42353515625001</v>
      </c>
      <c r="AG598">
        <v>127.8798828125</v>
      </c>
      <c r="AH598">
        <v>79.498339843750017</v>
      </c>
      <c r="AI598">
        <v>0.6216641593292046</v>
      </c>
      <c r="AJ598" t="s">
        <v>542</v>
      </c>
    </row>
    <row r="599" spans="1:36">
      <c r="A599" t="s">
        <v>365</v>
      </c>
      <c r="B599">
        <v>292603004</v>
      </c>
      <c r="C599" t="s">
        <v>366</v>
      </c>
      <c r="D599">
        <v>292299.40000000002</v>
      </c>
      <c r="E599">
        <v>107795.5</v>
      </c>
      <c r="F599">
        <v>184504</v>
      </c>
      <c r="G599">
        <v>13863.9</v>
      </c>
      <c r="H599">
        <v>2031</v>
      </c>
      <c r="I599" t="s">
        <v>542</v>
      </c>
      <c r="K599" s="150">
        <v>292600745</v>
      </c>
      <c r="R599" t="s">
        <v>542</v>
      </c>
      <c r="T599">
        <v>290103452</v>
      </c>
      <c r="W599" t="s">
        <v>542</v>
      </c>
      <c r="Y599">
        <v>292603286</v>
      </c>
      <c r="Z599">
        <v>113415</v>
      </c>
      <c r="AA599">
        <v>57914.2</v>
      </c>
      <c r="AB599">
        <v>0.51063968610853938</v>
      </c>
      <c r="AC599" t="s">
        <v>542</v>
      </c>
      <c r="AD599">
        <v>110.7568359375</v>
      </c>
      <c r="AE599">
        <v>56.556835937499997</v>
      </c>
      <c r="AF599">
        <v>115.02060546875001</v>
      </c>
      <c r="AG599">
        <v>103.8212890625</v>
      </c>
      <c r="AH599">
        <v>58.463769531250009</v>
      </c>
      <c r="AI599">
        <v>0.56311927986229349</v>
      </c>
      <c r="AJ599" t="s">
        <v>542</v>
      </c>
    </row>
    <row r="600" spans="1:36">
      <c r="A600" t="s">
        <v>365</v>
      </c>
      <c r="B600">
        <v>292603875</v>
      </c>
      <c r="C600" t="s">
        <v>49</v>
      </c>
      <c r="D600">
        <v>82726.3</v>
      </c>
      <c r="E600">
        <v>29419.1</v>
      </c>
      <c r="F600">
        <v>53307.199999999997</v>
      </c>
      <c r="G600">
        <v>4792</v>
      </c>
      <c r="H600">
        <v>2877</v>
      </c>
      <c r="I600" t="s">
        <v>542</v>
      </c>
      <c r="K600" s="150">
        <v>295700703</v>
      </c>
      <c r="L600" s="150">
        <v>224071.2</v>
      </c>
      <c r="M600">
        <v>125697.8</v>
      </c>
      <c r="N600">
        <v>98372.5</v>
      </c>
      <c r="O600">
        <v>5940</v>
      </c>
      <c r="P600">
        <v>543</v>
      </c>
      <c r="Q600">
        <v>182023</v>
      </c>
      <c r="R600" t="s">
        <v>542</v>
      </c>
      <c r="T600">
        <v>290103720</v>
      </c>
      <c r="W600" t="s">
        <v>542</v>
      </c>
      <c r="Y600">
        <v>292603696</v>
      </c>
      <c r="Z600">
        <v>64569.2</v>
      </c>
      <c r="AA600">
        <v>28447.7</v>
      </c>
      <c r="AB600">
        <v>0.44057693141621707</v>
      </c>
      <c r="AC600" t="s">
        <v>542</v>
      </c>
      <c r="AD600">
        <v>63.055859374999997</v>
      </c>
      <c r="AE600">
        <v>27.780957031250001</v>
      </c>
      <c r="AF600">
        <v>55.79736328125</v>
      </c>
      <c r="AG600">
        <v>51.306738281249999</v>
      </c>
      <c r="AH600">
        <v>28.016406249999999</v>
      </c>
      <c r="AI600">
        <v>0.5460570519299327</v>
      </c>
      <c r="AJ600" t="s">
        <v>542</v>
      </c>
    </row>
    <row r="601" spans="1:36">
      <c r="A601" t="s">
        <v>365</v>
      </c>
      <c r="B601">
        <v>292604652</v>
      </c>
      <c r="C601" t="s">
        <v>51</v>
      </c>
      <c r="D601">
        <v>188976.6</v>
      </c>
      <c r="E601">
        <v>144445.1</v>
      </c>
      <c r="F601">
        <v>44531.5</v>
      </c>
      <c r="G601">
        <v>8428</v>
      </c>
      <c r="H601">
        <v>4219</v>
      </c>
      <c r="I601" t="s">
        <v>542</v>
      </c>
      <c r="K601" s="150">
        <v>295700705</v>
      </c>
      <c r="L601" s="150">
        <v>156194.1</v>
      </c>
      <c r="M601">
        <v>115486.39999999999</v>
      </c>
      <c r="N601">
        <v>40705.5</v>
      </c>
      <c r="O601">
        <v>4676</v>
      </c>
      <c r="P601">
        <v>2951</v>
      </c>
      <c r="Q601">
        <v>58186.8</v>
      </c>
      <c r="R601" t="s">
        <v>542</v>
      </c>
      <c r="T601">
        <v>290105373</v>
      </c>
      <c r="U601">
        <v>1943.0361328125</v>
      </c>
      <c r="V601">
        <v>1.897496223449707</v>
      </c>
      <c r="W601" t="s">
        <v>542</v>
      </c>
      <c r="Y601">
        <v>295700671</v>
      </c>
      <c r="Z601">
        <v>97390.8</v>
      </c>
      <c r="AA601">
        <v>27777.9</v>
      </c>
      <c r="AB601">
        <v>0.28522098596582018</v>
      </c>
      <c r="AC601" t="s">
        <v>542</v>
      </c>
      <c r="AD601">
        <v>95.108203125000003</v>
      </c>
      <c r="AE601">
        <v>27.126855468750001</v>
      </c>
      <c r="AF601">
        <v>54.25244140625</v>
      </c>
      <c r="AG601">
        <v>92.461132812499997</v>
      </c>
      <c r="AH601">
        <v>27.125585937499999</v>
      </c>
      <c r="AI601">
        <v>0.29337284881105025</v>
      </c>
      <c r="AJ601" t="s">
        <v>542</v>
      </c>
    </row>
    <row r="602" spans="1:36">
      <c r="A602" t="s">
        <v>365</v>
      </c>
      <c r="B602">
        <v>295700349</v>
      </c>
      <c r="C602" t="s">
        <v>367</v>
      </c>
      <c r="D602">
        <v>117009.8</v>
      </c>
      <c r="E602">
        <v>50821.3</v>
      </c>
      <c r="F602">
        <v>66188.5</v>
      </c>
      <c r="G602">
        <v>10106</v>
      </c>
      <c r="H602">
        <v>1466</v>
      </c>
      <c r="I602" t="s">
        <v>542</v>
      </c>
      <c r="K602" s="150">
        <v>492600377</v>
      </c>
      <c r="L602" s="150">
        <v>33090.5</v>
      </c>
      <c r="M602">
        <v>14757.2</v>
      </c>
      <c r="N602">
        <v>18333.3</v>
      </c>
      <c r="O602">
        <v>1570</v>
      </c>
      <c r="P602">
        <v>293</v>
      </c>
      <c r="Q602">
        <v>42854.1</v>
      </c>
      <c r="R602" t="s">
        <v>542</v>
      </c>
      <c r="T602">
        <v>290102838</v>
      </c>
      <c r="U602">
        <v>744.083984375</v>
      </c>
      <c r="V602">
        <v>0.72664451599121094</v>
      </c>
      <c r="W602" t="s">
        <v>542</v>
      </c>
      <c r="Y602">
        <v>295700710</v>
      </c>
      <c r="Z602">
        <v>107143</v>
      </c>
      <c r="AA602">
        <v>70545.7</v>
      </c>
      <c r="AB602">
        <v>0.65842565543245934</v>
      </c>
      <c r="AC602" t="s">
        <v>542</v>
      </c>
      <c r="AD602">
        <v>104.6318359375</v>
      </c>
      <c r="AE602">
        <v>68.892285156249997</v>
      </c>
      <c r="AF602">
        <v>138.11865234375</v>
      </c>
      <c r="AG602">
        <v>104.712890625</v>
      </c>
      <c r="AH602">
        <v>69.226367187500003</v>
      </c>
      <c r="AI602">
        <v>0.66110644806296981</v>
      </c>
      <c r="AJ602" t="s">
        <v>542</v>
      </c>
    </row>
    <row r="603" spans="1:36">
      <c r="A603" t="s">
        <v>365</v>
      </c>
      <c r="B603">
        <v>295700349</v>
      </c>
      <c r="C603" t="s">
        <v>368</v>
      </c>
      <c r="D603">
        <v>132070.5</v>
      </c>
      <c r="E603">
        <v>102711.6</v>
      </c>
      <c r="F603">
        <v>29358.799999999999</v>
      </c>
      <c r="G603">
        <v>10106</v>
      </c>
      <c r="H603">
        <v>1466</v>
      </c>
      <c r="I603" t="s">
        <v>542</v>
      </c>
      <c r="K603" s="150">
        <v>298701383</v>
      </c>
      <c r="L603" s="150">
        <v>59722.9</v>
      </c>
      <c r="M603">
        <v>19595.900000000001</v>
      </c>
      <c r="N603">
        <v>40127</v>
      </c>
      <c r="O603">
        <v>2480</v>
      </c>
      <c r="P603">
        <v>653</v>
      </c>
      <c r="Q603">
        <v>61297.2</v>
      </c>
      <c r="R603" t="s">
        <v>542</v>
      </c>
      <c r="T603">
        <v>290102819</v>
      </c>
      <c r="U603">
        <v>13689.21093749996</v>
      </c>
      <c r="V603">
        <v>13.368370056152305</v>
      </c>
      <c r="W603" t="s">
        <v>542</v>
      </c>
      <c r="Y603">
        <v>295700712</v>
      </c>
      <c r="Z603">
        <v>124564</v>
      </c>
      <c r="AA603">
        <v>68375.899999999994</v>
      </c>
      <c r="AB603">
        <v>0.54892183937574257</v>
      </c>
      <c r="AC603" t="s">
        <v>542</v>
      </c>
      <c r="AD603">
        <v>121.64453125</v>
      </c>
      <c r="AE603">
        <v>66.773339843749994</v>
      </c>
      <c r="AF603">
        <v>133.62646484375</v>
      </c>
      <c r="AG603">
        <v>120.32421875</v>
      </c>
      <c r="AH603">
        <v>66.853125000000006</v>
      </c>
      <c r="AI603">
        <v>0.55560821997857357</v>
      </c>
      <c r="AJ603" t="s">
        <v>542</v>
      </c>
    </row>
    <row r="604" spans="1:36">
      <c r="A604" t="s">
        <v>365</v>
      </c>
      <c r="B604">
        <v>295700349</v>
      </c>
      <c r="C604" t="s">
        <v>369</v>
      </c>
      <c r="D604">
        <v>13207.1</v>
      </c>
      <c r="E604">
        <v>13072.4</v>
      </c>
      <c r="F604">
        <v>134.80000000000001</v>
      </c>
      <c r="G604">
        <v>10106</v>
      </c>
      <c r="H604">
        <v>1466</v>
      </c>
      <c r="I604" t="s">
        <v>542</v>
      </c>
      <c r="T604">
        <v>290102839</v>
      </c>
      <c r="W604" t="s">
        <v>542</v>
      </c>
    </row>
    <row r="605" spans="1:36">
      <c r="A605" t="s">
        <v>365</v>
      </c>
      <c r="B605">
        <v>295700667</v>
      </c>
      <c r="C605" t="s">
        <v>46</v>
      </c>
      <c r="D605">
        <v>100322.6</v>
      </c>
      <c r="E605">
        <v>27119.1</v>
      </c>
      <c r="F605">
        <v>73203.5</v>
      </c>
      <c r="G605">
        <v>4000.01</v>
      </c>
      <c r="H605">
        <v>1241</v>
      </c>
      <c r="I605" t="s">
        <v>542</v>
      </c>
      <c r="T605">
        <v>290105364</v>
      </c>
      <c r="U605">
        <v>4.6875E-2</v>
      </c>
      <c r="V605">
        <v>4.57763671875E-5</v>
      </c>
      <c r="W605" t="s">
        <v>542</v>
      </c>
      <c r="Y605" t="s">
        <v>514</v>
      </c>
    </row>
    <row r="606" spans="1:36">
      <c r="A606" t="s">
        <v>365</v>
      </c>
      <c r="B606">
        <v>295700709</v>
      </c>
      <c r="C606" t="s">
        <v>379</v>
      </c>
      <c r="D606">
        <v>117378.8</v>
      </c>
      <c r="E606">
        <v>68461.600000000006</v>
      </c>
      <c r="F606">
        <v>48917.2</v>
      </c>
      <c r="G606">
        <v>9730.0400000000009</v>
      </c>
      <c r="H606">
        <v>191</v>
      </c>
      <c r="I606" t="s">
        <v>542</v>
      </c>
      <c r="Y606" t="s">
        <v>10</v>
      </c>
      <c r="Z606" t="s">
        <v>267</v>
      </c>
      <c r="AA606" t="s">
        <v>242</v>
      </c>
      <c r="AB606" t="s">
        <v>490</v>
      </c>
      <c r="AC606" t="s">
        <v>377</v>
      </c>
      <c r="AD606" t="s">
        <v>347</v>
      </c>
      <c r="AE606" t="s">
        <v>491</v>
      </c>
      <c r="AF606" t="s">
        <v>510</v>
      </c>
      <c r="AG606" t="s">
        <v>310</v>
      </c>
      <c r="AH606" t="s">
        <v>511</v>
      </c>
      <c r="AI606" t="s">
        <v>513</v>
      </c>
      <c r="AJ606" t="s">
        <v>377</v>
      </c>
    </row>
    <row r="607" spans="1:36">
      <c r="A607" t="s">
        <v>365</v>
      </c>
      <c r="B607">
        <v>295700709</v>
      </c>
      <c r="C607" t="s">
        <v>380</v>
      </c>
      <c r="D607">
        <v>198105.7</v>
      </c>
      <c r="E607">
        <v>104987.9</v>
      </c>
      <c r="F607">
        <v>93117.8</v>
      </c>
      <c r="G607">
        <v>9730.0400000000009</v>
      </c>
      <c r="H607">
        <v>191</v>
      </c>
      <c r="I607" t="s">
        <v>542</v>
      </c>
      <c r="Y607">
        <v>292602230</v>
      </c>
      <c r="Z607">
        <v>3707.2</v>
      </c>
      <c r="AA607">
        <v>2776.4</v>
      </c>
      <c r="AB607">
        <v>0.74892101855848081</v>
      </c>
      <c r="AC607" t="s">
        <v>542</v>
      </c>
      <c r="AD607">
        <v>3.6203124999999998</v>
      </c>
      <c r="AE607">
        <v>2.7113281250000001</v>
      </c>
      <c r="AF607">
        <v>30.821191406250001</v>
      </c>
      <c r="AG607">
        <v>33.91650390625</v>
      </c>
      <c r="AH607">
        <v>28.10986328125</v>
      </c>
      <c r="AI607">
        <v>0.82879601503001687</v>
      </c>
      <c r="AJ607" t="s">
        <v>542</v>
      </c>
    </row>
    <row r="608" spans="1:36">
      <c r="A608" t="s">
        <v>365</v>
      </c>
      <c r="B608">
        <v>295700709</v>
      </c>
      <c r="C608" t="s">
        <v>381</v>
      </c>
      <c r="D608">
        <v>13207.1</v>
      </c>
      <c r="E608">
        <v>13071.9</v>
      </c>
      <c r="F608">
        <v>135.19999999999999</v>
      </c>
      <c r="G608">
        <v>9730.0400000000009</v>
      </c>
      <c r="H608">
        <v>191</v>
      </c>
      <c r="I608" t="s">
        <v>542</v>
      </c>
      <c r="Y608">
        <v>292602231</v>
      </c>
      <c r="Z608">
        <v>55794.7</v>
      </c>
      <c r="AA608">
        <v>41038</v>
      </c>
      <c r="AB608">
        <v>0.73551788969203169</v>
      </c>
      <c r="AC608" t="s">
        <v>542</v>
      </c>
      <c r="AD608">
        <v>54.487011718749997</v>
      </c>
      <c r="AE608">
        <v>40.076171875</v>
      </c>
      <c r="AF608">
        <v>82.61962890625</v>
      </c>
      <c r="AG608">
        <v>23.724511718750001</v>
      </c>
      <c r="AH608">
        <v>42.54345703125</v>
      </c>
      <c r="AI608">
        <v>1.7932279296448901</v>
      </c>
      <c r="AJ608" t="s">
        <v>542</v>
      </c>
    </row>
    <row r="609" spans="1:38">
      <c r="A609" t="s">
        <v>365</v>
      </c>
      <c r="B609">
        <v>295700710</v>
      </c>
      <c r="C609" t="s">
        <v>336</v>
      </c>
      <c r="D609">
        <v>207619.5</v>
      </c>
      <c r="E609">
        <v>140934</v>
      </c>
      <c r="F609">
        <v>66685.399999999994</v>
      </c>
      <c r="G609">
        <v>8000.01</v>
      </c>
      <c r="H609">
        <v>4095</v>
      </c>
      <c r="I609" t="s">
        <v>542</v>
      </c>
      <c r="Y609">
        <v>292604330</v>
      </c>
      <c r="Z609">
        <v>37070</v>
      </c>
      <c r="AA609">
        <v>7016.4</v>
      </c>
      <c r="AB609">
        <v>0.18927434583220931</v>
      </c>
      <c r="AC609" t="s">
        <v>542</v>
      </c>
      <c r="AD609">
        <v>36.201171875</v>
      </c>
      <c r="AE609">
        <v>6.8519531249999996</v>
      </c>
      <c r="AF609">
        <v>86.567578124999997</v>
      </c>
      <c r="AG609">
        <v>129.11328125</v>
      </c>
      <c r="AH609">
        <v>79.715625000000003</v>
      </c>
      <c r="AI609">
        <v>0.61740840468338731</v>
      </c>
      <c r="AJ609" t="s">
        <v>542</v>
      </c>
    </row>
    <row r="610" spans="1:38">
      <c r="A610" t="s">
        <v>365</v>
      </c>
      <c r="B610">
        <v>295700712</v>
      </c>
      <c r="C610" t="s">
        <v>357</v>
      </c>
      <c r="D610">
        <v>207619.5</v>
      </c>
      <c r="E610">
        <v>136779.70000000001</v>
      </c>
      <c r="F610">
        <v>70839.8</v>
      </c>
      <c r="G610">
        <v>7985.04</v>
      </c>
      <c r="H610">
        <v>1984</v>
      </c>
      <c r="I610" t="s">
        <v>542</v>
      </c>
      <c r="Y610">
        <v>292604652</v>
      </c>
      <c r="Z610">
        <v>144244</v>
      </c>
      <c r="AA610">
        <v>63533.5</v>
      </c>
      <c r="AB610">
        <v>0.44045852860430934</v>
      </c>
      <c r="AC610" t="s">
        <v>542</v>
      </c>
      <c r="AD610">
        <v>140.86328125</v>
      </c>
      <c r="AE610">
        <v>62.04443359375</v>
      </c>
      <c r="AF610">
        <v>141.42353515625001</v>
      </c>
      <c r="AG610">
        <v>127.8798828125</v>
      </c>
      <c r="AH610">
        <v>79.379101562500011</v>
      </c>
      <c r="AI610">
        <v>0.62073173525571035</v>
      </c>
      <c r="AJ610" t="s">
        <v>542</v>
      </c>
    </row>
    <row r="611" spans="1:38">
      <c r="A611" t="s">
        <v>365</v>
      </c>
      <c r="B611">
        <v>295700713</v>
      </c>
      <c r="C611" t="s">
        <v>382</v>
      </c>
      <c r="D611">
        <v>177661.7</v>
      </c>
      <c r="E611">
        <v>10936.6</v>
      </c>
      <c r="F611">
        <v>166725</v>
      </c>
      <c r="G611">
        <v>6400</v>
      </c>
      <c r="H611">
        <v>5200</v>
      </c>
      <c r="I611" t="s">
        <v>542</v>
      </c>
      <c r="Y611">
        <v>292603286</v>
      </c>
      <c r="Z611">
        <v>134002</v>
      </c>
      <c r="AA611">
        <v>59368.4</v>
      </c>
      <c r="AB611">
        <v>0.44304114863957256</v>
      </c>
      <c r="AC611" t="s">
        <v>542</v>
      </c>
      <c r="AD611">
        <v>130.861328125</v>
      </c>
      <c r="AE611">
        <v>57.976953125000001</v>
      </c>
      <c r="AF611">
        <v>115.02060546875001</v>
      </c>
      <c r="AG611">
        <v>103.8212890625</v>
      </c>
      <c r="AH611">
        <v>57.043652343750004</v>
      </c>
      <c r="AI611">
        <v>0.54944080215966062</v>
      </c>
      <c r="AJ611" t="s">
        <v>542</v>
      </c>
    </row>
    <row r="612" spans="1:38">
      <c r="A612" t="s">
        <v>365</v>
      </c>
      <c r="B612">
        <v>295700713</v>
      </c>
      <c r="C612" t="s">
        <v>383</v>
      </c>
      <c r="D612">
        <v>13207.1</v>
      </c>
      <c r="E612">
        <v>4242.8999999999996</v>
      </c>
      <c r="F612">
        <v>8964.2000000000007</v>
      </c>
      <c r="G612">
        <v>6400</v>
      </c>
      <c r="H612">
        <v>5200</v>
      </c>
      <c r="I612" t="s">
        <v>542</v>
      </c>
      <c r="Y612">
        <v>292603696</v>
      </c>
      <c r="Z612">
        <v>161760</v>
      </c>
      <c r="AA612">
        <v>28498.7</v>
      </c>
      <c r="AB612">
        <v>0.17617890702274977</v>
      </c>
      <c r="AC612" t="s">
        <v>542</v>
      </c>
      <c r="AD612">
        <v>157.96875</v>
      </c>
      <c r="AE612">
        <v>27.830761718750001</v>
      </c>
      <c r="AF612">
        <v>55.79736328125</v>
      </c>
      <c r="AG612">
        <v>51.306738281249999</v>
      </c>
      <c r="AH612">
        <v>27.966601562499999</v>
      </c>
      <c r="AI612">
        <v>0.54508632782685329</v>
      </c>
      <c r="AJ612" t="s">
        <v>542</v>
      </c>
    </row>
    <row r="613" spans="1:38">
      <c r="A613" t="s">
        <v>374</v>
      </c>
      <c r="B613">
        <v>298701383</v>
      </c>
      <c r="C613" t="s">
        <v>534</v>
      </c>
      <c r="D613">
        <v>59722.9</v>
      </c>
      <c r="E613">
        <v>19595.900000000001</v>
      </c>
      <c r="F613">
        <v>40127</v>
      </c>
      <c r="G613">
        <v>2480</v>
      </c>
      <c r="H613">
        <v>653</v>
      </c>
      <c r="I613" t="s">
        <v>542</v>
      </c>
      <c r="Y613">
        <v>295700671</v>
      </c>
      <c r="Z613">
        <v>134831</v>
      </c>
      <c r="AA613">
        <v>27777.9</v>
      </c>
      <c r="AB613">
        <v>0.20602012890210708</v>
      </c>
      <c r="AC613" t="s">
        <v>542</v>
      </c>
      <c r="AD613">
        <v>131.6708984375</v>
      </c>
      <c r="AE613">
        <v>27.126855468750001</v>
      </c>
      <c r="AF613">
        <v>54.25244140625</v>
      </c>
      <c r="AG613">
        <v>92.461132812499997</v>
      </c>
      <c r="AH613">
        <v>27.125585937499999</v>
      </c>
      <c r="AI613">
        <v>0.29337284881105025</v>
      </c>
      <c r="AJ613" t="s">
        <v>542</v>
      </c>
    </row>
    <row r="614" spans="1:38">
      <c r="A614" t="s">
        <v>375</v>
      </c>
      <c r="B614">
        <v>492600377</v>
      </c>
      <c r="C614" t="s">
        <v>27</v>
      </c>
      <c r="D614">
        <v>33090.5</v>
      </c>
      <c r="E614">
        <v>14757.2</v>
      </c>
      <c r="F614">
        <v>18333.3</v>
      </c>
      <c r="G614">
        <v>1570</v>
      </c>
      <c r="H614">
        <v>293</v>
      </c>
      <c r="I614" t="s">
        <v>542</v>
      </c>
      <c r="Y614">
        <v>295700710</v>
      </c>
      <c r="Z614">
        <v>134810</v>
      </c>
      <c r="AA614">
        <v>70702.899999999994</v>
      </c>
      <c r="AB614">
        <v>0.52446331874490015</v>
      </c>
      <c r="AC614" t="s">
        <v>542</v>
      </c>
      <c r="AD614">
        <v>131.650390625</v>
      </c>
      <c r="AE614">
        <v>69.045800781249994</v>
      </c>
      <c r="AF614">
        <v>138.11865234375</v>
      </c>
      <c r="AG614">
        <v>104.712890625</v>
      </c>
      <c r="AH614">
        <v>69.072851562500006</v>
      </c>
      <c r="AI614">
        <v>0.65964038572734229</v>
      </c>
      <c r="AJ614" t="s">
        <v>542</v>
      </c>
    </row>
    <row r="615" spans="1:38">
      <c r="A615" t="s">
        <v>71</v>
      </c>
      <c r="B615">
        <v>292600623</v>
      </c>
      <c r="C615" t="s">
        <v>22</v>
      </c>
      <c r="D615">
        <v>143392.20000000001</v>
      </c>
      <c r="E615">
        <v>2823.2</v>
      </c>
      <c r="F615">
        <v>140569</v>
      </c>
      <c r="G615">
        <v>1215</v>
      </c>
      <c r="H615">
        <v>514</v>
      </c>
      <c r="I615" t="s">
        <v>542</v>
      </c>
      <c r="Y615">
        <v>295700712</v>
      </c>
      <c r="Z615">
        <v>134843</v>
      </c>
      <c r="AA615">
        <v>68469</v>
      </c>
      <c r="AB615">
        <v>0.50776829349688157</v>
      </c>
      <c r="AC615" t="s">
        <v>542</v>
      </c>
      <c r="AD615">
        <v>131.6826171875</v>
      </c>
      <c r="AE615">
        <v>66.8642578125</v>
      </c>
      <c r="AF615">
        <v>133.62646484375</v>
      </c>
      <c r="AG615">
        <v>120.32421875</v>
      </c>
      <c r="AH615">
        <v>66.76220703125</v>
      </c>
      <c r="AI615">
        <v>0.5548526117585949</v>
      </c>
      <c r="AJ615" t="s">
        <v>542</v>
      </c>
    </row>
    <row r="616" spans="1:38">
      <c r="A616" t="s">
        <v>71</v>
      </c>
      <c r="B616">
        <v>292600623</v>
      </c>
      <c r="C616" t="s">
        <v>23</v>
      </c>
      <c r="D616">
        <v>9191.7999999999993</v>
      </c>
      <c r="E616">
        <v>1499.2</v>
      </c>
      <c r="F616">
        <v>7692.6</v>
      </c>
      <c r="G616">
        <v>1215</v>
      </c>
      <c r="H616">
        <v>514</v>
      </c>
      <c r="I616" t="s">
        <v>542</v>
      </c>
    </row>
    <row r="617" spans="1:38">
      <c r="A617" t="s">
        <v>71</v>
      </c>
      <c r="B617">
        <v>292600623</v>
      </c>
      <c r="C617" t="s">
        <v>24</v>
      </c>
      <c r="D617">
        <v>97433.1</v>
      </c>
      <c r="E617">
        <v>13639</v>
      </c>
      <c r="F617">
        <v>83794.100000000006</v>
      </c>
      <c r="G617">
        <v>1215</v>
      </c>
      <c r="H617">
        <v>514</v>
      </c>
      <c r="I617" t="s">
        <v>542</v>
      </c>
    </row>
    <row r="618" spans="1:38">
      <c r="A618" t="s">
        <v>71</v>
      </c>
      <c r="B618">
        <v>292600745</v>
      </c>
      <c r="C618" t="s">
        <v>31</v>
      </c>
      <c r="I618" t="s">
        <v>542</v>
      </c>
    </row>
    <row r="619" spans="1:38">
      <c r="A619" t="s">
        <v>71</v>
      </c>
      <c r="B619">
        <v>295700703</v>
      </c>
      <c r="C619" t="s">
        <v>456</v>
      </c>
      <c r="D619">
        <v>83195</v>
      </c>
      <c r="E619">
        <v>35440.6</v>
      </c>
      <c r="F619">
        <v>47754.400000000001</v>
      </c>
      <c r="G619">
        <v>5941.01</v>
      </c>
      <c r="H619">
        <v>543</v>
      </c>
      <c r="I619" t="s">
        <v>542</v>
      </c>
    </row>
    <row r="620" spans="1:38">
      <c r="A620" t="s">
        <v>71</v>
      </c>
      <c r="B620">
        <v>295700703</v>
      </c>
      <c r="C620" t="s">
        <v>457</v>
      </c>
      <c r="D620">
        <v>8804.7999999999993</v>
      </c>
      <c r="E620">
        <v>8681.7000000000007</v>
      </c>
      <c r="F620">
        <v>123.1</v>
      </c>
      <c r="G620">
        <v>5941.01</v>
      </c>
      <c r="H620">
        <v>543</v>
      </c>
      <c r="I620" t="s">
        <v>542</v>
      </c>
    </row>
    <row r="621" spans="1:38">
      <c r="A621" t="s">
        <v>71</v>
      </c>
      <c r="B621">
        <v>295700703</v>
      </c>
      <c r="C621" t="s">
        <v>458</v>
      </c>
      <c r="D621">
        <v>132070.5</v>
      </c>
      <c r="E621">
        <v>54066.1</v>
      </c>
      <c r="F621">
        <v>78004.3</v>
      </c>
      <c r="G621">
        <v>5941.01</v>
      </c>
      <c r="H621">
        <v>543</v>
      </c>
      <c r="I621" t="s">
        <v>542</v>
      </c>
    </row>
    <row r="622" spans="1:38">
      <c r="A622" t="s">
        <v>71</v>
      </c>
      <c r="B622">
        <v>295700705</v>
      </c>
      <c r="C622" t="s">
        <v>459</v>
      </c>
      <c r="D622">
        <v>156192</v>
      </c>
      <c r="E622">
        <v>40688.199999999997</v>
      </c>
      <c r="F622">
        <v>115503.7</v>
      </c>
      <c r="G622">
        <v>4676</v>
      </c>
      <c r="H622">
        <v>2951</v>
      </c>
      <c r="I622" t="s">
        <v>542</v>
      </c>
    </row>
    <row r="623" spans="1:38">
      <c r="A623" t="s">
        <v>370</v>
      </c>
      <c r="B623">
        <v>292600678</v>
      </c>
      <c r="C623" t="s">
        <v>42</v>
      </c>
      <c r="D623">
        <v>181997.8</v>
      </c>
      <c r="E623">
        <v>102663</v>
      </c>
      <c r="F623">
        <v>79334.8</v>
      </c>
      <c r="G623">
        <v>6524.03</v>
      </c>
      <c r="H623">
        <v>2264</v>
      </c>
      <c r="I623" t="s">
        <v>544</v>
      </c>
      <c r="K623" s="150" t="s">
        <v>318</v>
      </c>
      <c r="L623" s="150" t="s">
        <v>319</v>
      </c>
      <c r="M623" t="s">
        <v>320</v>
      </c>
      <c r="N623" t="s">
        <v>321</v>
      </c>
      <c r="O623" t="s">
        <v>322</v>
      </c>
      <c r="P623" t="s">
        <v>323</v>
      </c>
      <c r="Q623" t="s">
        <v>324</v>
      </c>
      <c r="R623" t="s">
        <v>377</v>
      </c>
      <c r="T623" t="s">
        <v>60</v>
      </c>
      <c r="U623" t="s">
        <v>390</v>
      </c>
      <c r="V623" t="s">
        <v>62</v>
      </c>
      <c r="W623" t="s">
        <v>391</v>
      </c>
      <c r="X623" t="s">
        <v>392</v>
      </c>
      <c r="Y623" t="s">
        <v>393</v>
      </c>
      <c r="Z623" t="s">
        <v>394</v>
      </c>
      <c r="AA623" t="s">
        <v>395</v>
      </c>
      <c r="AB623" t="s">
        <v>396</v>
      </c>
      <c r="AC623" t="s">
        <v>397</v>
      </c>
      <c r="AD623" t="s">
        <v>398</v>
      </c>
      <c r="AE623" t="s">
        <v>399</v>
      </c>
      <c r="AF623" t="s">
        <v>400</v>
      </c>
      <c r="AG623" t="s">
        <v>401</v>
      </c>
      <c r="AH623" t="s">
        <v>402</v>
      </c>
      <c r="AI623" t="s">
        <v>403</v>
      </c>
      <c r="AJ623" t="s">
        <v>404</v>
      </c>
      <c r="AK623" t="s">
        <v>405</v>
      </c>
      <c r="AL623" t="s">
        <v>377</v>
      </c>
    </row>
    <row r="624" spans="1:38">
      <c r="A624" t="s">
        <v>370</v>
      </c>
      <c r="B624">
        <v>292602230</v>
      </c>
      <c r="C624" t="s">
        <v>371</v>
      </c>
      <c r="D624">
        <v>170967.6</v>
      </c>
      <c r="E624">
        <v>40615.800000000003</v>
      </c>
      <c r="F624">
        <v>130351.8</v>
      </c>
      <c r="G624">
        <v>2069.41</v>
      </c>
      <c r="H624">
        <v>1204</v>
      </c>
      <c r="I624" t="s">
        <v>544</v>
      </c>
      <c r="K624" s="150">
        <v>292600552</v>
      </c>
      <c r="R624" t="s">
        <v>544</v>
      </c>
      <c r="T624" t="s">
        <v>71</v>
      </c>
      <c r="U624" t="s">
        <v>121</v>
      </c>
      <c r="V624" t="s">
        <v>125</v>
      </c>
      <c r="W624">
        <v>210214</v>
      </c>
      <c r="X624" t="s">
        <v>406</v>
      </c>
      <c r="Y624" t="s">
        <v>408</v>
      </c>
      <c r="Z624">
        <v>74800.78</v>
      </c>
      <c r="AA624">
        <v>51739.81</v>
      </c>
      <c r="AB624">
        <v>23060.97</v>
      </c>
      <c r="AC624">
        <v>69.17</v>
      </c>
      <c r="AD624">
        <v>26.26</v>
      </c>
      <c r="AE624">
        <v>94441.93</v>
      </c>
      <c r="AF624">
        <v>37223.96</v>
      </c>
      <c r="AG624">
        <v>0</v>
      </c>
      <c r="AH624">
        <v>57217.97</v>
      </c>
      <c r="AI624">
        <v>51739.81</v>
      </c>
      <c r="AJ624">
        <v>5478.16</v>
      </c>
      <c r="AK624">
        <v>9.57</v>
      </c>
      <c r="AL624" t="s">
        <v>544</v>
      </c>
    </row>
    <row r="625" spans="1:38">
      <c r="A625" t="s">
        <v>370</v>
      </c>
      <c r="B625">
        <v>292603073</v>
      </c>
      <c r="C625" t="s">
        <v>52</v>
      </c>
      <c r="D625">
        <v>132132.20000000001</v>
      </c>
      <c r="E625">
        <v>66412.800000000003</v>
      </c>
      <c r="F625">
        <v>65719.399999999994</v>
      </c>
      <c r="G625">
        <v>12549.7</v>
      </c>
      <c r="H625">
        <v>2167</v>
      </c>
      <c r="I625" t="s">
        <v>544</v>
      </c>
      <c r="K625" s="150">
        <v>292600678</v>
      </c>
      <c r="L625" s="150">
        <v>181998.8</v>
      </c>
      <c r="M625">
        <v>79330.399999999994</v>
      </c>
      <c r="N625">
        <v>102667.4</v>
      </c>
      <c r="O625">
        <v>6540</v>
      </c>
      <c r="P625">
        <v>2264</v>
      </c>
      <c r="Q625">
        <v>94562.4</v>
      </c>
      <c r="R625" t="s">
        <v>544</v>
      </c>
      <c r="T625" t="s">
        <v>104</v>
      </c>
      <c r="U625" t="s">
        <v>121</v>
      </c>
      <c r="V625" t="s">
        <v>138</v>
      </c>
      <c r="W625">
        <v>18779</v>
      </c>
      <c r="X625" t="s">
        <v>407</v>
      </c>
      <c r="Y625" t="s">
        <v>409</v>
      </c>
      <c r="Z625">
        <v>12184.09</v>
      </c>
      <c r="AA625">
        <v>5713.54</v>
      </c>
      <c r="AB625">
        <v>6470.55</v>
      </c>
      <c r="AC625">
        <v>46.89</v>
      </c>
      <c r="AD625">
        <v>84.45</v>
      </c>
      <c r="AE625">
        <v>22474.1</v>
      </c>
      <c r="AF625">
        <v>14313.88</v>
      </c>
      <c r="AG625">
        <v>0</v>
      </c>
      <c r="AH625">
        <v>8160.22</v>
      </c>
      <c r="AI625">
        <v>1624.16</v>
      </c>
      <c r="AJ625">
        <v>6536.07</v>
      </c>
      <c r="AK625">
        <v>80.099999999999994</v>
      </c>
      <c r="AL625" t="s">
        <v>544</v>
      </c>
    </row>
    <row r="626" spans="1:38">
      <c r="A626" t="s">
        <v>370</v>
      </c>
      <c r="B626">
        <v>292603073</v>
      </c>
      <c r="C626" t="s">
        <v>372</v>
      </c>
      <c r="D626">
        <v>13787.7</v>
      </c>
      <c r="E626">
        <v>13398.7</v>
      </c>
      <c r="F626">
        <v>389</v>
      </c>
      <c r="G626">
        <v>12549.7</v>
      </c>
      <c r="H626">
        <v>2167</v>
      </c>
      <c r="I626" t="s">
        <v>544</v>
      </c>
      <c r="K626" s="150">
        <v>292602230</v>
      </c>
      <c r="L626" s="150">
        <v>171975.5</v>
      </c>
      <c r="M626">
        <v>134578.6</v>
      </c>
      <c r="N626">
        <v>37395.800000000003</v>
      </c>
      <c r="O626">
        <v>1915</v>
      </c>
      <c r="P626">
        <v>1068</v>
      </c>
      <c r="Q626">
        <v>39445</v>
      </c>
      <c r="R626" t="s">
        <v>544</v>
      </c>
      <c r="T626" t="s">
        <v>104</v>
      </c>
      <c r="U626" t="s">
        <v>121</v>
      </c>
      <c r="V626" t="s">
        <v>138</v>
      </c>
      <c r="W626">
        <v>18779</v>
      </c>
      <c r="X626" t="s">
        <v>406</v>
      </c>
      <c r="Y626" t="s">
        <v>410</v>
      </c>
      <c r="Z626">
        <v>82668.37</v>
      </c>
      <c r="AA626">
        <v>75099.05</v>
      </c>
      <c r="AB626">
        <v>7569.33</v>
      </c>
      <c r="AC626">
        <v>90.84</v>
      </c>
      <c r="AD626">
        <v>34.14</v>
      </c>
      <c r="AE626">
        <v>110890.01</v>
      </c>
      <c r="AF626">
        <v>85834.52</v>
      </c>
      <c r="AG626">
        <v>0</v>
      </c>
      <c r="AH626">
        <v>25055.49</v>
      </c>
      <c r="AI626">
        <v>16994.22</v>
      </c>
      <c r="AJ626">
        <v>8061.27</v>
      </c>
      <c r="AK626">
        <v>32.17</v>
      </c>
      <c r="AL626" t="s">
        <v>544</v>
      </c>
    </row>
    <row r="627" spans="1:38">
      <c r="A627" t="s">
        <v>370</v>
      </c>
      <c r="B627">
        <v>292603073</v>
      </c>
      <c r="C627" t="s">
        <v>53</v>
      </c>
      <c r="D627">
        <v>243582.9</v>
      </c>
      <c r="E627">
        <v>130944.9</v>
      </c>
      <c r="F627">
        <v>112638</v>
      </c>
      <c r="G627">
        <v>12549.7</v>
      </c>
      <c r="H627">
        <v>2167</v>
      </c>
      <c r="I627" t="s">
        <v>544</v>
      </c>
      <c r="K627" s="150">
        <v>292603073</v>
      </c>
      <c r="L627" s="150">
        <v>389505</v>
      </c>
      <c r="M627">
        <v>178674.8</v>
      </c>
      <c r="N627">
        <v>210828.1</v>
      </c>
      <c r="O627">
        <v>12548</v>
      </c>
      <c r="P627">
        <v>2167</v>
      </c>
      <c r="Q627">
        <v>353061</v>
      </c>
      <c r="R627" t="s">
        <v>544</v>
      </c>
      <c r="T627" t="s">
        <v>104</v>
      </c>
      <c r="U627" t="s">
        <v>121</v>
      </c>
      <c r="V627" t="s">
        <v>139</v>
      </c>
      <c r="W627">
        <v>78398</v>
      </c>
      <c r="X627" t="s">
        <v>406</v>
      </c>
      <c r="Y627" t="s">
        <v>411</v>
      </c>
      <c r="Z627">
        <v>31940.05</v>
      </c>
      <c r="AA627">
        <v>10742.82</v>
      </c>
      <c r="AB627">
        <v>21197.24</v>
      </c>
      <c r="AC627">
        <v>33.630000000000003</v>
      </c>
      <c r="AD627">
        <v>0</v>
      </c>
      <c r="AE627">
        <v>17617.27</v>
      </c>
      <c r="AF627">
        <v>8304.65</v>
      </c>
      <c r="AG627">
        <v>0</v>
      </c>
      <c r="AH627">
        <v>9312.6200000000008</v>
      </c>
      <c r="AI627">
        <v>5626.19</v>
      </c>
      <c r="AJ627">
        <v>3686.43</v>
      </c>
      <c r="AK627">
        <v>39.590000000000003</v>
      </c>
      <c r="AL627" t="s">
        <v>544</v>
      </c>
    </row>
    <row r="628" spans="1:38">
      <c r="A628" t="s">
        <v>370</v>
      </c>
      <c r="B628">
        <v>292603286</v>
      </c>
      <c r="C628" t="s">
        <v>43</v>
      </c>
      <c r="D628">
        <v>165452.5</v>
      </c>
      <c r="E628">
        <v>117893.5</v>
      </c>
      <c r="F628">
        <v>47559</v>
      </c>
      <c r="G628">
        <v>8254.5</v>
      </c>
      <c r="H628">
        <v>5062</v>
      </c>
      <c r="I628" t="s">
        <v>544</v>
      </c>
      <c r="K628" s="150">
        <v>292603286</v>
      </c>
      <c r="L628" s="150">
        <v>165765.70000000001</v>
      </c>
      <c r="M628">
        <v>47868.2</v>
      </c>
      <c r="N628">
        <v>117896.5</v>
      </c>
      <c r="O628">
        <v>8255</v>
      </c>
      <c r="P628">
        <v>5062</v>
      </c>
      <c r="Q628">
        <v>105369</v>
      </c>
      <c r="R628" t="s">
        <v>544</v>
      </c>
      <c r="T628" t="s">
        <v>104</v>
      </c>
      <c r="U628" t="s">
        <v>121</v>
      </c>
      <c r="V628" t="s">
        <v>139</v>
      </c>
      <c r="W628">
        <v>78398</v>
      </c>
      <c r="X628" t="s">
        <v>406</v>
      </c>
      <c r="Y628" t="s">
        <v>412</v>
      </c>
      <c r="Z628">
        <v>37576.53</v>
      </c>
      <c r="AA628">
        <v>18589.830000000002</v>
      </c>
      <c r="AB628">
        <v>18986.7</v>
      </c>
      <c r="AC628">
        <v>49.47</v>
      </c>
      <c r="AD628">
        <v>0</v>
      </c>
      <c r="AE628">
        <v>30249.9</v>
      </c>
      <c r="AF628">
        <v>16200.35</v>
      </c>
      <c r="AG628">
        <v>0</v>
      </c>
      <c r="AH628">
        <v>14049.55</v>
      </c>
      <c r="AI628">
        <v>7056.87</v>
      </c>
      <c r="AJ628">
        <v>6992.68</v>
      </c>
      <c r="AK628">
        <v>49.77</v>
      </c>
      <c r="AL628" t="s">
        <v>544</v>
      </c>
    </row>
    <row r="629" spans="1:38">
      <c r="A629" t="s">
        <v>370</v>
      </c>
      <c r="B629">
        <v>292603696</v>
      </c>
      <c r="C629" t="s">
        <v>373</v>
      </c>
      <c r="D629">
        <v>165452.5</v>
      </c>
      <c r="E629">
        <v>30867.5</v>
      </c>
      <c r="F629">
        <v>134585.1</v>
      </c>
      <c r="G629">
        <v>8158</v>
      </c>
      <c r="H629">
        <v>7113</v>
      </c>
      <c r="I629" t="s">
        <v>544</v>
      </c>
      <c r="K629" s="150">
        <v>292603696</v>
      </c>
      <c r="L629" s="150">
        <v>166078</v>
      </c>
      <c r="M629">
        <v>135207.5</v>
      </c>
      <c r="N629">
        <v>30869.4</v>
      </c>
      <c r="O629">
        <v>8157</v>
      </c>
      <c r="P629">
        <v>7113</v>
      </c>
      <c r="Q629">
        <v>35477.4</v>
      </c>
      <c r="R629" t="s">
        <v>544</v>
      </c>
      <c r="T629" t="s">
        <v>104</v>
      </c>
      <c r="U629" t="s">
        <v>121</v>
      </c>
      <c r="V629" t="s">
        <v>139</v>
      </c>
      <c r="W629">
        <v>78398</v>
      </c>
      <c r="X629" t="s">
        <v>406</v>
      </c>
      <c r="Y629" t="s">
        <v>413</v>
      </c>
      <c r="Z629">
        <v>39389.67</v>
      </c>
      <c r="AA629">
        <v>17512.060000000001</v>
      </c>
      <c r="AB629">
        <v>21877.61</v>
      </c>
      <c r="AC629">
        <v>44.46</v>
      </c>
      <c r="AD629">
        <v>0</v>
      </c>
      <c r="AE629">
        <v>27890.959999999999</v>
      </c>
      <c r="AF629">
        <v>21681.4</v>
      </c>
      <c r="AG629">
        <v>0</v>
      </c>
      <c r="AH629">
        <v>6209.55</v>
      </c>
      <c r="AI629">
        <v>4693.1899999999996</v>
      </c>
      <c r="AJ629">
        <v>1516.36</v>
      </c>
      <c r="AK629">
        <v>24.42</v>
      </c>
      <c r="AL629" t="s">
        <v>544</v>
      </c>
    </row>
    <row r="630" spans="1:38">
      <c r="A630" t="s">
        <v>370</v>
      </c>
      <c r="B630">
        <v>292604330</v>
      </c>
      <c r="C630" t="s">
        <v>44</v>
      </c>
      <c r="D630">
        <v>121379.6</v>
      </c>
      <c r="E630">
        <v>89615.3</v>
      </c>
      <c r="F630">
        <v>31764.3</v>
      </c>
      <c r="G630">
        <v>5233</v>
      </c>
      <c r="H630">
        <v>1330</v>
      </c>
      <c r="I630" t="s">
        <v>544</v>
      </c>
      <c r="K630" s="150">
        <v>292604330</v>
      </c>
      <c r="L630" s="150">
        <v>124019.2</v>
      </c>
      <c r="M630">
        <v>34319.699999999997</v>
      </c>
      <c r="N630">
        <v>89696.6</v>
      </c>
      <c r="O630">
        <v>5265</v>
      </c>
      <c r="P630">
        <v>1330</v>
      </c>
      <c r="Q630">
        <v>133594</v>
      </c>
      <c r="R630" t="s">
        <v>544</v>
      </c>
      <c r="T630" t="s">
        <v>104</v>
      </c>
      <c r="U630" t="s">
        <v>121</v>
      </c>
      <c r="V630" t="s">
        <v>139</v>
      </c>
      <c r="W630">
        <v>78398</v>
      </c>
      <c r="X630" t="s">
        <v>406</v>
      </c>
      <c r="Y630" t="s">
        <v>414</v>
      </c>
      <c r="Z630">
        <v>31940.05</v>
      </c>
      <c r="AA630">
        <v>28755.91</v>
      </c>
      <c r="AB630">
        <v>3184.14</v>
      </c>
      <c r="AC630">
        <v>90.03</v>
      </c>
      <c r="AD630">
        <v>47.82</v>
      </c>
      <c r="AE630">
        <v>47214.11</v>
      </c>
      <c r="AF630">
        <v>0.28999999999999998</v>
      </c>
      <c r="AG630">
        <v>47.82</v>
      </c>
      <c r="AH630">
        <v>47213.82</v>
      </c>
      <c r="AI630">
        <v>28755.91</v>
      </c>
      <c r="AJ630">
        <v>18457.91</v>
      </c>
      <c r="AK630">
        <v>39.090000000000003</v>
      </c>
      <c r="AL630" t="s">
        <v>544</v>
      </c>
    </row>
    <row r="631" spans="1:38">
      <c r="A631" t="s">
        <v>370</v>
      </c>
      <c r="B631">
        <v>295700347</v>
      </c>
      <c r="C631" t="s">
        <v>39</v>
      </c>
      <c r="D631">
        <v>83195</v>
      </c>
      <c r="E631">
        <v>41858.699999999997</v>
      </c>
      <c r="F631">
        <v>41336.300000000003</v>
      </c>
      <c r="G631">
        <v>6357.01</v>
      </c>
      <c r="H631">
        <v>425</v>
      </c>
      <c r="I631" t="s">
        <v>544</v>
      </c>
      <c r="K631" s="150">
        <v>295700347</v>
      </c>
      <c r="L631" s="150">
        <v>224071.2</v>
      </c>
      <c r="M631">
        <v>120661.2</v>
      </c>
      <c r="N631">
        <v>103409</v>
      </c>
      <c r="O631">
        <v>6348</v>
      </c>
      <c r="P631">
        <v>425</v>
      </c>
      <c r="Q631">
        <v>199391</v>
      </c>
      <c r="R631" t="s">
        <v>544</v>
      </c>
      <c r="T631" t="s">
        <v>104</v>
      </c>
      <c r="U631" t="s">
        <v>121</v>
      </c>
      <c r="V631" t="s">
        <v>140</v>
      </c>
      <c r="W631">
        <v>97026</v>
      </c>
      <c r="X631" t="s">
        <v>406</v>
      </c>
      <c r="Y631" t="s">
        <v>415</v>
      </c>
      <c r="Z631">
        <v>210428.2</v>
      </c>
      <c r="AA631">
        <v>103879.47</v>
      </c>
      <c r="AB631">
        <v>106548.73</v>
      </c>
      <c r="AC631">
        <v>49.37</v>
      </c>
      <c r="AD631">
        <v>45.41</v>
      </c>
      <c r="AE631">
        <v>305985.78000000003</v>
      </c>
      <c r="AF631">
        <v>55665.4</v>
      </c>
      <c r="AG631">
        <v>18.96</v>
      </c>
      <c r="AH631">
        <v>250320.39</v>
      </c>
      <c r="AI631">
        <v>101924.54</v>
      </c>
      <c r="AJ631">
        <v>148395.84</v>
      </c>
      <c r="AK631">
        <v>59.28</v>
      </c>
      <c r="AL631" t="s">
        <v>544</v>
      </c>
    </row>
    <row r="632" spans="1:38">
      <c r="A632" t="s">
        <v>370</v>
      </c>
      <c r="B632">
        <v>295700347</v>
      </c>
      <c r="C632" t="s">
        <v>40</v>
      </c>
      <c r="D632">
        <v>132070.5</v>
      </c>
      <c r="E632">
        <v>52739</v>
      </c>
      <c r="F632">
        <v>79331.5</v>
      </c>
      <c r="G632">
        <v>6357.01</v>
      </c>
      <c r="H632">
        <v>425</v>
      </c>
      <c r="I632" t="s">
        <v>544</v>
      </c>
      <c r="K632" s="150">
        <v>295700485</v>
      </c>
      <c r="L632" s="150">
        <v>190871.2</v>
      </c>
      <c r="M632">
        <v>158060.79999999999</v>
      </c>
      <c r="N632">
        <v>32808.1</v>
      </c>
      <c r="O632">
        <v>6400</v>
      </c>
      <c r="P632">
        <v>3609</v>
      </c>
      <c r="Q632">
        <v>92645.4</v>
      </c>
      <c r="R632" t="s">
        <v>544</v>
      </c>
      <c r="T632" t="s">
        <v>104</v>
      </c>
      <c r="U632" t="s">
        <v>121</v>
      </c>
      <c r="V632" t="s">
        <v>142</v>
      </c>
      <c r="W632">
        <v>90365</v>
      </c>
      <c r="X632" t="s">
        <v>406</v>
      </c>
      <c r="Y632" t="s">
        <v>416</v>
      </c>
      <c r="Z632">
        <v>202908.01</v>
      </c>
      <c r="AA632">
        <v>142980.68</v>
      </c>
      <c r="AB632">
        <v>59927.33</v>
      </c>
      <c r="AC632">
        <v>70.47</v>
      </c>
      <c r="AD632">
        <v>13.12</v>
      </c>
      <c r="AE632">
        <v>229526.72</v>
      </c>
      <c r="AF632">
        <v>30537.58</v>
      </c>
      <c r="AG632">
        <v>0</v>
      </c>
      <c r="AH632">
        <v>198989.14</v>
      </c>
      <c r="AI632">
        <v>122754.6</v>
      </c>
      <c r="AJ632">
        <v>76234.539999999994</v>
      </c>
      <c r="AK632">
        <v>38.31</v>
      </c>
      <c r="AL632" t="s">
        <v>544</v>
      </c>
    </row>
    <row r="633" spans="1:38">
      <c r="A633" t="s">
        <v>370</v>
      </c>
      <c r="B633">
        <v>295700347</v>
      </c>
      <c r="C633" t="s">
        <v>41</v>
      </c>
      <c r="D633">
        <v>8804.7999999999993</v>
      </c>
      <c r="E633">
        <v>8712.2999999999993</v>
      </c>
      <c r="F633">
        <v>92.4</v>
      </c>
      <c r="G633">
        <v>6357.01</v>
      </c>
      <c r="H633">
        <v>425</v>
      </c>
      <c r="I633" t="s">
        <v>544</v>
      </c>
      <c r="K633" s="150">
        <v>295700671</v>
      </c>
      <c r="L633" s="150">
        <v>209496.5</v>
      </c>
      <c r="M633">
        <v>168104.7</v>
      </c>
      <c r="N633">
        <v>41386.300000000003</v>
      </c>
      <c r="O633">
        <v>6896</v>
      </c>
      <c r="P633">
        <v>3297</v>
      </c>
      <c r="Q633">
        <v>78903.899999999994</v>
      </c>
      <c r="R633" t="s">
        <v>544</v>
      </c>
      <c r="T633" t="s">
        <v>104</v>
      </c>
      <c r="U633" t="s">
        <v>121</v>
      </c>
      <c r="V633" t="s">
        <v>136</v>
      </c>
      <c r="W633">
        <v>210516</v>
      </c>
      <c r="X633" t="s">
        <v>406</v>
      </c>
      <c r="Y633" t="s">
        <v>417</v>
      </c>
      <c r="Z633">
        <v>38650.15</v>
      </c>
      <c r="AA633">
        <v>10989.94</v>
      </c>
      <c r="AB633">
        <v>27660.2</v>
      </c>
      <c r="AC633">
        <v>28.43</v>
      </c>
      <c r="AD633">
        <v>28.89</v>
      </c>
      <c r="AE633">
        <v>49817.72</v>
      </c>
      <c r="AF633">
        <v>35055.58</v>
      </c>
      <c r="AG633">
        <v>0</v>
      </c>
      <c r="AH633">
        <v>14762.14</v>
      </c>
      <c r="AI633">
        <v>10989.94</v>
      </c>
      <c r="AJ633">
        <v>3772.19</v>
      </c>
      <c r="AK633">
        <v>25.55</v>
      </c>
      <c r="AL633" t="s">
        <v>544</v>
      </c>
    </row>
    <row r="634" spans="1:38">
      <c r="A634" t="s">
        <v>370</v>
      </c>
      <c r="B634">
        <v>295700485</v>
      </c>
      <c r="C634" t="s">
        <v>532</v>
      </c>
      <c r="D634">
        <v>177661.7</v>
      </c>
      <c r="E634">
        <v>25079.7</v>
      </c>
      <c r="F634">
        <v>152581.9</v>
      </c>
      <c r="G634">
        <v>6400</v>
      </c>
      <c r="H634">
        <v>3630</v>
      </c>
      <c r="I634" t="s">
        <v>544</v>
      </c>
      <c r="K634" s="150">
        <v>295700688</v>
      </c>
      <c r="L634" s="150">
        <v>156194.1</v>
      </c>
      <c r="M634">
        <v>115266.2</v>
      </c>
      <c r="N634">
        <v>40925.599999999999</v>
      </c>
      <c r="O634">
        <v>4676</v>
      </c>
      <c r="P634">
        <v>2951</v>
      </c>
      <c r="Q634">
        <v>58206.8</v>
      </c>
      <c r="R634" t="s">
        <v>544</v>
      </c>
      <c r="T634" t="s">
        <v>84</v>
      </c>
      <c r="U634" t="s">
        <v>121</v>
      </c>
      <c r="V634" t="s">
        <v>127</v>
      </c>
      <c r="W634">
        <v>18850</v>
      </c>
      <c r="X634" t="s">
        <v>407</v>
      </c>
      <c r="Y634" t="s">
        <v>418</v>
      </c>
      <c r="AL634" t="s">
        <v>544</v>
      </c>
    </row>
    <row r="635" spans="1:38">
      <c r="A635" t="s">
        <v>370</v>
      </c>
      <c r="B635">
        <v>295700485</v>
      </c>
      <c r="C635" t="s">
        <v>533</v>
      </c>
      <c r="D635">
        <v>13207.1</v>
      </c>
      <c r="E635">
        <v>7417.6</v>
      </c>
      <c r="F635">
        <v>5789.5</v>
      </c>
      <c r="G635">
        <v>6400</v>
      </c>
      <c r="H635">
        <v>3630</v>
      </c>
      <c r="I635" t="s">
        <v>544</v>
      </c>
      <c r="K635" s="150">
        <v>295700689</v>
      </c>
      <c r="L635" s="150">
        <v>102196.5</v>
      </c>
      <c r="M635">
        <v>28433.5</v>
      </c>
      <c r="N635">
        <v>73760.600000000006</v>
      </c>
      <c r="O635">
        <v>3999</v>
      </c>
      <c r="P635">
        <v>733</v>
      </c>
      <c r="Q635">
        <v>110194</v>
      </c>
      <c r="R635" t="s">
        <v>544</v>
      </c>
      <c r="T635" t="s">
        <v>84</v>
      </c>
      <c r="U635" t="s">
        <v>121</v>
      </c>
      <c r="V635" t="s">
        <v>127</v>
      </c>
      <c r="W635">
        <v>18850</v>
      </c>
      <c r="X635" t="s">
        <v>406</v>
      </c>
      <c r="Y635" t="s">
        <v>419</v>
      </c>
      <c r="AL635" t="s">
        <v>544</v>
      </c>
    </row>
    <row r="636" spans="1:38">
      <c r="A636" t="s">
        <v>370</v>
      </c>
      <c r="B636">
        <v>295700671</v>
      </c>
      <c r="C636" t="s">
        <v>45</v>
      </c>
      <c r="D636">
        <v>207619.5</v>
      </c>
      <c r="E636">
        <v>41371.699999999997</v>
      </c>
      <c r="F636">
        <v>166247.79999999999</v>
      </c>
      <c r="G636">
        <v>6897.02</v>
      </c>
      <c r="H636">
        <v>3297</v>
      </c>
      <c r="I636" t="s">
        <v>544</v>
      </c>
      <c r="K636" s="150">
        <v>295700699</v>
      </c>
      <c r="L636" s="150">
        <v>224071.2</v>
      </c>
      <c r="M636">
        <v>183158.5</v>
      </c>
      <c r="N636">
        <v>40911.800000000003</v>
      </c>
      <c r="O636">
        <v>6399</v>
      </c>
      <c r="P636">
        <v>2078</v>
      </c>
      <c r="Q636">
        <v>145725</v>
      </c>
      <c r="R636" t="s">
        <v>544</v>
      </c>
      <c r="T636" t="s">
        <v>84</v>
      </c>
      <c r="U636" t="s">
        <v>121</v>
      </c>
      <c r="V636" t="s">
        <v>127</v>
      </c>
      <c r="W636">
        <v>18850</v>
      </c>
      <c r="X636" t="s">
        <v>406</v>
      </c>
      <c r="Y636" t="s">
        <v>420</v>
      </c>
      <c r="AL636" t="s">
        <v>544</v>
      </c>
    </row>
    <row r="637" spans="1:38">
      <c r="A637" t="s">
        <v>370</v>
      </c>
      <c r="B637">
        <v>295700688</v>
      </c>
      <c r="C637" t="s">
        <v>460</v>
      </c>
      <c r="D637">
        <v>156192</v>
      </c>
      <c r="E637">
        <v>40925.4</v>
      </c>
      <c r="F637">
        <v>115266.6</v>
      </c>
      <c r="G637">
        <v>4676</v>
      </c>
      <c r="H637">
        <v>2951</v>
      </c>
      <c r="I637" t="s">
        <v>544</v>
      </c>
      <c r="K637" s="150">
        <v>295700704</v>
      </c>
      <c r="L637" s="150">
        <v>224071.2</v>
      </c>
      <c r="M637">
        <v>116985.60000000001</v>
      </c>
      <c r="N637">
        <v>107084.6</v>
      </c>
      <c r="O637">
        <v>7975</v>
      </c>
      <c r="P637">
        <v>744</v>
      </c>
      <c r="Q637">
        <v>244007</v>
      </c>
      <c r="R637" t="s">
        <v>544</v>
      </c>
      <c r="T637" t="s">
        <v>84</v>
      </c>
      <c r="U637" t="s">
        <v>121</v>
      </c>
      <c r="V637" t="s">
        <v>127</v>
      </c>
      <c r="W637">
        <v>18850</v>
      </c>
      <c r="X637" t="s">
        <v>406</v>
      </c>
      <c r="Y637" t="s">
        <v>421</v>
      </c>
      <c r="AL637" t="s">
        <v>544</v>
      </c>
    </row>
    <row r="638" spans="1:38">
      <c r="A638" t="s">
        <v>370</v>
      </c>
      <c r="B638">
        <v>295700689</v>
      </c>
      <c r="C638" t="s">
        <v>337</v>
      </c>
      <c r="D638">
        <v>100322.6</v>
      </c>
      <c r="E638">
        <v>73670.3</v>
      </c>
      <c r="F638">
        <v>26652.3</v>
      </c>
      <c r="G638">
        <v>4000.01</v>
      </c>
      <c r="H638">
        <v>733</v>
      </c>
      <c r="I638" t="s">
        <v>544</v>
      </c>
      <c r="K638" s="150">
        <v>295700706</v>
      </c>
      <c r="L638" s="150">
        <v>102196.5</v>
      </c>
      <c r="M638">
        <v>28557.599999999999</v>
      </c>
      <c r="N638">
        <v>73636.5</v>
      </c>
      <c r="O638">
        <v>3954</v>
      </c>
      <c r="P638">
        <v>157</v>
      </c>
      <c r="Q638">
        <v>128109</v>
      </c>
      <c r="R638" t="s">
        <v>544</v>
      </c>
      <c r="T638" t="s">
        <v>84</v>
      </c>
      <c r="U638" t="s">
        <v>121</v>
      </c>
      <c r="V638" t="s">
        <v>128</v>
      </c>
      <c r="W638">
        <v>78378</v>
      </c>
      <c r="X638" t="s">
        <v>406</v>
      </c>
      <c r="Y638" t="s">
        <v>422</v>
      </c>
      <c r="Z638">
        <v>31940.05</v>
      </c>
      <c r="AA638">
        <v>9023.07</v>
      </c>
      <c r="AB638">
        <v>22916.98</v>
      </c>
      <c r="AC638">
        <v>28.25</v>
      </c>
      <c r="AD638">
        <v>0</v>
      </c>
      <c r="AE638">
        <v>15209.18</v>
      </c>
      <c r="AF638">
        <v>3983.32</v>
      </c>
      <c r="AG638">
        <v>0</v>
      </c>
      <c r="AH638">
        <v>11225.86</v>
      </c>
      <c r="AI638">
        <v>6932.04</v>
      </c>
      <c r="AJ638">
        <v>4293.82</v>
      </c>
      <c r="AK638">
        <v>38.25</v>
      </c>
      <c r="AL638" t="s">
        <v>544</v>
      </c>
    </row>
    <row r="639" spans="1:38">
      <c r="A639" t="s">
        <v>370</v>
      </c>
      <c r="B639">
        <v>295700699</v>
      </c>
      <c r="C639" t="s">
        <v>485</v>
      </c>
      <c r="D639">
        <v>83195</v>
      </c>
      <c r="E639">
        <v>27074.5</v>
      </c>
      <c r="F639">
        <v>56120.6</v>
      </c>
      <c r="G639">
        <v>6400.03</v>
      </c>
      <c r="H639">
        <v>2256</v>
      </c>
      <c r="I639" t="s">
        <v>544</v>
      </c>
      <c r="K639" s="150">
        <v>295701144</v>
      </c>
      <c r="L639" s="150">
        <v>102196.5</v>
      </c>
      <c r="M639">
        <v>102195.5</v>
      </c>
      <c r="N639">
        <v>1.2</v>
      </c>
      <c r="O639">
        <v>192</v>
      </c>
      <c r="P639">
        <v>0</v>
      </c>
      <c r="Q639">
        <v>6477.88</v>
      </c>
      <c r="R639" t="s">
        <v>544</v>
      </c>
      <c r="T639" t="s">
        <v>84</v>
      </c>
      <c r="U639" t="s">
        <v>121</v>
      </c>
      <c r="V639" t="s">
        <v>128</v>
      </c>
      <c r="W639">
        <v>78378</v>
      </c>
      <c r="X639" t="s">
        <v>406</v>
      </c>
      <c r="Y639" t="s">
        <v>423</v>
      </c>
      <c r="Z639">
        <v>15030.61</v>
      </c>
      <c r="AA639">
        <v>8869.7900000000009</v>
      </c>
      <c r="AB639">
        <v>6160.82</v>
      </c>
      <c r="AC639">
        <v>59.01</v>
      </c>
      <c r="AD639">
        <v>0</v>
      </c>
      <c r="AE639">
        <v>11794.68</v>
      </c>
      <c r="AF639">
        <v>4370.97</v>
      </c>
      <c r="AG639">
        <v>0</v>
      </c>
      <c r="AH639">
        <v>7423.71</v>
      </c>
      <c r="AI639">
        <v>5449.58</v>
      </c>
      <c r="AJ639">
        <v>1974.13</v>
      </c>
      <c r="AK639">
        <v>26.59</v>
      </c>
      <c r="AL639" t="s">
        <v>544</v>
      </c>
    </row>
    <row r="640" spans="1:38">
      <c r="A640" t="s">
        <v>370</v>
      </c>
      <c r="B640">
        <v>295700699</v>
      </c>
      <c r="C640" t="s">
        <v>487</v>
      </c>
      <c r="D640">
        <v>8804.7999999999993</v>
      </c>
      <c r="E640">
        <v>8389.5</v>
      </c>
      <c r="F640">
        <v>415.3</v>
      </c>
      <c r="G640">
        <v>6400.03</v>
      </c>
      <c r="H640">
        <v>2256</v>
      </c>
      <c r="I640" t="s">
        <v>544</v>
      </c>
      <c r="K640" s="150">
        <v>292600879</v>
      </c>
      <c r="L640" s="150">
        <v>193029.1</v>
      </c>
      <c r="M640">
        <v>154705.60000000001</v>
      </c>
      <c r="N640">
        <v>38322.400000000001</v>
      </c>
      <c r="O640">
        <v>3704</v>
      </c>
      <c r="P640">
        <v>1473</v>
      </c>
      <c r="Q640">
        <v>72666.100000000006</v>
      </c>
      <c r="R640" t="s">
        <v>544</v>
      </c>
      <c r="T640" t="s">
        <v>84</v>
      </c>
      <c r="U640" t="s">
        <v>121</v>
      </c>
      <c r="V640" t="s">
        <v>129</v>
      </c>
      <c r="W640">
        <v>78998</v>
      </c>
      <c r="X640" t="s">
        <v>406</v>
      </c>
      <c r="Y640" t="s">
        <v>424</v>
      </c>
      <c r="AL640" t="s">
        <v>544</v>
      </c>
    </row>
    <row r="641" spans="1:38">
      <c r="A641" t="s">
        <v>370</v>
      </c>
      <c r="B641">
        <v>295700699</v>
      </c>
      <c r="C641" t="s">
        <v>488</v>
      </c>
      <c r="D641">
        <v>132070.5</v>
      </c>
      <c r="E641">
        <v>4962.8999999999996</v>
      </c>
      <c r="F641">
        <v>127107.5</v>
      </c>
      <c r="G641">
        <v>6400.03</v>
      </c>
      <c r="H641">
        <v>2256</v>
      </c>
      <c r="I641" t="s">
        <v>544</v>
      </c>
      <c r="K641" s="150">
        <v>292602231</v>
      </c>
      <c r="L641" s="150">
        <v>276130.40000000002</v>
      </c>
      <c r="M641">
        <v>189913.3</v>
      </c>
      <c r="N641">
        <v>86216.5</v>
      </c>
      <c r="O641">
        <v>3538</v>
      </c>
      <c r="P641">
        <v>2250</v>
      </c>
      <c r="Q641">
        <v>24085.8</v>
      </c>
      <c r="R641" t="s">
        <v>544</v>
      </c>
      <c r="T641" t="s">
        <v>84</v>
      </c>
      <c r="U641" t="s">
        <v>121</v>
      </c>
      <c r="V641" t="s">
        <v>130</v>
      </c>
      <c r="W641">
        <v>53518</v>
      </c>
      <c r="X641" t="s">
        <v>406</v>
      </c>
      <c r="Y641" t="s">
        <v>425</v>
      </c>
      <c r="Z641">
        <v>172851.74</v>
      </c>
      <c r="AA641">
        <v>71518.59</v>
      </c>
      <c r="AB641">
        <v>101333.15</v>
      </c>
      <c r="AC641">
        <v>41.38</v>
      </c>
      <c r="AD641">
        <v>22.97</v>
      </c>
      <c r="AE641">
        <v>212547.86</v>
      </c>
      <c r="AF641">
        <v>66838.8</v>
      </c>
      <c r="AG641">
        <v>0</v>
      </c>
      <c r="AH641">
        <v>145709.04999999999</v>
      </c>
      <c r="AI641">
        <v>70280.5</v>
      </c>
      <c r="AJ641">
        <v>75428.55</v>
      </c>
      <c r="AK641">
        <v>51.77</v>
      </c>
      <c r="AL641" t="s">
        <v>544</v>
      </c>
    </row>
    <row r="642" spans="1:38">
      <c r="A642" t="s">
        <v>370</v>
      </c>
      <c r="B642">
        <v>295700704</v>
      </c>
      <c r="C642" t="s">
        <v>442</v>
      </c>
      <c r="D642">
        <v>83195</v>
      </c>
      <c r="E642">
        <v>45259.4</v>
      </c>
      <c r="F642">
        <v>37935.599999999999</v>
      </c>
      <c r="G642">
        <v>7976.02</v>
      </c>
      <c r="H642">
        <v>744</v>
      </c>
      <c r="I642" t="s">
        <v>544</v>
      </c>
      <c r="K642" s="150">
        <v>292602804</v>
      </c>
      <c r="L642" s="150">
        <v>83038.8</v>
      </c>
      <c r="M642">
        <v>23584.9</v>
      </c>
      <c r="N642">
        <v>59453.599999999999</v>
      </c>
      <c r="O642">
        <v>4271</v>
      </c>
      <c r="P642">
        <v>1030</v>
      </c>
      <c r="Q642">
        <v>109308</v>
      </c>
      <c r="R642" t="s">
        <v>544</v>
      </c>
      <c r="T642" t="s">
        <v>84</v>
      </c>
      <c r="U642" t="s">
        <v>121</v>
      </c>
      <c r="V642" t="s">
        <v>130</v>
      </c>
      <c r="W642">
        <v>53518</v>
      </c>
      <c r="X642" t="s">
        <v>406</v>
      </c>
      <c r="Y642" t="s">
        <v>426</v>
      </c>
      <c r="Z642">
        <v>76590.89</v>
      </c>
      <c r="AA642">
        <v>50885.599999999999</v>
      </c>
      <c r="AB642">
        <v>25705.3</v>
      </c>
      <c r="AC642">
        <v>66.44</v>
      </c>
      <c r="AD642">
        <v>25.02</v>
      </c>
      <c r="AE642">
        <v>95756.4</v>
      </c>
      <c r="AF642">
        <v>42618.34</v>
      </c>
      <c r="AG642">
        <v>0</v>
      </c>
      <c r="AH642">
        <v>53138.06</v>
      </c>
      <c r="AI642">
        <v>50885.599999999999</v>
      </c>
      <c r="AJ642">
        <v>2252.46</v>
      </c>
      <c r="AK642">
        <v>4.24</v>
      </c>
      <c r="AL642" t="s">
        <v>544</v>
      </c>
    </row>
    <row r="643" spans="1:38">
      <c r="A643" t="s">
        <v>370</v>
      </c>
      <c r="B643">
        <v>295700704</v>
      </c>
      <c r="C643" t="s">
        <v>444</v>
      </c>
      <c r="D643">
        <v>8804.7999999999993</v>
      </c>
      <c r="E643">
        <v>8540.4</v>
      </c>
      <c r="F643">
        <v>264.3</v>
      </c>
      <c r="G643">
        <v>7976.02</v>
      </c>
      <c r="H643">
        <v>744</v>
      </c>
      <c r="I643" t="s">
        <v>544</v>
      </c>
      <c r="K643" s="150">
        <v>292603004</v>
      </c>
      <c r="L643" s="150">
        <v>438219.9</v>
      </c>
      <c r="M643">
        <v>232153.5</v>
      </c>
      <c r="N643">
        <v>206065.9</v>
      </c>
      <c r="O643">
        <v>13813</v>
      </c>
      <c r="P643">
        <v>2496</v>
      </c>
      <c r="Q643">
        <v>379114</v>
      </c>
      <c r="R643" t="s">
        <v>544</v>
      </c>
      <c r="T643" t="s">
        <v>84</v>
      </c>
      <c r="U643" t="s">
        <v>121</v>
      </c>
      <c r="V643" t="s">
        <v>134</v>
      </c>
      <c r="W643">
        <v>55362</v>
      </c>
      <c r="X643" t="s">
        <v>406</v>
      </c>
      <c r="Y643" t="s">
        <v>427</v>
      </c>
      <c r="Z643">
        <v>172851.74</v>
      </c>
      <c r="AA643">
        <v>105517.86</v>
      </c>
      <c r="AB643">
        <v>67333.88</v>
      </c>
      <c r="AC643">
        <v>61.05</v>
      </c>
      <c r="AD643">
        <v>32.369999999999997</v>
      </c>
      <c r="AE643">
        <v>228801.79</v>
      </c>
      <c r="AF643">
        <v>33615.78</v>
      </c>
      <c r="AG643">
        <v>12.92</v>
      </c>
      <c r="AH643">
        <v>195186.01</v>
      </c>
      <c r="AI643">
        <v>102834.7</v>
      </c>
      <c r="AJ643">
        <v>92351.3</v>
      </c>
      <c r="AK643">
        <v>47.31</v>
      </c>
      <c r="AL643" t="s">
        <v>544</v>
      </c>
    </row>
    <row r="644" spans="1:38">
      <c r="A644" t="s">
        <v>370</v>
      </c>
      <c r="B644">
        <v>295700704</v>
      </c>
      <c r="C644" t="s">
        <v>443</v>
      </c>
      <c r="D644">
        <v>132070.5</v>
      </c>
      <c r="E644">
        <v>51131.4</v>
      </c>
      <c r="F644">
        <v>80939</v>
      </c>
      <c r="G644">
        <v>7976.02</v>
      </c>
      <c r="H644">
        <v>744</v>
      </c>
      <c r="I644" t="s">
        <v>544</v>
      </c>
      <c r="K644" s="150">
        <v>292603875</v>
      </c>
      <c r="L644" s="150">
        <v>83038.8</v>
      </c>
      <c r="M644">
        <v>67144.100000000006</v>
      </c>
      <c r="N644">
        <v>15894.4</v>
      </c>
      <c r="O644">
        <v>4018</v>
      </c>
      <c r="P644">
        <v>3037</v>
      </c>
      <c r="Q644">
        <v>33121.5</v>
      </c>
      <c r="R644" t="s">
        <v>544</v>
      </c>
      <c r="T644" t="s">
        <v>84</v>
      </c>
      <c r="U644" t="s">
        <v>121</v>
      </c>
      <c r="V644" t="s">
        <v>119</v>
      </c>
      <c r="W644">
        <v>210204</v>
      </c>
      <c r="X644" t="s">
        <v>406</v>
      </c>
      <c r="Y644" t="s">
        <v>428</v>
      </c>
      <c r="Z644">
        <v>38650.15</v>
      </c>
      <c r="AA644">
        <v>31902.66</v>
      </c>
      <c r="AB644">
        <v>6747.49</v>
      </c>
      <c r="AC644">
        <v>82.54</v>
      </c>
      <c r="AD644">
        <v>15.54</v>
      </c>
      <c r="AE644">
        <v>44656.58</v>
      </c>
      <c r="AF644">
        <v>6321.8</v>
      </c>
      <c r="AG644">
        <v>0</v>
      </c>
      <c r="AH644">
        <v>38334.78</v>
      </c>
      <c r="AI644">
        <v>31372.7</v>
      </c>
      <c r="AJ644">
        <v>6962.07</v>
      </c>
      <c r="AK644">
        <v>18.16</v>
      </c>
      <c r="AL644" t="s">
        <v>544</v>
      </c>
    </row>
    <row r="645" spans="1:38">
      <c r="A645" t="s">
        <v>370</v>
      </c>
      <c r="B645">
        <v>295700706</v>
      </c>
      <c r="C645" t="s">
        <v>358</v>
      </c>
      <c r="D645">
        <v>100322.6</v>
      </c>
      <c r="E645">
        <v>73608.399999999994</v>
      </c>
      <c r="F645">
        <v>26714.2</v>
      </c>
      <c r="G645">
        <v>3955.02</v>
      </c>
      <c r="H645">
        <v>157</v>
      </c>
      <c r="I645" t="s">
        <v>544</v>
      </c>
      <c r="K645" s="150">
        <v>292604652</v>
      </c>
      <c r="L645" s="150">
        <v>191618.2</v>
      </c>
      <c r="M645">
        <v>45201</v>
      </c>
      <c r="N645">
        <v>146411.9</v>
      </c>
      <c r="O645">
        <v>8436</v>
      </c>
      <c r="P645">
        <v>4196</v>
      </c>
      <c r="Q645">
        <v>132028</v>
      </c>
      <c r="R645" t="s">
        <v>544</v>
      </c>
    </row>
    <row r="646" spans="1:38">
      <c r="A646" t="s">
        <v>370</v>
      </c>
      <c r="B646">
        <v>295701144</v>
      </c>
      <c r="C646" t="s">
        <v>543</v>
      </c>
      <c r="D646">
        <v>100322.6</v>
      </c>
      <c r="E646">
        <v>0.8</v>
      </c>
      <c r="F646">
        <v>100321.8</v>
      </c>
      <c r="G646">
        <v>192.001</v>
      </c>
      <c r="H646">
        <v>0</v>
      </c>
      <c r="I646" t="s">
        <v>544</v>
      </c>
      <c r="K646" s="150">
        <v>295700349</v>
      </c>
      <c r="L646" s="150">
        <v>262288.90000000002</v>
      </c>
      <c r="M646">
        <v>93062.3</v>
      </c>
      <c r="N646">
        <v>169225.1</v>
      </c>
      <c r="O646">
        <v>10061</v>
      </c>
      <c r="P646">
        <v>1466</v>
      </c>
      <c r="Q646">
        <v>290496</v>
      </c>
      <c r="R646" t="s">
        <v>544</v>
      </c>
      <c r="T646" t="s">
        <v>359</v>
      </c>
      <c r="U646" t="s">
        <v>516</v>
      </c>
      <c r="V646" t="s">
        <v>521</v>
      </c>
      <c r="W646" t="s">
        <v>377</v>
      </c>
      <c r="Y646" t="s">
        <v>515</v>
      </c>
    </row>
    <row r="647" spans="1:38">
      <c r="A647" t="s">
        <v>365</v>
      </c>
      <c r="B647">
        <v>292600879</v>
      </c>
      <c r="C647" t="s">
        <v>55</v>
      </c>
      <c r="D647">
        <v>193027.9</v>
      </c>
      <c r="E647">
        <v>38321.599999999999</v>
      </c>
      <c r="F647">
        <v>154706.29999999999</v>
      </c>
      <c r="G647">
        <v>3704.01</v>
      </c>
      <c r="H647">
        <v>1473</v>
      </c>
      <c r="I647" t="s">
        <v>544</v>
      </c>
      <c r="K647" s="150">
        <v>295700667</v>
      </c>
      <c r="L647" s="150">
        <v>102196.5</v>
      </c>
      <c r="M647">
        <v>81752.800000000003</v>
      </c>
      <c r="N647">
        <v>20441.3</v>
      </c>
      <c r="O647">
        <v>3422</v>
      </c>
      <c r="P647">
        <v>1134</v>
      </c>
      <c r="Q647">
        <v>77184.399999999994</v>
      </c>
      <c r="R647" t="s">
        <v>544</v>
      </c>
      <c r="T647">
        <v>290103544</v>
      </c>
      <c r="W647" t="s">
        <v>544</v>
      </c>
      <c r="Y647" t="s">
        <v>10</v>
      </c>
      <c r="Z647" t="s">
        <v>267</v>
      </c>
      <c r="AA647" t="s">
        <v>242</v>
      </c>
      <c r="AB647" t="s">
        <v>490</v>
      </c>
      <c r="AC647" t="s">
        <v>377</v>
      </c>
      <c r="AD647" t="s">
        <v>347</v>
      </c>
      <c r="AE647" t="s">
        <v>491</v>
      </c>
      <c r="AF647" t="s">
        <v>510</v>
      </c>
      <c r="AG647" t="s">
        <v>310</v>
      </c>
      <c r="AH647" t="s">
        <v>511</v>
      </c>
      <c r="AI647" t="s">
        <v>513</v>
      </c>
      <c r="AJ647" t="s">
        <v>377</v>
      </c>
    </row>
    <row r="648" spans="1:38">
      <c r="A648" t="s">
        <v>365</v>
      </c>
      <c r="B648">
        <v>292602231</v>
      </c>
      <c r="C648" t="s">
        <v>47</v>
      </c>
      <c r="D648">
        <v>275754.2</v>
      </c>
      <c r="E648">
        <v>89414.6</v>
      </c>
      <c r="F648">
        <v>186339.6</v>
      </c>
      <c r="G648">
        <v>3668.39</v>
      </c>
      <c r="H648">
        <v>2370</v>
      </c>
      <c r="I648" t="s">
        <v>544</v>
      </c>
      <c r="K648" s="150">
        <v>295700709</v>
      </c>
      <c r="L648" s="150">
        <v>328695.2</v>
      </c>
      <c r="M648">
        <v>135448.70000000001</v>
      </c>
      <c r="N648">
        <v>193243</v>
      </c>
      <c r="O648">
        <v>9998</v>
      </c>
      <c r="P648">
        <v>253</v>
      </c>
      <c r="Q648">
        <v>328740</v>
      </c>
      <c r="R648" t="s">
        <v>544</v>
      </c>
      <c r="T648">
        <v>290103564</v>
      </c>
      <c r="W648" t="s">
        <v>544</v>
      </c>
      <c r="Y648">
        <v>292602230</v>
      </c>
      <c r="Z648">
        <v>5324.6</v>
      </c>
      <c r="AA648">
        <v>4747.3</v>
      </c>
      <c r="AB648">
        <v>0.89157871013785073</v>
      </c>
      <c r="AC648" t="s">
        <v>544</v>
      </c>
      <c r="AD648">
        <v>5.1998046875000004</v>
      </c>
      <c r="AE648">
        <v>4.6360351562500002</v>
      </c>
      <c r="AF648">
        <v>36.519335937500003</v>
      </c>
      <c r="AG648">
        <v>38.5205078125</v>
      </c>
      <c r="AH648">
        <v>31.883300781250004</v>
      </c>
      <c r="AI648">
        <v>0.82769679300291554</v>
      </c>
      <c r="AJ648" t="s">
        <v>544</v>
      </c>
    </row>
    <row r="649" spans="1:38">
      <c r="A649" t="s">
        <v>365</v>
      </c>
      <c r="B649">
        <v>292602804</v>
      </c>
      <c r="C649" t="s">
        <v>48</v>
      </c>
      <c r="D649">
        <v>82726.3</v>
      </c>
      <c r="E649">
        <v>59451.8</v>
      </c>
      <c r="F649">
        <v>23274.5</v>
      </c>
      <c r="G649">
        <v>4271.25</v>
      </c>
      <c r="H649">
        <v>1030</v>
      </c>
      <c r="I649" t="s">
        <v>544</v>
      </c>
      <c r="K649" s="150">
        <v>295700710</v>
      </c>
      <c r="L649" s="150">
        <v>209496.5</v>
      </c>
      <c r="M649">
        <v>63643.199999999997</v>
      </c>
      <c r="N649">
        <v>145847.6</v>
      </c>
      <c r="O649">
        <v>7999</v>
      </c>
      <c r="P649">
        <v>4023</v>
      </c>
      <c r="Q649">
        <v>110193</v>
      </c>
      <c r="R649" t="s">
        <v>544</v>
      </c>
      <c r="T649">
        <v>290103810</v>
      </c>
      <c r="W649" t="s">
        <v>544</v>
      </c>
      <c r="Y649">
        <v>292602231</v>
      </c>
      <c r="Z649">
        <v>16814.2</v>
      </c>
      <c r="AA649">
        <v>11760.6</v>
      </c>
      <c r="AB649">
        <v>0.69944451713432698</v>
      </c>
      <c r="AC649" t="s">
        <v>544</v>
      </c>
      <c r="AD649">
        <v>16.420117187500001</v>
      </c>
      <c r="AE649">
        <v>11.4849609375</v>
      </c>
      <c r="AF649">
        <v>84.19580078125</v>
      </c>
      <c r="AG649">
        <v>23.521289062499999</v>
      </c>
      <c r="AH649">
        <v>72.710839843749994</v>
      </c>
      <c r="AI649">
        <v>3.0912778483587839</v>
      </c>
      <c r="AJ649" t="s">
        <v>544</v>
      </c>
    </row>
    <row r="650" spans="1:38">
      <c r="A650" t="s">
        <v>365</v>
      </c>
      <c r="B650">
        <v>292603004</v>
      </c>
      <c r="C650" t="s">
        <v>56</v>
      </c>
      <c r="D650">
        <v>132132.20000000001</v>
      </c>
      <c r="E650">
        <v>73941.3</v>
      </c>
      <c r="F650">
        <v>58190.9</v>
      </c>
      <c r="G650">
        <v>13818.4</v>
      </c>
      <c r="H650">
        <v>2496</v>
      </c>
      <c r="I650" t="s">
        <v>544</v>
      </c>
      <c r="K650" s="150">
        <v>295700712</v>
      </c>
      <c r="L650" s="150">
        <v>209496.5</v>
      </c>
      <c r="M650">
        <v>71345.2</v>
      </c>
      <c r="N650">
        <v>138145.4</v>
      </c>
      <c r="O650">
        <v>7924</v>
      </c>
      <c r="P650">
        <v>1888</v>
      </c>
      <c r="Q650">
        <v>124156</v>
      </c>
      <c r="R650" t="s">
        <v>544</v>
      </c>
      <c r="T650">
        <v>290103943</v>
      </c>
      <c r="W650" t="s">
        <v>544</v>
      </c>
      <c r="Y650">
        <v>292604330</v>
      </c>
      <c r="Z650">
        <v>22848.6</v>
      </c>
      <c r="AA650">
        <v>6724.2</v>
      </c>
      <c r="AB650">
        <v>0.29429374228617949</v>
      </c>
      <c r="AC650" t="s">
        <v>544</v>
      </c>
      <c r="AD650">
        <v>22.313085937499999</v>
      </c>
      <c r="AE650">
        <v>6.5666015624999998</v>
      </c>
      <c r="AF650">
        <v>87.594335937500006</v>
      </c>
      <c r="AG650">
        <v>130.462890625</v>
      </c>
      <c r="AH650">
        <v>81.027734375000009</v>
      </c>
      <c r="AI650">
        <v>0.62107879096366614</v>
      </c>
      <c r="AJ650" t="s">
        <v>544</v>
      </c>
    </row>
    <row r="651" spans="1:38">
      <c r="A651" t="s">
        <v>365</v>
      </c>
      <c r="B651">
        <v>292603004</v>
      </c>
      <c r="C651" t="s">
        <v>57</v>
      </c>
      <c r="D651">
        <v>13787.7</v>
      </c>
      <c r="E651">
        <v>13644.2</v>
      </c>
      <c r="F651">
        <v>143.5</v>
      </c>
      <c r="G651">
        <v>13818.4</v>
      </c>
      <c r="H651">
        <v>2496</v>
      </c>
      <c r="I651" t="s">
        <v>544</v>
      </c>
      <c r="K651" s="150">
        <v>295700713</v>
      </c>
      <c r="L651" s="150">
        <v>190871.2</v>
      </c>
      <c r="M651">
        <v>169498.7</v>
      </c>
      <c r="N651">
        <v>21370.1</v>
      </c>
      <c r="O651">
        <v>6400</v>
      </c>
      <c r="P651">
        <v>2236</v>
      </c>
      <c r="Q651">
        <v>140449</v>
      </c>
      <c r="R651" t="s">
        <v>544</v>
      </c>
      <c r="T651">
        <v>290105349</v>
      </c>
      <c r="U651">
        <v>10018.1748046875</v>
      </c>
      <c r="V651">
        <v>9.7833738327026367</v>
      </c>
      <c r="W651" t="s">
        <v>544</v>
      </c>
      <c r="Y651">
        <v>292604652</v>
      </c>
      <c r="Z651">
        <v>98546.9</v>
      </c>
      <c r="AA651">
        <v>64110.5</v>
      </c>
      <c r="AB651">
        <v>0.65055826210667211</v>
      </c>
      <c r="AC651" t="s">
        <v>544</v>
      </c>
      <c r="AD651">
        <v>96.237207031249994</v>
      </c>
      <c r="AE651">
        <v>62.60791015625</v>
      </c>
      <c r="AF651">
        <v>142.98037109374999</v>
      </c>
      <c r="AG651">
        <v>128.93359375</v>
      </c>
      <c r="AH651">
        <v>80.372460937499994</v>
      </c>
      <c r="AI651">
        <v>0.62336322598236737</v>
      </c>
      <c r="AJ651" t="s">
        <v>544</v>
      </c>
    </row>
    <row r="652" spans="1:38">
      <c r="A652" t="s">
        <v>365</v>
      </c>
      <c r="B652">
        <v>292603004</v>
      </c>
      <c r="C652" t="s">
        <v>366</v>
      </c>
      <c r="D652">
        <v>292299.40000000002</v>
      </c>
      <c r="E652">
        <v>118296.5</v>
      </c>
      <c r="F652">
        <v>174002.9</v>
      </c>
      <c r="G652">
        <v>13818.4</v>
      </c>
      <c r="H652">
        <v>2496</v>
      </c>
      <c r="I652" t="s">
        <v>544</v>
      </c>
      <c r="K652" s="150">
        <v>295701124</v>
      </c>
      <c r="L652" s="150">
        <v>207350.5</v>
      </c>
      <c r="M652">
        <v>207347</v>
      </c>
      <c r="N652">
        <v>4.4000000000000004</v>
      </c>
      <c r="O652">
        <v>4192</v>
      </c>
      <c r="P652">
        <v>3808</v>
      </c>
      <c r="Q652">
        <v>6477.88</v>
      </c>
      <c r="R652" t="s">
        <v>544</v>
      </c>
      <c r="T652">
        <v>290103452</v>
      </c>
      <c r="W652" t="s">
        <v>544</v>
      </c>
      <c r="Y652">
        <v>292603286</v>
      </c>
      <c r="Z652">
        <v>113415</v>
      </c>
      <c r="AA652">
        <v>57971.6</v>
      </c>
      <c r="AB652">
        <v>0.51114579200282151</v>
      </c>
      <c r="AC652" t="s">
        <v>544</v>
      </c>
      <c r="AD652">
        <v>110.7568359375</v>
      </c>
      <c r="AE652">
        <v>56.612890624999999</v>
      </c>
      <c r="AF652">
        <v>115.13330078125</v>
      </c>
      <c r="AG652">
        <v>102.8994140625</v>
      </c>
      <c r="AH652">
        <v>58.520410156250001</v>
      </c>
      <c r="AI652">
        <v>0.56871470736174778</v>
      </c>
      <c r="AJ652" t="s">
        <v>544</v>
      </c>
    </row>
    <row r="653" spans="1:38">
      <c r="A653" t="s">
        <v>365</v>
      </c>
      <c r="B653">
        <v>292603875</v>
      </c>
      <c r="C653" t="s">
        <v>49</v>
      </c>
      <c r="D653">
        <v>82726.3</v>
      </c>
      <c r="E653">
        <v>15893.4</v>
      </c>
      <c r="F653">
        <v>66832.899999999994</v>
      </c>
      <c r="G653">
        <v>4019</v>
      </c>
      <c r="H653">
        <v>3037</v>
      </c>
      <c r="I653" t="s">
        <v>544</v>
      </c>
      <c r="K653" s="150">
        <v>292600623</v>
      </c>
      <c r="L653" s="150">
        <v>250018.4</v>
      </c>
      <c r="M653">
        <v>232044</v>
      </c>
      <c r="N653">
        <v>17973.099999999999</v>
      </c>
      <c r="O653">
        <v>1207</v>
      </c>
      <c r="P653">
        <v>514</v>
      </c>
      <c r="Q653">
        <v>25322.400000000001</v>
      </c>
      <c r="R653" t="s">
        <v>544</v>
      </c>
      <c r="T653">
        <v>290103720</v>
      </c>
      <c r="W653" t="s">
        <v>544</v>
      </c>
      <c r="Y653">
        <v>292603696</v>
      </c>
      <c r="Z653">
        <v>41181.4</v>
      </c>
      <c r="AA653">
        <v>15125.9</v>
      </c>
      <c r="AB653">
        <v>0.36729931473917832</v>
      </c>
      <c r="AC653" t="s">
        <v>544</v>
      </c>
      <c r="AD653">
        <v>40.216210937500001</v>
      </c>
      <c r="AE653">
        <v>14.77138671875</v>
      </c>
      <c r="AF653">
        <v>30.145898437500001</v>
      </c>
      <c r="AG653">
        <v>34.645898437500001</v>
      </c>
      <c r="AH653">
        <v>15.374511718750002</v>
      </c>
      <c r="AI653">
        <v>0.4437613804844775</v>
      </c>
      <c r="AJ653" t="s">
        <v>544</v>
      </c>
    </row>
    <row r="654" spans="1:38">
      <c r="A654" t="s">
        <v>365</v>
      </c>
      <c r="B654">
        <v>292604652</v>
      </c>
      <c r="C654" t="s">
        <v>51</v>
      </c>
      <c r="D654">
        <v>188976.6</v>
      </c>
      <c r="E654">
        <v>146270.79999999999</v>
      </c>
      <c r="F654">
        <v>42705.8</v>
      </c>
      <c r="G654">
        <v>8437</v>
      </c>
      <c r="H654">
        <v>4228</v>
      </c>
      <c r="I654" t="s">
        <v>544</v>
      </c>
      <c r="K654" s="150">
        <v>292600745</v>
      </c>
      <c r="R654" t="s">
        <v>544</v>
      </c>
      <c r="T654">
        <v>290105373</v>
      </c>
      <c r="U654">
        <v>1943.0361328125</v>
      </c>
      <c r="V654">
        <v>1.897496223449707</v>
      </c>
      <c r="W654" t="s">
        <v>544</v>
      </c>
      <c r="Y654">
        <v>295700671</v>
      </c>
      <c r="Z654">
        <v>78249.2</v>
      </c>
      <c r="AA654">
        <v>20435</v>
      </c>
      <c r="AB654">
        <v>0.26115282967749193</v>
      </c>
      <c r="AC654" t="s">
        <v>544</v>
      </c>
      <c r="AD654">
        <v>76.415234374999997</v>
      </c>
      <c r="AE654">
        <v>19.9560546875</v>
      </c>
      <c r="AF654">
        <v>40.416308593750003</v>
      </c>
      <c r="AG654">
        <v>77.054589843749994</v>
      </c>
      <c r="AH654">
        <v>20.460253906250003</v>
      </c>
      <c r="AI654">
        <v>0.26552933378451515</v>
      </c>
      <c r="AJ654" t="s">
        <v>544</v>
      </c>
    </row>
    <row r="655" spans="1:38">
      <c r="A655" t="s">
        <v>365</v>
      </c>
      <c r="B655">
        <v>295700349</v>
      </c>
      <c r="C655" t="s">
        <v>367</v>
      </c>
      <c r="D655">
        <v>117009.8</v>
      </c>
      <c r="E655">
        <v>50579.8</v>
      </c>
      <c r="F655">
        <v>66430</v>
      </c>
      <c r="G655">
        <v>10062</v>
      </c>
      <c r="H655">
        <v>1466</v>
      </c>
      <c r="I655" t="s">
        <v>544</v>
      </c>
      <c r="K655" s="150">
        <v>295700703</v>
      </c>
      <c r="L655" s="150">
        <v>224071.2</v>
      </c>
      <c r="M655">
        <v>122643.4</v>
      </c>
      <c r="N655">
        <v>101426.9</v>
      </c>
      <c r="O655">
        <v>5940</v>
      </c>
      <c r="P655">
        <v>543</v>
      </c>
      <c r="Q655">
        <v>182023</v>
      </c>
      <c r="R655" t="s">
        <v>544</v>
      </c>
      <c r="T655">
        <v>290102838</v>
      </c>
      <c r="U655">
        <v>744.083984375</v>
      </c>
      <c r="V655">
        <v>0.72664451599121094</v>
      </c>
      <c r="W655" t="s">
        <v>544</v>
      </c>
      <c r="Y655">
        <v>295700710</v>
      </c>
      <c r="Z655">
        <v>110108</v>
      </c>
      <c r="AA655">
        <v>72757</v>
      </c>
      <c r="AB655">
        <v>0.66077850837359686</v>
      </c>
      <c r="AC655" t="s">
        <v>544</v>
      </c>
      <c r="AD655">
        <v>107.52734375</v>
      </c>
      <c r="AE655">
        <v>71.0517578125</v>
      </c>
      <c r="AF655">
        <v>142.42929687500001</v>
      </c>
      <c r="AG655">
        <v>107.6103515625</v>
      </c>
      <c r="AH655">
        <v>71.377539062500006</v>
      </c>
      <c r="AI655">
        <v>0.66329621663808047</v>
      </c>
      <c r="AJ655" t="s">
        <v>544</v>
      </c>
    </row>
    <row r="656" spans="1:38">
      <c r="A656" t="s">
        <v>365</v>
      </c>
      <c r="B656">
        <v>295700349</v>
      </c>
      <c r="C656" t="s">
        <v>368</v>
      </c>
      <c r="D656">
        <v>132070.5</v>
      </c>
      <c r="E656">
        <v>105538.4</v>
      </c>
      <c r="F656">
        <v>26532.1</v>
      </c>
      <c r="G656">
        <v>10062</v>
      </c>
      <c r="H656">
        <v>1466</v>
      </c>
      <c r="I656" t="s">
        <v>544</v>
      </c>
      <c r="K656" s="150">
        <v>295700705</v>
      </c>
      <c r="L656" s="150">
        <v>156194.1</v>
      </c>
      <c r="M656">
        <v>115291.7</v>
      </c>
      <c r="N656">
        <v>40900.300000000003</v>
      </c>
      <c r="O656">
        <v>4676</v>
      </c>
      <c r="P656">
        <v>2951</v>
      </c>
      <c r="Q656">
        <v>58193.1</v>
      </c>
      <c r="R656" t="s">
        <v>544</v>
      </c>
      <c r="T656">
        <v>290102819</v>
      </c>
      <c r="U656">
        <v>13689.21093749996</v>
      </c>
      <c r="V656">
        <v>13.368370056152305</v>
      </c>
      <c r="W656" t="s">
        <v>544</v>
      </c>
      <c r="Y656">
        <v>295700712</v>
      </c>
      <c r="Z656">
        <v>124766</v>
      </c>
      <c r="AA656">
        <v>69022.3</v>
      </c>
      <c r="AB656">
        <v>0.55321401663914849</v>
      </c>
      <c r="AC656" t="s">
        <v>544</v>
      </c>
      <c r="AD656">
        <v>121.841796875</v>
      </c>
      <c r="AE656">
        <v>67.404589843750003</v>
      </c>
      <c r="AF656">
        <v>134.90761718749999</v>
      </c>
      <c r="AG656">
        <v>121.24609375</v>
      </c>
      <c r="AH656">
        <v>67.503027343749991</v>
      </c>
      <c r="AI656">
        <v>0.55674393504945385</v>
      </c>
      <c r="AJ656" t="s">
        <v>544</v>
      </c>
    </row>
    <row r="657" spans="1:36">
      <c r="A657" t="s">
        <v>365</v>
      </c>
      <c r="B657">
        <v>295700349</v>
      </c>
      <c r="C657" t="s">
        <v>369</v>
      </c>
      <c r="D657">
        <v>13207.1</v>
      </c>
      <c r="E657">
        <v>13074.1</v>
      </c>
      <c r="F657">
        <v>133.1</v>
      </c>
      <c r="G657">
        <v>10062</v>
      </c>
      <c r="H657">
        <v>1466</v>
      </c>
      <c r="I657" t="s">
        <v>544</v>
      </c>
      <c r="K657" s="150">
        <v>492600377</v>
      </c>
      <c r="L657" s="150">
        <v>33090.5</v>
      </c>
      <c r="M657">
        <v>14757.2</v>
      </c>
      <c r="N657">
        <v>18333.3</v>
      </c>
      <c r="O657">
        <v>1570</v>
      </c>
      <c r="P657">
        <v>293</v>
      </c>
      <c r="Q657">
        <v>42854.1</v>
      </c>
      <c r="R657" t="s">
        <v>544</v>
      </c>
      <c r="T657">
        <v>290102839</v>
      </c>
      <c r="W657" t="s">
        <v>544</v>
      </c>
    </row>
    <row r="658" spans="1:36">
      <c r="A658" t="s">
        <v>365</v>
      </c>
      <c r="B658">
        <v>295700667</v>
      </c>
      <c r="C658" t="s">
        <v>46</v>
      </c>
      <c r="D658">
        <v>100322.6</v>
      </c>
      <c r="E658">
        <v>20433.900000000001</v>
      </c>
      <c r="F658">
        <v>79888.7</v>
      </c>
      <c r="G658">
        <v>3423.01</v>
      </c>
      <c r="H658">
        <v>1134</v>
      </c>
      <c r="I658" t="s">
        <v>544</v>
      </c>
      <c r="K658" s="150">
        <v>298701383</v>
      </c>
      <c r="L658" s="150">
        <v>59722.9</v>
      </c>
      <c r="M658">
        <v>19595.900000000001</v>
      </c>
      <c r="N658">
        <v>40127</v>
      </c>
      <c r="O658">
        <v>2480</v>
      </c>
      <c r="P658">
        <v>653</v>
      </c>
      <c r="Q658">
        <v>61297.2</v>
      </c>
      <c r="R658" t="s">
        <v>544</v>
      </c>
      <c r="T658">
        <v>290105364</v>
      </c>
      <c r="U658">
        <v>4.6875E-2</v>
      </c>
      <c r="V658">
        <v>4.57763671875E-5</v>
      </c>
      <c r="W658" t="s">
        <v>544</v>
      </c>
      <c r="Y658" t="s">
        <v>514</v>
      </c>
    </row>
    <row r="659" spans="1:36">
      <c r="A659" t="s">
        <v>365</v>
      </c>
      <c r="B659">
        <v>295700709</v>
      </c>
      <c r="C659" t="s">
        <v>379</v>
      </c>
      <c r="D659">
        <v>117378.8</v>
      </c>
      <c r="E659">
        <v>69590.2</v>
      </c>
      <c r="F659">
        <v>47788.6</v>
      </c>
      <c r="G659">
        <v>9999.0400000000009</v>
      </c>
      <c r="H659">
        <v>253</v>
      </c>
      <c r="I659" t="s">
        <v>544</v>
      </c>
      <c r="Y659" t="s">
        <v>10</v>
      </c>
      <c r="Z659" t="s">
        <v>267</v>
      </c>
      <c r="AA659" t="s">
        <v>242</v>
      </c>
      <c r="AB659" t="s">
        <v>490</v>
      </c>
      <c r="AC659" t="s">
        <v>377</v>
      </c>
      <c r="AD659" t="s">
        <v>347</v>
      </c>
      <c r="AE659" t="s">
        <v>491</v>
      </c>
      <c r="AF659" t="s">
        <v>510</v>
      </c>
      <c r="AG659" t="s">
        <v>310</v>
      </c>
      <c r="AH659" t="s">
        <v>511</v>
      </c>
      <c r="AI659" t="s">
        <v>513</v>
      </c>
      <c r="AJ659" t="s">
        <v>377</v>
      </c>
    </row>
    <row r="660" spans="1:36">
      <c r="A660" t="s">
        <v>365</v>
      </c>
      <c r="B660">
        <v>295700709</v>
      </c>
      <c r="C660" t="s">
        <v>380</v>
      </c>
      <c r="D660">
        <v>198105.7</v>
      </c>
      <c r="E660">
        <v>110069.3</v>
      </c>
      <c r="F660">
        <v>88036.3</v>
      </c>
      <c r="G660">
        <v>9999.0400000000009</v>
      </c>
      <c r="H660">
        <v>253</v>
      </c>
      <c r="I660" t="s">
        <v>544</v>
      </c>
      <c r="Y660">
        <v>292602230</v>
      </c>
      <c r="Z660">
        <v>8627.4</v>
      </c>
      <c r="AA660">
        <v>7175.2</v>
      </c>
      <c r="AB660">
        <v>0.8316758235389573</v>
      </c>
      <c r="AC660" t="s">
        <v>544</v>
      </c>
      <c r="AD660">
        <v>8.4251953124999996</v>
      </c>
      <c r="AE660">
        <v>7.0070312499999998</v>
      </c>
      <c r="AF660">
        <v>36.519335937500003</v>
      </c>
      <c r="AG660">
        <v>38.5205078125</v>
      </c>
      <c r="AH660">
        <v>29.512304687500002</v>
      </c>
      <c r="AI660">
        <v>0.76614526555964002</v>
      </c>
      <c r="AJ660" s="388" t="s">
        <v>544</v>
      </c>
    </row>
    <row r="661" spans="1:36">
      <c r="A661" t="s">
        <v>365</v>
      </c>
      <c r="B661">
        <v>295700709</v>
      </c>
      <c r="C661" t="s">
        <v>381</v>
      </c>
      <c r="D661">
        <v>13207.1</v>
      </c>
      <c r="E661">
        <v>13072.2</v>
      </c>
      <c r="F661">
        <v>135</v>
      </c>
      <c r="G661">
        <v>9999.0400000000009</v>
      </c>
      <c r="H661">
        <v>253</v>
      </c>
      <c r="I661" t="s">
        <v>544</v>
      </c>
      <c r="Y661">
        <v>292602231</v>
      </c>
      <c r="Z661">
        <v>55794.7</v>
      </c>
      <c r="AA661">
        <v>41188.1</v>
      </c>
      <c r="AB661">
        <v>0.73820810937239556</v>
      </c>
      <c r="AC661" t="s">
        <v>544</v>
      </c>
      <c r="AD661">
        <v>54.487011718749997</v>
      </c>
      <c r="AE661">
        <v>40.222753906249999</v>
      </c>
      <c r="AF661">
        <v>84.19580078125</v>
      </c>
      <c r="AG661">
        <v>23.521289062499999</v>
      </c>
      <c r="AH661">
        <v>43.973046875000001</v>
      </c>
      <c r="AI661">
        <v>1.8694998712934594</v>
      </c>
      <c r="AJ661" s="388" t="s">
        <v>544</v>
      </c>
    </row>
    <row r="662" spans="1:36">
      <c r="A662" t="s">
        <v>365</v>
      </c>
      <c r="B662">
        <v>295700710</v>
      </c>
      <c r="C662" t="s">
        <v>336</v>
      </c>
      <c r="D662">
        <v>207619.5</v>
      </c>
      <c r="E662">
        <v>145668.29999999999</v>
      </c>
      <c r="F662">
        <v>61951.199999999997</v>
      </c>
      <c r="G662">
        <v>8000.01</v>
      </c>
      <c r="H662">
        <v>4023</v>
      </c>
      <c r="I662" t="s">
        <v>544</v>
      </c>
      <c r="Y662">
        <v>292604330</v>
      </c>
      <c r="Z662">
        <v>37070</v>
      </c>
      <c r="AA662">
        <v>7063.1</v>
      </c>
      <c r="AB662">
        <v>0.19053412462908012</v>
      </c>
      <c r="AC662" t="s">
        <v>544</v>
      </c>
      <c r="AD662">
        <v>36.201171875</v>
      </c>
      <c r="AE662">
        <v>6.8975585937500004</v>
      </c>
      <c r="AF662">
        <v>87.594335937500006</v>
      </c>
      <c r="AG662">
        <v>130.462890625</v>
      </c>
      <c r="AH662">
        <v>80.69677734375</v>
      </c>
      <c r="AI662">
        <v>0.61854200038923901</v>
      </c>
      <c r="AJ662" s="388" t="s">
        <v>544</v>
      </c>
    </row>
    <row r="663" spans="1:36">
      <c r="A663" t="s">
        <v>365</v>
      </c>
      <c r="B663">
        <v>295700712</v>
      </c>
      <c r="C663" t="s">
        <v>357</v>
      </c>
      <c r="D663">
        <v>207619.5</v>
      </c>
      <c r="E663">
        <v>138051</v>
      </c>
      <c r="F663">
        <v>69568.399999999994</v>
      </c>
      <c r="G663">
        <v>7925.04</v>
      </c>
      <c r="H663">
        <v>1888</v>
      </c>
      <c r="I663" t="s">
        <v>544</v>
      </c>
      <c r="Y663">
        <v>292604652</v>
      </c>
      <c r="Z663">
        <v>144244</v>
      </c>
      <c r="AA663">
        <v>64232.6</v>
      </c>
      <c r="AB663">
        <v>0.44530517733839881</v>
      </c>
      <c r="AC663" t="s">
        <v>544</v>
      </c>
      <c r="AD663">
        <v>140.86328125</v>
      </c>
      <c r="AE663">
        <v>62.727148437499999</v>
      </c>
      <c r="AF663">
        <v>142.98037109374999</v>
      </c>
      <c r="AG663">
        <v>128.93359375</v>
      </c>
      <c r="AH663">
        <v>80.253222656249989</v>
      </c>
      <c r="AI663">
        <v>0.62243842215287659</v>
      </c>
      <c r="AJ663" s="388" t="s">
        <v>544</v>
      </c>
    </row>
    <row r="664" spans="1:36">
      <c r="A664" t="s">
        <v>365</v>
      </c>
      <c r="B664">
        <v>295700713</v>
      </c>
      <c r="C664" t="s">
        <v>382</v>
      </c>
      <c r="D664">
        <v>177661.7</v>
      </c>
      <c r="E664">
        <v>14458.1</v>
      </c>
      <c r="F664">
        <v>163203.6</v>
      </c>
      <c r="G664">
        <v>6400.01</v>
      </c>
      <c r="H664">
        <v>2479</v>
      </c>
      <c r="I664" t="s">
        <v>544</v>
      </c>
      <c r="Y664">
        <v>292603286</v>
      </c>
      <c r="Z664">
        <v>134002</v>
      </c>
      <c r="AA664">
        <v>59425.8</v>
      </c>
      <c r="AB664">
        <v>0.4434695004552171</v>
      </c>
      <c r="AC664" t="s">
        <v>544</v>
      </c>
      <c r="AD664">
        <v>130.861328125</v>
      </c>
      <c r="AE664">
        <v>58.033007812500003</v>
      </c>
      <c r="AF664">
        <v>115.13330078125</v>
      </c>
      <c r="AG664">
        <v>102.8994140625</v>
      </c>
      <c r="AH664">
        <v>57.100292968749997</v>
      </c>
      <c r="AI664">
        <v>0.55491368429044596</v>
      </c>
      <c r="AJ664" s="388" t="s">
        <v>544</v>
      </c>
    </row>
    <row r="665" spans="1:36">
      <c r="A665" t="s">
        <v>365</v>
      </c>
      <c r="B665">
        <v>295700713</v>
      </c>
      <c r="C665" t="s">
        <v>383</v>
      </c>
      <c r="D665">
        <v>13207.1</v>
      </c>
      <c r="E665">
        <v>6697.9</v>
      </c>
      <c r="F665">
        <v>6509.3</v>
      </c>
      <c r="G665">
        <v>6400.01</v>
      </c>
      <c r="H665">
        <v>2479</v>
      </c>
      <c r="I665" t="s">
        <v>544</v>
      </c>
      <c r="Y665">
        <v>292603696</v>
      </c>
      <c r="Z665">
        <v>137563</v>
      </c>
      <c r="AA665">
        <v>15187</v>
      </c>
      <c r="AB665">
        <v>0.11040032566896622</v>
      </c>
      <c r="AC665" t="s">
        <v>544</v>
      </c>
      <c r="AD665">
        <v>134.3388671875</v>
      </c>
      <c r="AE665">
        <v>14.8310546875</v>
      </c>
      <c r="AF665">
        <v>30.145898437500001</v>
      </c>
      <c r="AG665">
        <v>34.645898437500001</v>
      </c>
      <c r="AH665">
        <v>15.314843750000001</v>
      </c>
      <c r="AI665">
        <v>0.44203915732268995</v>
      </c>
      <c r="AJ665" s="388" t="s">
        <v>544</v>
      </c>
    </row>
    <row r="666" spans="1:36">
      <c r="A666" t="s">
        <v>365</v>
      </c>
      <c r="B666">
        <v>295701124</v>
      </c>
      <c r="C666" t="s">
        <v>545</v>
      </c>
      <c r="D666">
        <v>100322.6</v>
      </c>
      <c r="E666">
        <v>0.1</v>
      </c>
      <c r="F666">
        <v>100322.5</v>
      </c>
      <c r="G666">
        <v>96.000699999999995</v>
      </c>
      <c r="H666">
        <v>0</v>
      </c>
      <c r="I666" t="s">
        <v>544</v>
      </c>
      <c r="Y666">
        <v>295700671</v>
      </c>
      <c r="Z666">
        <v>115387</v>
      </c>
      <c r="AA666">
        <v>20435</v>
      </c>
      <c r="AB666">
        <v>0.17709967327341902</v>
      </c>
      <c r="AC666" t="s">
        <v>544</v>
      </c>
      <c r="AD666">
        <v>112.6826171875</v>
      </c>
      <c r="AE666">
        <v>19.9560546875</v>
      </c>
      <c r="AF666">
        <v>40.416308593750003</v>
      </c>
      <c r="AG666">
        <v>77.054589843749994</v>
      </c>
      <c r="AH666">
        <v>20.460253906250003</v>
      </c>
      <c r="AI666">
        <v>0.26552933378451515</v>
      </c>
      <c r="AJ666" s="388" t="s">
        <v>544</v>
      </c>
    </row>
    <row r="667" spans="1:36">
      <c r="A667" t="s">
        <v>374</v>
      </c>
      <c r="B667">
        <v>298701383</v>
      </c>
      <c r="C667" t="s">
        <v>534</v>
      </c>
      <c r="D667">
        <v>59722.9</v>
      </c>
      <c r="E667">
        <v>19595.900000000001</v>
      </c>
      <c r="F667">
        <v>40127</v>
      </c>
      <c r="G667">
        <v>2480</v>
      </c>
      <c r="H667">
        <v>653</v>
      </c>
      <c r="I667" t="s">
        <v>544</v>
      </c>
      <c r="Y667">
        <v>295700710</v>
      </c>
      <c r="Z667">
        <v>134810</v>
      </c>
      <c r="AA667">
        <v>72901.8</v>
      </c>
      <c r="AB667">
        <v>0.54077442326236924</v>
      </c>
      <c r="AC667" t="s">
        <v>544</v>
      </c>
      <c r="AD667">
        <v>131.650390625</v>
      </c>
      <c r="AE667">
        <v>71.193164062500003</v>
      </c>
      <c r="AF667">
        <v>142.42929687500001</v>
      </c>
      <c r="AG667">
        <v>107.6103515625</v>
      </c>
      <c r="AH667">
        <v>71.236132812500003</v>
      </c>
      <c r="AI667">
        <v>0.66198215857631615</v>
      </c>
      <c r="AJ667" s="388" t="s">
        <v>544</v>
      </c>
    </row>
    <row r="668" spans="1:36">
      <c r="A668" t="s">
        <v>375</v>
      </c>
      <c r="B668">
        <v>492600377</v>
      </c>
      <c r="C668" t="s">
        <v>27</v>
      </c>
      <c r="D668">
        <v>33090.5</v>
      </c>
      <c r="E668">
        <v>14757.2</v>
      </c>
      <c r="F668">
        <v>18333.3</v>
      </c>
      <c r="G668">
        <v>1570</v>
      </c>
      <c r="H668">
        <v>293</v>
      </c>
      <c r="I668" t="s">
        <v>544</v>
      </c>
      <c r="Y668">
        <v>295700712</v>
      </c>
      <c r="Z668">
        <v>133832</v>
      </c>
      <c r="AA668">
        <v>69112.899999999994</v>
      </c>
      <c r="AB668">
        <v>0.51641535656644144</v>
      </c>
      <c r="AC668" t="s">
        <v>544</v>
      </c>
      <c r="AD668">
        <v>130.6953125</v>
      </c>
      <c r="AE668">
        <v>67.493066406249994</v>
      </c>
      <c r="AF668">
        <v>134.90761718749999</v>
      </c>
      <c r="AG668">
        <v>121.24609375</v>
      </c>
      <c r="AH668">
        <v>67.41455078125</v>
      </c>
      <c r="AI668">
        <v>0.55601420793195655</v>
      </c>
      <c r="AJ668" s="388" t="s">
        <v>544</v>
      </c>
    </row>
    <row r="669" spans="1:36">
      <c r="A669" t="s">
        <v>71</v>
      </c>
      <c r="B669">
        <v>292600623</v>
      </c>
      <c r="C669" t="s">
        <v>22</v>
      </c>
      <c r="D669">
        <v>143392.20000000001</v>
      </c>
      <c r="E669">
        <v>2834.7</v>
      </c>
      <c r="F669">
        <v>140557.5</v>
      </c>
      <c r="G669">
        <v>1215</v>
      </c>
      <c r="H669">
        <v>514</v>
      </c>
      <c r="I669" t="s">
        <v>544</v>
      </c>
    </row>
    <row r="670" spans="1:36">
      <c r="A670" t="s">
        <v>71</v>
      </c>
      <c r="B670">
        <v>292600623</v>
      </c>
      <c r="C670" t="s">
        <v>23</v>
      </c>
      <c r="D670">
        <v>9191.7999999999993</v>
      </c>
      <c r="E670">
        <v>1499.2</v>
      </c>
      <c r="F670">
        <v>7692.6</v>
      </c>
      <c r="G670">
        <v>1215</v>
      </c>
      <c r="H670">
        <v>514</v>
      </c>
      <c r="I670" t="s">
        <v>544</v>
      </c>
    </row>
    <row r="671" spans="1:36">
      <c r="A671" t="s">
        <v>71</v>
      </c>
      <c r="B671">
        <v>292600623</v>
      </c>
      <c r="C671" t="s">
        <v>24</v>
      </c>
      <c r="D671">
        <v>97433.1</v>
      </c>
      <c r="E671">
        <v>13639</v>
      </c>
      <c r="F671">
        <v>83794.100000000006</v>
      </c>
      <c r="G671">
        <v>1215</v>
      </c>
      <c r="H671">
        <v>514</v>
      </c>
      <c r="I671" t="s">
        <v>544</v>
      </c>
    </row>
    <row r="672" spans="1:36">
      <c r="A672" t="s">
        <v>71</v>
      </c>
      <c r="B672">
        <v>295700703</v>
      </c>
      <c r="C672" t="s">
        <v>456</v>
      </c>
      <c r="D672">
        <v>83195</v>
      </c>
      <c r="E672">
        <v>44277</v>
      </c>
      <c r="F672">
        <v>38918</v>
      </c>
      <c r="G672">
        <v>5941.01</v>
      </c>
      <c r="H672">
        <v>543</v>
      </c>
      <c r="I672" t="s">
        <v>544</v>
      </c>
    </row>
    <row r="673" spans="1:38">
      <c r="A673" t="s">
        <v>71</v>
      </c>
      <c r="B673">
        <v>295700703</v>
      </c>
      <c r="C673" t="s">
        <v>457</v>
      </c>
      <c r="D673">
        <v>8804.7999999999993</v>
      </c>
      <c r="E673">
        <v>8704.5</v>
      </c>
      <c r="F673">
        <v>100.2</v>
      </c>
      <c r="G673">
        <v>5941.01</v>
      </c>
      <c r="H673">
        <v>543</v>
      </c>
      <c r="I673" t="s">
        <v>544</v>
      </c>
    </row>
    <row r="674" spans="1:38">
      <c r="A674" t="s">
        <v>71</v>
      </c>
      <c r="B674">
        <v>295700703</v>
      </c>
      <c r="C674" t="s">
        <v>458</v>
      </c>
      <c r="D674">
        <v>132070.5</v>
      </c>
      <c r="E674">
        <v>48248.6</v>
      </c>
      <c r="F674">
        <v>83821.899999999994</v>
      </c>
      <c r="G674">
        <v>5941.01</v>
      </c>
      <c r="H674">
        <v>543</v>
      </c>
      <c r="I674" t="s">
        <v>544</v>
      </c>
    </row>
    <row r="675" spans="1:38">
      <c r="A675" t="s">
        <v>71</v>
      </c>
      <c r="B675">
        <v>295700705</v>
      </c>
      <c r="C675" t="s">
        <v>459</v>
      </c>
      <c r="D675">
        <v>156192</v>
      </c>
      <c r="E675">
        <v>40899.9</v>
      </c>
      <c r="F675">
        <v>115292.1</v>
      </c>
      <c r="G675">
        <v>4676</v>
      </c>
      <c r="H675">
        <v>2951</v>
      </c>
      <c r="I675" t="s">
        <v>544</v>
      </c>
    </row>
    <row r="676" spans="1:38">
      <c r="A676" t="s">
        <v>60</v>
      </c>
      <c r="B676" t="s">
        <v>359</v>
      </c>
      <c r="C676" t="s">
        <v>360</v>
      </c>
      <c r="D676" t="s">
        <v>349</v>
      </c>
      <c r="E676" t="s">
        <v>361</v>
      </c>
      <c r="F676" t="s">
        <v>362</v>
      </c>
      <c r="G676" t="s">
        <v>363</v>
      </c>
      <c r="H676" t="s">
        <v>364</v>
      </c>
      <c r="I676" t="s">
        <v>377</v>
      </c>
      <c r="K676" s="150" t="s">
        <v>318</v>
      </c>
      <c r="L676" s="150" t="s">
        <v>319</v>
      </c>
      <c r="M676" t="s">
        <v>320</v>
      </c>
      <c r="N676" t="s">
        <v>321</v>
      </c>
      <c r="O676" t="s">
        <v>322</v>
      </c>
      <c r="P676" t="s">
        <v>323</v>
      </c>
      <c r="Q676" t="s">
        <v>324</v>
      </c>
      <c r="R676" t="s">
        <v>377</v>
      </c>
      <c r="T676" t="s">
        <v>60</v>
      </c>
      <c r="U676" t="s">
        <v>390</v>
      </c>
      <c r="V676" t="s">
        <v>62</v>
      </c>
      <c r="W676" t="s">
        <v>391</v>
      </c>
      <c r="X676" t="s">
        <v>392</v>
      </c>
      <c r="Y676" t="s">
        <v>393</v>
      </c>
      <c r="Z676" t="s">
        <v>394</v>
      </c>
      <c r="AA676" t="s">
        <v>395</v>
      </c>
      <c r="AB676" t="s">
        <v>396</v>
      </c>
      <c r="AC676" t="s">
        <v>397</v>
      </c>
      <c r="AD676" t="s">
        <v>398</v>
      </c>
      <c r="AE676" t="s">
        <v>399</v>
      </c>
      <c r="AF676" t="s">
        <v>400</v>
      </c>
      <c r="AG676" t="s">
        <v>401</v>
      </c>
      <c r="AH676" t="s">
        <v>402</v>
      </c>
      <c r="AI676" t="s">
        <v>403</v>
      </c>
      <c r="AJ676" t="s">
        <v>404</v>
      </c>
      <c r="AK676" t="s">
        <v>405</v>
      </c>
      <c r="AL676" t="s">
        <v>377</v>
      </c>
    </row>
    <row r="677" spans="1:38">
      <c r="A677" t="s">
        <v>370</v>
      </c>
      <c r="B677">
        <v>292600678</v>
      </c>
      <c r="C677" t="s">
        <v>42</v>
      </c>
      <c r="D677">
        <v>181997.8</v>
      </c>
      <c r="E677">
        <v>102920</v>
      </c>
      <c r="F677">
        <v>79077.8</v>
      </c>
      <c r="G677">
        <v>6524.03</v>
      </c>
      <c r="H677">
        <v>2264</v>
      </c>
      <c r="I677" t="s">
        <v>550</v>
      </c>
      <c r="K677" s="150">
        <v>292600552</v>
      </c>
      <c r="R677" t="s">
        <v>550</v>
      </c>
      <c r="T677" t="s">
        <v>71</v>
      </c>
      <c r="U677" t="s">
        <v>121</v>
      </c>
      <c r="V677" t="s">
        <v>125</v>
      </c>
      <c r="W677">
        <v>210214</v>
      </c>
      <c r="X677" t="s">
        <v>406</v>
      </c>
      <c r="Y677" t="s">
        <v>408</v>
      </c>
      <c r="Z677">
        <v>74800.78</v>
      </c>
      <c r="AA677">
        <v>63958</v>
      </c>
      <c r="AB677">
        <v>10842.779999999999</v>
      </c>
      <c r="AC677">
        <v>69.17</v>
      </c>
      <c r="AD677">
        <v>26.26</v>
      </c>
      <c r="AE677">
        <v>94441.93</v>
      </c>
      <c r="AF677">
        <v>37223.96</v>
      </c>
      <c r="AG677">
        <v>0</v>
      </c>
      <c r="AH677">
        <v>57217.97</v>
      </c>
      <c r="AI677">
        <v>51739.81</v>
      </c>
      <c r="AJ677">
        <v>5478.16</v>
      </c>
      <c r="AK677">
        <v>9.57</v>
      </c>
      <c r="AL677" t="s">
        <v>550</v>
      </c>
    </row>
    <row r="678" spans="1:38">
      <c r="A678" t="s">
        <v>370</v>
      </c>
      <c r="B678">
        <v>292602230</v>
      </c>
      <c r="C678" t="s">
        <v>371</v>
      </c>
      <c r="D678">
        <v>170967.6</v>
      </c>
      <c r="E678">
        <v>64561.9</v>
      </c>
      <c r="F678">
        <v>106405.7</v>
      </c>
      <c r="G678">
        <v>2815.41</v>
      </c>
      <c r="H678">
        <v>1985</v>
      </c>
      <c r="I678" t="s">
        <v>550</v>
      </c>
      <c r="K678" s="150">
        <v>292600678</v>
      </c>
      <c r="L678" s="150">
        <v>181998.8</v>
      </c>
      <c r="M678">
        <v>79041.899999999994</v>
      </c>
      <c r="N678">
        <v>102955.9</v>
      </c>
      <c r="O678">
        <v>6540</v>
      </c>
      <c r="P678">
        <v>2264</v>
      </c>
      <c r="Q678">
        <v>94562.4</v>
      </c>
      <c r="R678" t="s">
        <v>550</v>
      </c>
      <c r="T678" t="s">
        <v>104</v>
      </c>
      <c r="U678" t="s">
        <v>121</v>
      </c>
      <c r="V678" t="s">
        <v>138</v>
      </c>
      <c r="W678">
        <v>18779</v>
      </c>
      <c r="X678" t="s">
        <v>407</v>
      </c>
      <c r="Y678" t="s">
        <v>409</v>
      </c>
      <c r="Z678">
        <v>12184.09</v>
      </c>
      <c r="AA678">
        <v>5713.54</v>
      </c>
      <c r="AB678">
        <v>6470.55</v>
      </c>
      <c r="AC678">
        <v>46.89</v>
      </c>
      <c r="AD678">
        <v>84.45</v>
      </c>
      <c r="AE678">
        <v>22474.1</v>
      </c>
      <c r="AF678">
        <v>14313.88</v>
      </c>
      <c r="AG678">
        <v>0</v>
      </c>
      <c r="AH678">
        <v>8160.22</v>
      </c>
      <c r="AI678">
        <v>1624.16</v>
      </c>
      <c r="AJ678">
        <v>6536.07</v>
      </c>
      <c r="AK678">
        <v>80.099999999999994</v>
      </c>
      <c r="AL678" t="s">
        <v>550</v>
      </c>
    </row>
    <row r="679" spans="1:38">
      <c r="A679" t="s">
        <v>370</v>
      </c>
      <c r="B679">
        <v>292603073</v>
      </c>
      <c r="C679" t="s">
        <v>52</v>
      </c>
      <c r="D679">
        <v>132132.20000000001</v>
      </c>
      <c r="E679">
        <v>68131.600000000006</v>
      </c>
      <c r="F679">
        <v>64000.6</v>
      </c>
      <c r="G679">
        <v>12542.7</v>
      </c>
      <c r="H679">
        <v>2878</v>
      </c>
      <c r="I679" t="s">
        <v>550</v>
      </c>
      <c r="K679" s="150">
        <v>292602230</v>
      </c>
      <c r="L679" s="150">
        <v>171975.5</v>
      </c>
      <c r="M679">
        <v>107412.6</v>
      </c>
      <c r="N679">
        <v>64561.9</v>
      </c>
      <c r="O679">
        <v>2812</v>
      </c>
      <c r="P679">
        <v>1985</v>
      </c>
      <c r="Q679">
        <v>32823.1</v>
      </c>
      <c r="R679" t="s">
        <v>550</v>
      </c>
      <c r="T679" t="s">
        <v>104</v>
      </c>
      <c r="U679" t="s">
        <v>121</v>
      </c>
      <c r="V679" t="s">
        <v>138</v>
      </c>
      <c r="W679">
        <v>18779</v>
      </c>
      <c r="X679" t="s">
        <v>406</v>
      </c>
      <c r="Y679" t="s">
        <v>410</v>
      </c>
      <c r="Z679">
        <v>82668.37</v>
      </c>
      <c r="AA679">
        <v>75099.05</v>
      </c>
      <c r="AB679">
        <v>7569.3199999999924</v>
      </c>
      <c r="AC679">
        <v>90.84</v>
      </c>
      <c r="AD679">
        <v>34.14</v>
      </c>
      <c r="AE679">
        <v>110890.01</v>
      </c>
      <c r="AF679">
        <v>85834.52</v>
      </c>
      <c r="AG679">
        <v>0</v>
      </c>
      <c r="AH679">
        <v>25055.49</v>
      </c>
      <c r="AI679">
        <v>16994.22</v>
      </c>
      <c r="AJ679">
        <v>8061.27</v>
      </c>
      <c r="AK679">
        <v>32.17</v>
      </c>
      <c r="AL679" t="s">
        <v>550</v>
      </c>
    </row>
    <row r="680" spans="1:38">
      <c r="A680" t="s">
        <v>370</v>
      </c>
      <c r="B680">
        <v>292603073</v>
      </c>
      <c r="C680" t="s">
        <v>372</v>
      </c>
      <c r="D680">
        <v>13787.7</v>
      </c>
      <c r="E680">
        <v>13417.2</v>
      </c>
      <c r="F680">
        <v>370.5</v>
      </c>
      <c r="G680">
        <v>12542.7</v>
      </c>
      <c r="H680">
        <v>2878</v>
      </c>
      <c r="I680" t="s">
        <v>550</v>
      </c>
      <c r="K680" s="150">
        <v>292603073</v>
      </c>
      <c r="L680" s="150">
        <v>389505</v>
      </c>
      <c r="M680">
        <v>176704.4</v>
      </c>
      <c r="N680">
        <v>212798.5</v>
      </c>
      <c r="O680">
        <v>12541</v>
      </c>
      <c r="P680">
        <v>2878</v>
      </c>
      <c r="Q680">
        <v>327291</v>
      </c>
      <c r="R680" t="s">
        <v>550</v>
      </c>
      <c r="T680" t="s">
        <v>104</v>
      </c>
      <c r="U680" t="s">
        <v>121</v>
      </c>
      <c r="V680" t="s">
        <v>139</v>
      </c>
      <c r="W680">
        <v>78398</v>
      </c>
      <c r="X680" t="s">
        <v>406</v>
      </c>
      <c r="Y680" t="s">
        <v>411</v>
      </c>
      <c r="Z680">
        <v>31940.05</v>
      </c>
      <c r="AA680">
        <v>10742.82</v>
      </c>
      <c r="AB680">
        <v>21197.23</v>
      </c>
      <c r="AC680">
        <v>33.630000000000003</v>
      </c>
      <c r="AD680">
        <v>0</v>
      </c>
      <c r="AE680">
        <v>17617.27</v>
      </c>
      <c r="AF680">
        <v>8304.65</v>
      </c>
      <c r="AG680">
        <v>0</v>
      </c>
      <c r="AH680">
        <v>9312.6200000000008</v>
      </c>
      <c r="AI680">
        <v>5626.19</v>
      </c>
      <c r="AJ680">
        <v>3686.43</v>
      </c>
      <c r="AK680">
        <v>39.590000000000003</v>
      </c>
      <c r="AL680" t="s">
        <v>550</v>
      </c>
    </row>
    <row r="681" spans="1:38">
      <c r="A681" t="s">
        <v>370</v>
      </c>
      <c r="B681">
        <v>292603073</v>
      </c>
      <c r="C681" t="s">
        <v>53</v>
      </c>
      <c r="D681">
        <v>243582.9</v>
      </c>
      <c r="E681">
        <v>131132.9</v>
      </c>
      <c r="F681">
        <v>112450</v>
      </c>
      <c r="G681">
        <v>12542.7</v>
      </c>
      <c r="H681">
        <v>2878</v>
      </c>
      <c r="I681" t="s">
        <v>550</v>
      </c>
      <c r="K681" s="150">
        <v>292603286</v>
      </c>
      <c r="L681" s="150">
        <v>165765.70000000001</v>
      </c>
      <c r="M681">
        <v>47614.2</v>
      </c>
      <c r="N681">
        <v>118150.6</v>
      </c>
      <c r="O681">
        <v>8255</v>
      </c>
      <c r="P681">
        <v>5297</v>
      </c>
      <c r="Q681">
        <v>97126.399999999994</v>
      </c>
      <c r="R681" t="s">
        <v>550</v>
      </c>
      <c r="T681" t="s">
        <v>104</v>
      </c>
      <c r="U681" t="s">
        <v>121</v>
      </c>
      <c r="V681" t="s">
        <v>139</v>
      </c>
      <c r="W681">
        <v>78398</v>
      </c>
      <c r="X681" t="s">
        <v>406</v>
      </c>
      <c r="Y681" t="s">
        <v>412</v>
      </c>
      <c r="Z681">
        <v>37576.53</v>
      </c>
      <c r="AA681">
        <v>18589.830000000002</v>
      </c>
      <c r="AB681">
        <v>18986.699999999997</v>
      </c>
      <c r="AC681">
        <v>49.47</v>
      </c>
      <c r="AD681">
        <v>0</v>
      </c>
      <c r="AE681">
        <v>30249.9</v>
      </c>
      <c r="AF681">
        <v>16200.35</v>
      </c>
      <c r="AG681">
        <v>0</v>
      </c>
      <c r="AH681">
        <v>14049.55</v>
      </c>
      <c r="AI681">
        <v>7056.87</v>
      </c>
      <c r="AJ681">
        <v>6992.68</v>
      </c>
      <c r="AK681">
        <v>49.77</v>
      </c>
      <c r="AL681" t="s">
        <v>550</v>
      </c>
    </row>
    <row r="682" spans="1:38">
      <c r="A682" t="s">
        <v>370</v>
      </c>
      <c r="B682">
        <v>292603286</v>
      </c>
      <c r="C682" t="s">
        <v>43</v>
      </c>
      <c r="D682">
        <v>165452.5</v>
      </c>
      <c r="E682">
        <v>118079.2</v>
      </c>
      <c r="F682">
        <v>47373.4</v>
      </c>
      <c r="G682">
        <v>8254.5</v>
      </c>
      <c r="H682">
        <v>5297</v>
      </c>
      <c r="I682" t="s">
        <v>550</v>
      </c>
      <c r="K682" s="150">
        <v>292603696</v>
      </c>
      <c r="L682" s="150">
        <v>166078</v>
      </c>
      <c r="M682">
        <v>135027.29999999999</v>
      </c>
      <c r="N682">
        <v>31049.7</v>
      </c>
      <c r="O682">
        <v>8157</v>
      </c>
      <c r="P682">
        <v>7113</v>
      </c>
      <c r="Q682">
        <v>35477.4</v>
      </c>
      <c r="R682" t="s">
        <v>550</v>
      </c>
      <c r="T682" t="s">
        <v>104</v>
      </c>
      <c r="U682" t="s">
        <v>121</v>
      </c>
      <c r="V682" t="s">
        <v>139</v>
      </c>
      <c r="W682">
        <v>78398</v>
      </c>
      <c r="X682" t="s">
        <v>406</v>
      </c>
      <c r="Y682" t="s">
        <v>413</v>
      </c>
      <c r="Z682">
        <v>39389.67</v>
      </c>
      <c r="AA682">
        <v>17512.060000000001</v>
      </c>
      <c r="AB682">
        <v>21877.609999999997</v>
      </c>
      <c r="AC682">
        <v>44.46</v>
      </c>
      <c r="AD682">
        <v>0</v>
      </c>
      <c r="AE682">
        <v>27890.959999999999</v>
      </c>
      <c r="AF682">
        <v>21681.4</v>
      </c>
      <c r="AG682">
        <v>0</v>
      </c>
      <c r="AH682">
        <v>6209.55</v>
      </c>
      <c r="AI682">
        <v>4693.1899999999996</v>
      </c>
      <c r="AJ682">
        <v>1516.36</v>
      </c>
      <c r="AK682">
        <v>24.42</v>
      </c>
      <c r="AL682" t="s">
        <v>550</v>
      </c>
    </row>
    <row r="683" spans="1:38">
      <c r="A683" t="s">
        <v>370</v>
      </c>
      <c r="B683">
        <v>292603696</v>
      </c>
      <c r="C683" t="s">
        <v>373</v>
      </c>
      <c r="D683">
        <v>165452.5</v>
      </c>
      <c r="E683">
        <v>31021.4</v>
      </c>
      <c r="F683">
        <v>134431.1</v>
      </c>
      <c r="G683">
        <v>8158</v>
      </c>
      <c r="H683">
        <v>7113</v>
      </c>
      <c r="I683" t="s">
        <v>550</v>
      </c>
      <c r="K683" s="150">
        <v>292604330</v>
      </c>
      <c r="L683" s="150">
        <v>124019.2</v>
      </c>
      <c r="M683">
        <v>33496.6</v>
      </c>
      <c r="N683">
        <v>90519.6</v>
      </c>
      <c r="O683">
        <v>5299</v>
      </c>
      <c r="P683">
        <v>1330</v>
      </c>
      <c r="Q683">
        <v>134742</v>
      </c>
      <c r="R683" t="s">
        <v>550</v>
      </c>
      <c r="T683" t="s">
        <v>104</v>
      </c>
      <c r="U683" t="s">
        <v>121</v>
      </c>
      <c r="V683" t="s">
        <v>139</v>
      </c>
      <c r="W683">
        <v>78398</v>
      </c>
      <c r="X683" t="s">
        <v>406</v>
      </c>
      <c r="Y683" t="s">
        <v>414</v>
      </c>
      <c r="Z683">
        <v>31940.05</v>
      </c>
      <c r="AA683">
        <v>28755.91</v>
      </c>
      <c r="AB683">
        <v>3184.1399999999994</v>
      </c>
      <c r="AC683">
        <v>90.03</v>
      </c>
      <c r="AD683">
        <v>47.82</v>
      </c>
      <c r="AE683">
        <v>47214.11</v>
      </c>
      <c r="AF683">
        <v>0.28999999999999998</v>
      </c>
      <c r="AG683">
        <v>47.82</v>
      </c>
      <c r="AH683">
        <v>47213.82</v>
      </c>
      <c r="AI683">
        <v>28755.91</v>
      </c>
      <c r="AJ683">
        <v>18457.91</v>
      </c>
      <c r="AK683">
        <v>39.090000000000003</v>
      </c>
      <c r="AL683" t="s">
        <v>550</v>
      </c>
    </row>
    <row r="684" spans="1:38">
      <c r="A684" t="s">
        <v>370</v>
      </c>
      <c r="B684">
        <v>292604330</v>
      </c>
      <c r="C684" t="s">
        <v>44</v>
      </c>
      <c r="D684">
        <v>121379.6</v>
      </c>
      <c r="E684">
        <v>90440.5</v>
      </c>
      <c r="F684">
        <v>30939.1</v>
      </c>
      <c r="G684">
        <v>5299</v>
      </c>
      <c r="H684">
        <v>1330</v>
      </c>
      <c r="I684" t="s">
        <v>550</v>
      </c>
      <c r="K684" s="150">
        <v>295700347</v>
      </c>
      <c r="L684" s="150">
        <v>224071.2</v>
      </c>
      <c r="M684">
        <v>124309.4</v>
      </c>
      <c r="N684">
        <v>99760.8</v>
      </c>
      <c r="O684">
        <v>6068</v>
      </c>
      <c r="P684">
        <v>433</v>
      </c>
      <c r="Q684">
        <v>189680</v>
      </c>
      <c r="R684" t="s">
        <v>550</v>
      </c>
      <c r="T684" t="s">
        <v>104</v>
      </c>
      <c r="U684" t="s">
        <v>121</v>
      </c>
      <c r="V684" t="s">
        <v>140</v>
      </c>
      <c r="W684">
        <v>97026</v>
      </c>
      <c r="X684" t="s">
        <v>406</v>
      </c>
      <c r="Y684" t="s">
        <v>415</v>
      </c>
      <c r="Z684">
        <v>210428.2</v>
      </c>
      <c r="AA684">
        <v>114180.98</v>
      </c>
      <c r="AB684">
        <v>96247.220000000016</v>
      </c>
      <c r="AC684">
        <v>49.37</v>
      </c>
      <c r="AD684">
        <v>45.41</v>
      </c>
      <c r="AE684">
        <v>305985.78000000003</v>
      </c>
      <c r="AF684">
        <v>55665.4</v>
      </c>
      <c r="AG684">
        <v>18.96</v>
      </c>
      <c r="AH684">
        <v>250320.39</v>
      </c>
      <c r="AI684">
        <v>101924.54</v>
      </c>
      <c r="AJ684">
        <v>148395.84</v>
      </c>
      <c r="AK684">
        <v>59.28</v>
      </c>
      <c r="AL684" t="s">
        <v>550</v>
      </c>
    </row>
    <row r="685" spans="1:38">
      <c r="A685" t="s">
        <v>370</v>
      </c>
      <c r="B685">
        <v>295700347</v>
      </c>
      <c r="C685" t="s">
        <v>39</v>
      </c>
      <c r="D685">
        <v>83195</v>
      </c>
      <c r="E685">
        <v>35723.199999999997</v>
      </c>
      <c r="F685">
        <v>47471.9</v>
      </c>
      <c r="G685">
        <v>6072</v>
      </c>
      <c r="H685">
        <v>433</v>
      </c>
      <c r="I685" t="s">
        <v>550</v>
      </c>
      <c r="K685" s="150">
        <v>295700485</v>
      </c>
      <c r="L685" s="150">
        <v>190871.2</v>
      </c>
      <c r="M685">
        <v>150536.70000000001</v>
      </c>
      <c r="N685">
        <v>40332.199999999997</v>
      </c>
      <c r="O685">
        <v>6275</v>
      </c>
      <c r="P685">
        <v>2039</v>
      </c>
      <c r="Q685">
        <v>141793</v>
      </c>
      <c r="R685" t="s">
        <v>550</v>
      </c>
      <c r="T685" t="s">
        <v>104</v>
      </c>
      <c r="U685" t="s">
        <v>121</v>
      </c>
      <c r="V685" t="s">
        <v>142</v>
      </c>
      <c r="W685">
        <v>90365</v>
      </c>
      <c r="X685" t="s">
        <v>406</v>
      </c>
      <c r="Y685" t="s">
        <v>416</v>
      </c>
      <c r="Z685">
        <v>202908.01</v>
      </c>
      <c r="AA685">
        <v>124398.34</v>
      </c>
      <c r="AB685">
        <v>78509.670000000013</v>
      </c>
      <c r="AC685">
        <v>70.47</v>
      </c>
      <c r="AD685">
        <v>13.12</v>
      </c>
      <c r="AE685">
        <v>229526.72</v>
      </c>
      <c r="AF685">
        <v>30537.58</v>
      </c>
      <c r="AG685">
        <v>0</v>
      </c>
      <c r="AH685">
        <v>198989.14</v>
      </c>
      <c r="AI685">
        <v>122754.6</v>
      </c>
      <c r="AJ685">
        <v>76234.539999999994</v>
      </c>
      <c r="AK685">
        <v>38.31</v>
      </c>
      <c r="AL685" t="s">
        <v>550</v>
      </c>
    </row>
    <row r="686" spans="1:38">
      <c r="A686" t="s">
        <v>370</v>
      </c>
      <c r="B686">
        <v>295700347</v>
      </c>
      <c r="C686" t="s">
        <v>40</v>
      </c>
      <c r="D686">
        <v>132070.5</v>
      </c>
      <c r="E686">
        <v>55197.2</v>
      </c>
      <c r="F686">
        <v>76873.2</v>
      </c>
      <c r="G686">
        <v>6072</v>
      </c>
      <c r="H686">
        <v>433</v>
      </c>
      <c r="I686" t="s">
        <v>550</v>
      </c>
      <c r="K686" s="150">
        <v>295700671</v>
      </c>
      <c r="L686" s="150">
        <v>209496.5</v>
      </c>
      <c r="M686">
        <v>165348.79999999999</v>
      </c>
      <c r="N686">
        <v>44142</v>
      </c>
      <c r="O686">
        <v>5644</v>
      </c>
      <c r="P686">
        <v>3304</v>
      </c>
      <c r="Q686">
        <v>57763.3</v>
      </c>
      <c r="R686" t="s">
        <v>550</v>
      </c>
      <c r="T686" t="s">
        <v>104</v>
      </c>
      <c r="U686" t="s">
        <v>121</v>
      </c>
      <c r="V686" t="s">
        <v>136</v>
      </c>
      <c r="W686">
        <v>210516</v>
      </c>
      <c r="X686" t="s">
        <v>406</v>
      </c>
      <c r="Y686" t="s">
        <v>417</v>
      </c>
      <c r="Z686">
        <v>38650.15</v>
      </c>
      <c r="AA686">
        <v>13705.29</v>
      </c>
      <c r="AB686">
        <v>24944.86</v>
      </c>
      <c r="AC686">
        <v>28.43</v>
      </c>
      <c r="AD686">
        <v>28.89</v>
      </c>
      <c r="AE686">
        <v>49817.72</v>
      </c>
      <c r="AF686">
        <v>35055.58</v>
      </c>
      <c r="AG686">
        <v>0</v>
      </c>
      <c r="AH686">
        <v>14762.14</v>
      </c>
      <c r="AI686">
        <v>10989.94</v>
      </c>
      <c r="AJ686">
        <v>3772.19</v>
      </c>
      <c r="AK686">
        <v>25.55</v>
      </c>
      <c r="AL686" t="s">
        <v>550</v>
      </c>
    </row>
    <row r="687" spans="1:38">
      <c r="A687" t="s">
        <v>370</v>
      </c>
      <c r="B687">
        <v>295700347</v>
      </c>
      <c r="C687" t="s">
        <v>41</v>
      </c>
      <c r="D687">
        <v>8804.7999999999993</v>
      </c>
      <c r="E687">
        <v>8710.9</v>
      </c>
      <c r="F687">
        <v>93.9</v>
      </c>
      <c r="G687">
        <v>6072</v>
      </c>
      <c r="H687">
        <v>433</v>
      </c>
      <c r="I687" t="s">
        <v>550</v>
      </c>
      <c r="K687" s="150">
        <v>295700688</v>
      </c>
      <c r="L687" s="150">
        <v>156194.1</v>
      </c>
      <c r="M687">
        <v>116090.8</v>
      </c>
      <c r="N687">
        <v>40101.199999999997</v>
      </c>
      <c r="O687">
        <v>4607</v>
      </c>
      <c r="P687">
        <v>2951</v>
      </c>
      <c r="Q687">
        <v>55880.3</v>
      </c>
      <c r="R687" t="s">
        <v>550</v>
      </c>
      <c r="T687" t="s">
        <v>84</v>
      </c>
      <c r="U687" t="s">
        <v>121</v>
      </c>
      <c r="V687" t="s">
        <v>127</v>
      </c>
      <c r="W687">
        <v>18850</v>
      </c>
      <c r="X687" t="s">
        <v>407</v>
      </c>
      <c r="Y687" t="s">
        <v>418</v>
      </c>
      <c r="AB687">
        <v>0</v>
      </c>
      <c r="AL687" t="s">
        <v>550</v>
      </c>
    </row>
    <row r="688" spans="1:38">
      <c r="A688" t="s">
        <v>370</v>
      </c>
      <c r="B688">
        <v>295700485</v>
      </c>
      <c r="C688" t="s">
        <v>532</v>
      </c>
      <c r="D688">
        <v>177661.7</v>
      </c>
      <c r="E688">
        <v>30192</v>
      </c>
      <c r="F688">
        <v>147469.70000000001</v>
      </c>
      <c r="G688">
        <v>6275.01</v>
      </c>
      <c r="H688">
        <v>2055</v>
      </c>
      <c r="I688" t="s">
        <v>550</v>
      </c>
      <c r="K688" s="150">
        <v>295700689</v>
      </c>
      <c r="L688" s="150">
        <v>102196.5</v>
      </c>
      <c r="M688">
        <v>27710.7</v>
      </c>
      <c r="N688">
        <v>74483.399999999994</v>
      </c>
      <c r="O688">
        <v>3999</v>
      </c>
      <c r="P688">
        <v>753</v>
      </c>
      <c r="Q688">
        <v>109520</v>
      </c>
      <c r="R688" t="s">
        <v>550</v>
      </c>
      <c r="T688" t="s">
        <v>84</v>
      </c>
      <c r="U688" t="s">
        <v>121</v>
      </c>
      <c r="V688" t="s">
        <v>127</v>
      </c>
      <c r="W688">
        <v>18850</v>
      </c>
      <c r="X688" t="s">
        <v>406</v>
      </c>
      <c r="Y688" t="s">
        <v>419</v>
      </c>
      <c r="AB688">
        <v>0</v>
      </c>
      <c r="AL688" t="s">
        <v>550</v>
      </c>
    </row>
    <row r="689" spans="1:38">
      <c r="A689" t="s">
        <v>370</v>
      </c>
      <c r="B689">
        <v>295700485</v>
      </c>
      <c r="C689" t="s">
        <v>533</v>
      </c>
      <c r="D689">
        <v>13207.1</v>
      </c>
      <c r="E689">
        <v>9665</v>
      </c>
      <c r="F689">
        <v>3542.2</v>
      </c>
      <c r="G689">
        <v>6275.01</v>
      </c>
      <c r="H689">
        <v>2055</v>
      </c>
      <c r="I689" t="s">
        <v>550</v>
      </c>
      <c r="K689" s="150">
        <v>295700699</v>
      </c>
      <c r="L689" s="150">
        <v>224071.2</v>
      </c>
      <c r="M689">
        <v>170844.3</v>
      </c>
      <c r="N689">
        <v>53225.9</v>
      </c>
      <c r="O689">
        <v>6399</v>
      </c>
      <c r="P689">
        <v>1315</v>
      </c>
      <c r="Q689">
        <v>171470</v>
      </c>
      <c r="R689" t="s">
        <v>550</v>
      </c>
      <c r="T689" t="s">
        <v>84</v>
      </c>
      <c r="U689" t="s">
        <v>121</v>
      </c>
      <c r="V689" t="s">
        <v>127</v>
      </c>
      <c r="W689">
        <v>18850</v>
      </c>
      <c r="X689" t="s">
        <v>406</v>
      </c>
      <c r="Y689" t="s">
        <v>420</v>
      </c>
      <c r="AB689">
        <v>0</v>
      </c>
      <c r="AL689" t="s">
        <v>550</v>
      </c>
    </row>
    <row r="690" spans="1:38">
      <c r="A690" t="s">
        <v>370</v>
      </c>
      <c r="B690">
        <v>295700671</v>
      </c>
      <c r="C690" t="s">
        <v>45</v>
      </c>
      <c r="D690">
        <v>207619.5</v>
      </c>
      <c r="E690">
        <v>44061.2</v>
      </c>
      <c r="F690">
        <v>163558.29999999999</v>
      </c>
      <c r="G690">
        <v>5645.01</v>
      </c>
      <c r="H690">
        <v>3304</v>
      </c>
      <c r="I690" t="s">
        <v>550</v>
      </c>
      <c r="K690" s="150">
        <v>295700704</v>
      </c>
      <c r="L690" s="150">
        <v>224071.2</v>
      </c>
      <c r="M690">
        <v>112622</v>
      </c>
      <c r="N690">
        <v>111448.1</v>
      </c>
      <c r="O690">
        <v>7721</v>
      </c>
      <c r="P690">
        <v>565</v>
      </c>
      <c r="Q690">
        <v>241478</v>
      </c>
      <c r="R690" t="s">
        <v>550</v>
      </c>
      <c r="T690" t="s">
        <v>84</v>
      </c>
      <c r="U690" t="s">
        <v>121</v>
      </c>
      <c r="V690" t="s">
        <v>127</v>
      </c>
      <c r="W690">
        <v>18850</v>
      </c>
      <c r="X690" t="s">
        <v>406</v>
      </c>
      <c r="Y690" t="s">
        <v>421</v>
      </c>
      <c r="AB690">
        <v>0</v>
      </c>
      <c r="AL690" t="s">
        <v>550</v>
      </c>
    </row>
    <row r="691" spans="1:38">
      <c r="A691" t="s">
        <v>370</v>
      </c>
      <c r="B691">
        <v>295700688</v>
      </c>
      <c r="C691" t="s">
        <v>460</v>
      </c>
      <c r="D691">
        <v>156192</v>
      </c>
      <c r="E691">
        <v>40099.4</v>
      </c>
      <c r="F691">
        <v>116092.6</v>
      </c>
      <c r="G691">
        <v>4607</v>
      </c>
      <c r="H691">
        <v>2951</v>
      </c>
      <c r="I691" t="s">
        <v>550</v>
      </c>
      <c r="K691" s="150">
        <v>295700706</v>
      </c>
      <c r="L691" s="150">
        <v>102196.5</v>
      </c>
      <c r="M691">
        <v>25528.5</v>
      </c>
      <c r="N691">
        <v>76665.5</v>
      </c>
      <c r="O691">
        <v>3954</v>
      </c>
      <c r="P691">
        <v>177</v>
      </c>
      <c r="Q691">
        <v>127434</v>
      </c>
      <c r="R691" t="s">
        <v>550</v>
      </c>
      <c r="T691" t="s">
        <v>84</v>
      </c>
      <c r="U691" t="s">
        <v>121</v>
      </c>
      <c r="V691" t="s">
        <v>128</v>
      </c>
      <c r="W691">
        <v>78378</v>
      </c>
      <c r="X691" t="s">
        <v>406</v>
      </c>
      <c r="Y691" t="s">
        <v>422</v>
      </c>
      <c r="Z691">
        <v>31940.05</v>
      </c>
      <c r="AA691">
        <v>9023.07</v>
      </c>
      <c r="AB691">
        <v>22916.98</v>
      </c>
      <c r="AC691">
        <v>28.25</v>
      </c>
      <c r="AD691">
        <v>0</v>
      </c>
      <c r="AE691">
        <v>15209.18</v>
      </c>
      <c r="AF691">
        <v>3983.32</v>
      </c>
      <c r="AG691">
        <v>0</v>
      </c>
      <c r="AH691">
        <v>11225.86</v>
      </c>
      <c r="AI691">
        <v>6932.04</v>
      </c>
      <c r="AJ691">
        <v>4293.82</v>
      </c>
      <c r="AK691">
        <v>38.25</v>
      </c>
      <c r="AL691" t="s">
        <v>550</v>
      </c>
    </row>
    <row r="692" spans="1:38">
      <c r="A692" t="s">
        <v>370</v>
      </c>
      <c r="B692">
        <v>295700689</v>
      </c>
      <c r="C692" t="s">
        <v>337</v>
      </c>
      <c r="D692">
        <v>100322.6</v>
      </c>
      <c r="E692">
        <v>74472.3</v>
      </c>
      <c r="F692">
        <v>25850.3</v>
      </c>
      <c r="G692">
        <v>4000.01</v>
      </c>
      <c r="H692">
        <v>753</v>
      </c>
      <c r="I692" t="s">
        <v>550</v>
      </c>
      <c r="K692" s="150">
        <v>295701144</v>
      </c>
      <c r="L692" s="150">
        <v>102196.5</v>
      </c>
      <c r="M692">
        <v>86500.4</v>
      </c>
      <c r="N692">
        <v>15693.5</v>
      </c>
      <c r="O692">
        <v>1481</v>
      </c>
      <c r="P692">
        <v>0</v>
      </c>
      <c r="Q692">
        <v>49951.6</v>
      </c>
      <c r="R692" t="s">
        <v>550</v>
      </c>
      <c r="T692" t="s">
        <v>84</v>
      </c>
      <c r="U692" t="s">
        <v>121</v>
      </c>
      <c r="V692" t="s">
        <v>128</v>
      </c>
      <c r="W692">
        <v>78378</v>
      </c>
      <c r="X692" t="s">
        <v>406</v>
      </c>
      <c r="Y692" t="s">
        <v>423</v>
      </c>
      <c r="Z692">
        <v>15030.61</v>
      </c>
      <c r="AA692">
        <v>8869.7900000000009</v>
      </c>
      <c r="AB692">
        <v>6160.82</v>
      </c>
      <c r="AC692">
        <v>59.01</v>
      </c>
      <c r="AD692">
        <v>0</v>
      </c>
      <c r="AE692">
        <v>11794.68</v>
      </c>
      <c r="AF692">
        <v>4370.97</v>
      </c>
      <c r="AG692">
        <v>0</v>
      </c>
      <c r="AH692">
        <v>7423.71</v>
      </c>
      <c r="AI692">
        <v>5449.58</v>
      </c>
      <c r="AJ692">
        <v>1974.13</v>
      </c>
      <c r="AK692">
        <v>26.59</v>
      </c>
      <c r="AL692" t="s">
        <v>550</v>
      </c>
    </row>
    <row r="693" spans="1:38">
      <c r="A693" t="s">
        <v>370</v>
      </c>
      <c r="B693">
        <v>295700699</v>
      </c>
      <c r="C693" t="s">
        <v>485</v>
      </c>
      <c r="D693">
        <v>83195</v>
      </c>
      <c r="E693">
        <v>29810.799999999999</v>
      </c>
      <c r="F693">
        <v>53384.2</v>
      </c>
      <c r="G693">
        <v>6400.03</v>
      </c>
      <c r="H693">
        <v>1423</v>
      </c>
      <c r="I693" t="s">
        <v>550</v>
      </c>
      <c r="K693" s="150">
        <v>292600879</v>
      </c>
      <c r="L693" s="150">
        <v>193029.1</v>
      </c>
      <c r="M693">
        <v>154682.9</v>
      </c>
      <c r="N693">
        <v>38345</v>
      </c>
      <c r="O693">
        <v>3704</v>
      </c>
      <c r="P693">
        <v>1473</v>
      </c>
      <c r="Q693">
        <v>72666.100000000006</v>
      </c>
      <c r="R693" t="s">
        <v>550</v>
      </c>
      <c r="T693" t="s">
        <v>84</v>
      </c>
      <c r="U693" t="s">
        <v>121</v>
      </c>
      <c r="V693" t="s">
        <v>129</v>
      </c>
      <c r="W693">
        <v>78998</v>
      </c>
      <c r="X693" t="s">
        <v>406</v>
      </c>
      <c r="Y693" t="s">
        <v>424</v>
      </c>
      <c r="AB693">
        <v>0</v>
      </c>
      <c r="AL693" t="s">
        <v>550</v>
      </c>
    </row>
    <row r="694" spans="1:38">
      <c r="A694" t="s">
        <v>370</v>
      </c>
      <c r="B694">
        <v>295700699</v>
      </c>
      <c r="C694" t="s">
        <v>487</v>
      </c>
      <c r="D694">
        <v>8804.7999999999993</v>
      </c>
      <c r="E694">
        <v>8562.2999999999993</v>
      </c>
      <c r="F694">
        <v>242.5</v>
      </c>
      <c r="G694">
        <v>6400.03</v>
      </c>
      <c r="H694">
        <v>1423</v>
      </c>
      <c r="I694" t="s">
        <v>550</v>
      </c>
      <c r="K694" s="150">
        <v>292602231</v>
      </c>
      <c r="L694" s="150">
        <v>276130.40000000002</v>
      </c>
      <c r="M694">
        <v>175595.3</v>
      </c>
      <c r="N694">
        <v>100534.3</v>
      </c>
      <c r="O694">
        <v>4003</v>
      </c>
      <c r="P694">
        <v>2983</v>
      </c>
      <c r="Q694">
        <v>10855.4</v>
      </c>
      <c r="R694" t="s">
        <v>550</v>
      </c>
      <c r="T694" t="s">
        <v>84</v>
      </c>
      <c r="U694" t="s">
        <v>121</v>
      </c>
      <c r="V694" t="s">
        <v>130</v>
      </c>
      <c r="W694">
        <v>53518</v>
      </c>
      <c r="X694" t="s">
        <v>406</v>
      </c>
      <c r="Y694" t="s">
        <v>425</v>
      </c>
      <c r="Z694">
        <v>172851.74</v>
      </c>
      <c r="AA694">
        <v>98726</v>
      </c>
      <c r="AB694">
        <v>74125.739999999991</v>
      </c>
      <c r="AC694">
        <v>41.38</v>
      </c>
      <c r="AD694">
        <v>22.97</v>
      </c>
      <c r="AE694">
        <v>212547.86</v>
      </c>
      <c r="AF694">
        <v>66838.8</v>
      </c>
      <c r="AG694">
        <v>0</v>
      </c>
      <c r="AH694">
        <v>145709.04999999999</v>
      </c>
      <c r="AI694">
        <v>70280.5</v>
      </c>
      <c r="AJ694">
        <v>75428.55</v>
      </c>
      <c r="AK694">
        <v>51.77</v>
      </c>
      <c r="AL694" t="s">
        <v>550</v>
      </c>
    </row>
    <row r="695" spans="1:38">
      <c r="A695" t="s">
        <v>370</v>
      </c>
      <c r="B695">
        <v>295700699</v>
      </c>
      <c r="C695" t="s">
        <v>488</v>
      </c>
      <c r="D695">
        <v>132070.5</v>
      </c>
      <c r="E695">
        <v>14767.2</v>
      </c>
      <c r="F695">
        <v>117303.2</v>
      </c>
      <c r="G695">
        <v>6400.03</v>
      </c>
      <c r="H695">
        <v>1423</v>
      </c>
      <c r="I695" t="s">
        <v>550</v>
      </c>
      <c r="K695" s="150">
        <v>292602804</v>
      </c>
      <c r="L695" s="150">
        <v>83038.8</v>
      </c>
      <c r="M695">
        <v>23460.400000000001</v>
      </c>
      <c r="N695">
        <v>59578.1</v>
      </c>
      <c r="O695">
        <v>4271</v>
      </c>
      <c r="P695">
        <v>1053</v>
      </c>
      <c r="Q695">
        <v>108532</v>
      </c>
      <c r="R695" t="s">
        <v>550</v>
      </c>
      <c r="T695" t="s">
        <v>84</v>
      </c>
      <c r="U695" t="s">
        <v>121</v>
      </c>
      <c r="V695" t="s">
        <v>130</v>
      </c>
      <c r="W695">
        <v>53518</v>
      </c>
      <c r="X695" t="s">
        <v>406</v>
      </c>
      <c r="Y695" t="s">
        <v>426</v>
      </c>
      <c r="Z695">
        <v>76590.89</v>
      </c>
      <c r="AA695">
        <v>52819</v>
      </c>
      <c r="AB695">
        <v>23771.89</v>
      </c>
      <c r="AC695">
        <v>66.44</v>
      </c>
      <c r="AD695">
        <v>25.02</v>
      </c>
      <c r="AE695">
        <v>95756.4</v>
      </c>
      <c r="AF695">
        <v>42618.34</v>
      </c>
      <c r="AG695">
        <v>0</v>
      </c>
      <c r="AH695">
        <v>53138.06</v>
      </c>
      <c r="AI695">
        <v>50885.599999999999</v>
      </c>
      <c r="AJ695">
        <v>2252.46</v>
      </c>
      <c r="AK695">
        <v>4.24</v>
      </c>
      <c r="AL695" t="s">
        <v>550</v>
      </c>
    </row>
    <row r="696" spans="1:38">
      <c r="A696" t="s">
        <v>370</v>
      </c>
      <c r="B696">
        <v>295700704</v>
      </c>
      <c r="C696" t="s">
        <v>442</v>
      </c>
      <c r="D696">
        <v>83195</v>
      </c>
      <c r="E696">
        <v>42732.3</v>
      </c>
      <c r="F696">
        <v>40462.800000000003</v>
      </c>
      <c r="G696">
        <v>7722.02</v>
      </c>
      <c r="H696">
        <v>565</v>
      </c>
      <c r="I696" t="s">
        <v>550</v>
      </c>
      <c r="K696" s="150">
        <v>292603004</v>
      </c>
      <c r="L696" s="150">
        <v>438219.9</v>
      </c>
      <c r="M696">
        <v>228725.7</v>
      </c>
      <c r="N696">
        <v>209493.5</v>
      </c>
      <c r="O696">
        <v>13807</v>
      </c>
      <c r="P696">
        <v>2624</v>
      </c>
      <c r="Q696">
        <v>374596</v>
      </c>
      <c r="R696" t="s">
        <v>550</v>
      </c>
      <c r="T696" t="s">
        <v>84</v>
      </c>
      <c r="U696" t="s">
        <v>121</v>
      </c>
      <c r="V696" t="s">
        <v>134</v>
      </c>
      <c r="W696">
        <v>55362</v>
      </c>
      <c r="X696" t="s">
        <v>406</v>
      </c>
      <c r="Y696" t="s">
        <v>427</v>
      </c>
      <c r="Z696">
        <v>172851.74</v>
      </c>
      <c r="AA696">
        <v>105953</v>
      </c>
      <c r="AB696">
        <v>66898.739999999991</v>
      </c>
      <c r="AC696">
        <v>61.05</v>
      </c>
      <c r="AD696">
        <v>32.369999999999997</v>
      </c>
      <c r="AE696">
        <v>228801.79</v>
      </c>
      <c r="AF696">
        <v>33615.78</v>
      </c>
      <c r="AG696">
        <v>12.92</v>
      </c>
      <c r="AH696">
        <v>195186.01</v>
      </c>
      <c r="AI696">
        <v>102834.7</v>
      </c>
      <c r="AJ696">
        <v>92351.3</v>
      </c>
      <c r="AK696">
        <v>47.31</v>
      </c>
      <c r="AL696" t="s">
        <v>550</v>
      </c>
    </row>
    <row r="697" spans="1:38">
      <c r="A697" t="s">
        <v>370</v>
      </c>
      <c r="B697">
        <v>295700704</v>
      </c>
      <c r="C697" t="s">
        <v>444</v>
      </c>
      <c r="D697">
        <v>8804.7999999999993</v>
      </c>
      <c r="E697">
        <v>8651.2000000000007</v>
      </c>
      <c r="F697">
        <v>153.5</v>
      </c>
      <c r="G697">
        <v>7722.02</v>
      </c>
      <c r="H697">
        <v>565</v>
      </c>
      <c r="I697" t="s">
        <v>550</v>
      </c>
      <c r="K697" s="150">
        <v>292603875</v>
      </c>
      <c r="L697" s="150">
        <v>83038.8</v>
      </c>
      <c r="M697">
        <v>67021.2</v>
      </c>
      <c r="N697">
        <v>16017.3</v>
      </c>
      <c r="O697">
        <v>4018</v>
      </c>
      <c r="P697">
        <v>3037</v>
      </c>
      <c r="Q697">
        <v>33121.5</v>
      </c>
      <c r="R697" t="s">
        <v>550</v>
      </c>
      <c r="T697" t="s">
        <v>84</v>
      </c>
      <c r="U697" t="s">
        <v>121</v>
      </c>
      <c r="V697" t="s">
        <v>119</v>
      </c>
      <c r="W697">
        <v>210204</v>
      </c>
      <c r="X697" t="s">
        <v>406</v>
      </c>
      <c r="Y697" t="s">
        <v>428</v>
      </c>
      <c r="Z697">
        <v>38650.15</v>
      </c>
      <c r="AA697">
        <v>31157</v>
      </c>
      <c r="AB697">
        <v>7493.1500000000015</v>
      </c>
      <c r="AC697">
        <v>82.54</v>
      </c>
      <c r="AD697">
        <v>15.54</v>
      </c>
      <c r="AE697">
        <v>44656.58</v>
      </c>
      <c r="AF697">
        <v>6321.8</v>
      </c>
      <c r="AG697">
        <v>0</v>
      </c>
      <c r="AH697">
        <v>38334.78</v>
      </c>
      <c r="AI697">
        <v>31372.7</v>
      </c>
      <c r="AJ697">
        <v>6962.07</v>
      </c>
      <c r="AK697">
        <v>18.16</v>
      </c>
      <c r="AL697" t="s">
        <v>550</v>
      </c>
    </row>
    <row r="698" spans="1:38">
      <c r="A698" t="s">
        <v>370</v>
      </c>
      <c r="B698">
        <v>295700704</v>
      </c>
      <c r="C698" t="s">
        <v>443</v>
      </c>
      <c r="D698">
        <v>132070.5</v>
      </c>
      <c r="E698">
        <v>59472</v>
      </c>
      <c r="F698">
        <v>72598.399999999994</v>
      </c>
      <c r="G698">
        <v>7722.02</v>
      </c>
      <c r="H698">
        <v>565</v>
      </c>
      <c r="I698" t="s">
        <v>550</v>
      </c>
      <c r="K698" s="150">
        <v>292604652</v>
      </c>
      <c r="L698" s="150">
        <v>191618.2</v>
      </c>
      <c r="M698">
        <v>43646.9</v>
      </c>
      <c r="N698">
        <v>147966.1</v>
      </c>
      <c r="O698">
        <v>8470</v>
      </c>
      <c r="P698">
        <v>4196</v>
      </c>
      <c r="Q698">
        <v>133175</v>
      </c>
      <c r="R698" t="s">
        <v>550</v>
      </c>
    </row>
    <row r="699" spans="1:38">
      <c r="A699" t="s">
        <v>370</v>
      </c>
      <c r="B699">
        <v>295700706</v>
      </c>
      <c r="C699" t="s">
        <v>358</v>
      </c>
      <c r="D699">
        <v>100322.6</v>
      </c>
      <c r="E699">
        <v>76496.3</v>
      </c>
      <c r="F699">
        <v>23826.2</v>
      </c>
      <c r="G699">
        <v>3955.02</v>
      </c>
      <c r="H699">
        <v>177</v>
      </c>
      <c r="I699" t="s">
        <v>550</v>
      </c>
      <c r="K699" s="150">
        <v>295700349</v>
      </c>
      <c r="L699" s="150">
        <v>262288.90000000002</v>
      </c>
      <c r="M699">
        <v>91076.3</v>
      </c>
      <c r="N699">
        <v>171211.1</v>
      </c>
      <c r="O699">
        <v>10188</v>
      </c>
      <c r="P699">
        <v>1468</v>
      </c>
      <c r="Q699">
        <v>294710</v>
      </c>
      <c r="R699" t="s">
        <v>550</v>
      </c>
      <c r="T699" t="s">
        <v>359</v>
      </c>
      <c r="U699" t="s">
        <v>516</v>
      </c>
      <c r="V699" t="s">
        <v>521</v>
      </c>
      <c r="W699" t="s">
        <v>377</v>
      </c>
      <c r="Y699" t="s">
        <v>515</v>
      </c>
    </row>
    <row r="700" spans="1:38">
      <c r="A700" t="s">
        <v>370</v>
      </c>
      <c r="B700">
        <v>295701144</v>
      </c>
      <c r="C700" t="s">
        <v>543</v>
      </c>
      <c r="D700">
        <v>100322.6</v>
      </c>
      <c r="E700">
        <v>15656.8</v>
      </c>
      <c r="F700">
        <v>84665.8</v>
      </c>
      <c r="G700">
        <v>1481.01</v>
      </c>
      <c r="H700">
        <v>0</v>
      </c>
      <c r="I700" t="s">
        <v>550</v>
      </c>
      <c r="K700" s="150">
        <v>295700667</v>
      </c>
      <c r="L700" s="150">
        <v>102196.5</v>
      </c>
      <c r="M700">
        <v>80375</v>
      </c>
      <c r="N700">
        <v>21819.1</v>
      </c>
      <c r="O700">
        <v>2790</v>
      </c>
      <c r="P700">
        <v>1136</v>
      </c>
      <c r="Q700">
        <v>55807.8</v>
      </c>
      <c r="R700" t="s">
        <v>550</v>
      </c>
      <c r="T700">
        <v>290103544</v>
      </c>
      <c r="W700" t="s">
        <v>550</v>
      </c>
      <c r="Y700" t="s">
        <v>10</v>
      </c>
      <c r="Z700" t="s">
        <v>267</v>
      </c>
      <c r="AA700" t="s">
        <v>242</v>
      </c>
      <c r="AB700" t="s">
        <v>490</v>
      </c>
      <c r="AC700" t="s">
        <v>377</v>
      </c>
      <c r="AD700" t="s">
        <v>347</v>
      </c>
      <c r="AE700" t="s">
        <v>491</v>
      </c>
      <c r="AF700" t="s">
        <v>510</v>
      </c>
      <c r="AG700" t="s">
        <v>310</v>
      </c>
      <c r="AH700" t="s">
        <v>511</v>
      </c>
      <c r="AI700" t="s">
        <v>513</v>
      </c>
      <c r="AJ700" t="s">
        <v>377</v>
      </c>
    </row>
    <row r="701" spans="1:38">
      <c r="A701" t="s">
        <v>365</v>
      </c>
      <c r="B701">
        <v>292600879</v>
      </c>
      <c r="C701" t="s">
        <v>55</v>
      </c>
      <c r="D701">
        <v>193027.9</v>
      </c>
      <c r="E701">
        <v>38344.300000000003</v>
      </c>
      <c r="F701">
        <v>154683.6</v>
      </c>
      <c r="G701">
        <v>3704.01</v>
      </c>
      <c r="H701">
        <v>1473</v>
      </c>
      <c r="I701" t="s">
        <v>550</v>
      </c>
      <c r="K701" s="150">
        <v>295700709</v>
      </c>
      <c r="L701" s="150">
        <v>328695.2</v>
      </c>
      <c r="M701">
        <v>132172.5</v>
      </c>
      <c r="N701">
        <v>196519</v>
      </c>
      <c r="O701">
        <v>9657</v>
      </c>
      <c r="P701">
        <v>116</v>
      </c>
      <c r="Q701">
        <v>323143</v>
      </c>
      <c r="R701" t="s">
        <v>550</v>
      </c>
      <c r="T701">
        <v>290103564</v>
      </c>
      <c r="W701" t="s">
        <v>550</v>
      </c>
      <c r="Y701">
        <v>292602230</v>
      </c>
      <c r="Z701">
        <v>24736.7</v>
      </c>
      <c r="AA701">
        <v>20673</v>
      </c>
      <c r="AB701">
        <v>0.83572182223174474</v>
      </c>
      <c r="AC701" t="s">
        <v>550</v>
      </c>
      <c r="AD701">
        <v>24.156933593750001</v>
      </c>
      <c r="AE701">
        <v>20.1884765625</v>
      </c>
      <c r="AF701">
        <v>63.048730468750001</v>
      </c>
      <c r="AG701">
        <v>32.053808593749999</v>
      </c>
      <c r="AH701">
        <v>42.860253906250001</v>
      </c>
      <c r="AI701">
        <v>1.337134518068068</v>
      </c>
      <c r="AJ701" t="s">
        <v>550</v>
      </c>
    </row>
    <row r="702" spans="1:38">
      <c r="A702" t="s">
        <v>365</v>
      </c>
      <c r="B702">
        <v>292602231</v>
      </c>
      <c r="C702" t="s">
        <v>47</v>
      </c>
      <c r="D702">
        <v>275754.2</v>
      </c>
      <c r="E702">
        <v>100534.2</v>
      </c>
      <c r="F702">
        <v>175220</v>
      </c>
      <c r="G702">
        <v>4012.39</v>
      </c>
      <c r="H702">
        <v>2983</v>
      </c>
      <c r="I702" t="s">
        <v>550</v>
      </c>
      <c r="K702" s="150">
        <v>295700710</v>
      </c>
      <c r="L702" s="150">
        <v>209496.5</v>
      </c>
      <c r="M702">
        <v>62193.3</v>
      </c>
      <c r="N702">
        <v>147297.5</v>
      </c>
      <c r="O702">
        <v>7999</v>
      </c>
      <c r="P702">
        <v>4043</v>
      </c>
      <c r="Q702">
        <v>109519</v>
      </c>
      <c r="R702" t="s">
        <v>550</v>
      </c>
      <c r="T702">
        <v>290103810</v>
      </c>
      <c r="W702" t="s">
        <v>550</v>
      </c>
      <c r="Y702">
        <v>292602231</v>
      </c>
      <c r="Z702">
        <v>55794.7</v>
      </c>
      <c r="AA702">
        <v>41300.5</v>
      </c>
      <c r="AB702">
        <v>0.7402226376340405</v>
      </c>
      <c r="AC702" t="s">
        <v>550</v>
      </c>
      <c r="AD702">
        <v>54.487011718749997</v>
      </c>
      <c r="AE702">
        <v>40.33251953125</v>
      </c>
      <c r="AF702">
        <v>98.178027343750003</v>
      </c>
      <c r="AG702">
        <v>10.6009765625</v>
      </c>
      <c r="AH702">
        <v>57.845507812500003</v>
      </c>
      <c r="AI702">
        <v>5.456620668054609</v>
      </c>
      <c r="AJ702" t="s">
        <v>550</v>
      </c>
    </row>
    <row r="703" spans="1:38">
      <c r="A703" t="s">
        <v>365</v>
      </c>
      <c r="B703">
        <v>292602804</v>
      </c>
      <c r="C703" t="s">
        <v>48</v>
      </c>
      <c r="D703">
        <v>82726.3</v>
      </c>
      <c r="E703">
        <v>59542</v>
      </c>
      <c r="F703">
        <v>23184.3</v>
      </c>
      <c r="G703">
        <v>4271.25</v>
      </c>
      <c r="H703">
        <v>1053</v>
      </c>
      <c r="I703" t="s">
        <v>550</v>
      </c>
      <c r="K703" s="150">
        <v>295700712</v>
      </c>
      <c r="L703" s="150">
        <v>209496.5</v>
      </c>
      <c r="M703">
        <v>69694.7</v>
      </c>
      <c r="N703">
        <v>139795.9</v>
      </c>
      <c r="O703">
        <v>7924</v>
      </c>
      <c r="P703">
        <v>1991</v>
      </c>
      <c r="Q703">
        <v>120684</v>
      </c>
      <c r="R703" t="s">
        <v>550</v>
      </c>
      <c r="T703">
        <v>290103943</v>
      </c>
      <c r="W703" t="s">
        <v>550</v>
      </c>
      <c r="Y703">
        <v>292604330</v>
      </c>
      <c r="Z703">
        <v>37070</v>
      </c>
      <c r="AA703">
        <v>7082.4</v>
      </c>
      <c r="AB703">
        <v>0.19105476126247639</v>
      </c>
      <c r="AC703" t="s">
        <v>550</v>
      </c>
      <c r="AD703">
        <v>36.201171875</v>
      </c>
      <c r="AE703">
        <v>6.9164062499999996</v>
      </c>
      <c r="AF703">
        <v>88.398046875000006</v>
      </c>
      <c r="AG703">
        <v>131.583984375</v>
      </c>
      <c r="AH703">
        <v>81.481640625000011</v>
      </c>
      <c r="AI703">
        <v>0.61923676359264379</v>
      </c>
      <c r="AJ703" t="s">
        <v>550</v>
      </c>
    </row>
    <row r="704" spans="1:38">
      <c r="A704" t="s">
        <v>365</v>
      </c>
      <c r="B704">
        <v>292603004</v>
      </c>
      <c r="C704" t="s">
        <v>56</v>
      </c>
      <c r="D704">
        <v>132132.20000000001</v>
      </c>
      <c r="E704">
        <v>78413</v>
      </c>
      <c r="F704">
        <v>53719.3</v>
      </c>
      <c r="G704">
        <v>13812.4</v>
      </c>
      <c r="H704">
        <v>2624</v>
      </c>
      <c r="I704" t="s">
        <v>550</v>
      </c>
      <c r="K704" s="150">
        <v>295700713</v>
      </c>
      <c r="L704" s="150">
        <v>190871.2</v>
      </c>
      <c r="M704">
        <v>149201.4</v>
      </c>
      <c r="N704">
        <v>41667.599999999999</v>
      </c>
      <c r="O704">
        <v>6400</v>
      </c>
      <c r="P704">
        <v>520</v>
      </c>
      <c r="Q704">
        <v>198313</v>
      </c>
      <c r="R704" t="s">
        <v>550</v>
      </c>
      <c r="T704">
        <v>290105349</v>
      </c>
      <c r="U704">
        <v>10018.1748046875</v>
      </c>
      <c r="V704">
        <v>9.7833738327026367</v>
      </c>
      <c r="W704" t="s">
        <v>550</v>
      </c>
      <c r="Y704">
        <v>292604652</v>
      </c>
      <c r="Z704">
        <v>144244</v>
      </c>
      <c r="AA704">
        <v>65045.8</v>
      </c>
      <c r="AB704">
        <v>0.45094284684284963</v>
      </c>
      <c r="AC704" t="s">
        <v>550</v>
      </c>
      <c r="AD704">
        <v>140.86328125</v>
      </c>
      <c r="AE704">
        <v>63.521289062500003</v>
      </c>
      <c r="AF704">
        <v>144.49814453125001</v>
      </c>
      <c r="AG704">
        <v>130.0537109375</v>
      </c>
      <c r="AH704">
        <v>80.976855468750003</v>
      </c>
      <c r="AI704">
        <v>0.62264163694387087</v>
      </c>
      <c r="AJ704" t="s">
        <v>550</v>
      </c>
    </row>
    <row r="705" spans="1:36">
      <c r="A705" t="s">
        <v>365</v>
      </c>
      <c r="B705">
        <v>292603004</v>
      </c>
      <c r="C705" t="s">
        <v>57</v>
      </c>
      <c r="D705">
        <v>13787.7</v>
      </c>
      <c r="E705">
        <v>13643.7</v>
      </c>
      <c r="F705">
        <v>144</v>
      </c>
      <c r="G705">
        <v>13812.4</v>
      </c>
      <c r="H705">
        <v>2624</v>
      </c>
      <c r="I705" t="s">
        <v>550</v>
      </c>
      <c r="K705" s="150">
        <v>295701124</v>
      </c>
      <c r="L705" s="150">
        <v>207350.5</v>
      </c>
      <c r="M705">
        <v>182897.3</v>
      </c>
      <c r="N705">
        <v>24447.7</v>
      </c>
      <c r="O705">
        <v>5481</v>
      </c>
      <c r="P705">
        <v>3269</v>
      </c>
      <c r="Q705">
        <v>49778.8</v>
      </c>
      <c r="R705" t="s">
        <v>550</v>
      </c>
      <c r="T705">
        <v>290103452</v>
      </c>
      <c r="W705" t="s">
        <v>550</v>
      </c>
      <c r="Y705">
        <v>292603286</v>
      </c>
      <c r="Z705">
        <v>134002</v>
      </c>
      <c r="AA705">
        <v>59579.7</v>
      </c>
      <c r="AB705">
        <v>0.44461799077625702</v>
      </c>
      <c r="AC705" t="s">
        <v>550</v>
      </c>
      <c r="AD705">
        <v>130.861328125</v>
      </c>
      <c r="AE705">
        <v>58.183300781249997</v>
      </c>
      <c r="AF705">
        <v>115.38144531250001</v>
      </c>
      <c r="AG705">
        <v>94.85</v>
      </c>
      <c r="AH705">
        <v>57.198144531250009</v>
      </c>
      <c r="AI705">
        <v>0.60303789700843446</v>
      </c>
      <c r="AJ705" t="s">
        <v>550</v>
      </c>
    </row>
    <row r="706" spans="1:36">
      <c r="A706" t="s">
        <v>365</v>
      </c>
      <c r="B706">
        <v>292603004</v>
      </c>
      <c r="C706" t="s">
        <v>366</v>
      </c>
      <c r="D706">
        <v>292299.40000000002</v>
      </c>
      <c r="E706">
        <v>117274.1</v>
      </c>
      <c r="F706">
        <v>175025.3</v>
      </c>
      <c r="G706">
        <v>13812.4</v>
      </c>
      <c r="H706">
        <v>2624</v>
      </c>
      <c r="I706" t="s">
        <v>550</v>
      </c>
      <c r="K706" s="150">
        <v>292600623</v>
      </c>
      <c r="L706" s="150">
        <v>250018.4</v>
      </c>
      <c r="M706">
        <v>232024</v>
      </c>
      <c r="N706">
        <v>17993.2</v>
      </c>
      <c r="O706">
        <v>1207</v>
      </c>
      <c r="P706">
        <v>514</v>
      </c>
      <c r="Q706">
        <v>25322.400000000001</v>
      </c>
      <c r="R706" t="s">
        <v>550</v>
      </c>
      <c r="T706">
        <v>290103720</v>
      </c>
      <c r="W706" t="s">
        <v>550</v>
      </c>
      <c r="Y706">
        <v>292603696</v>
      </c>
      <c r="Z706">
        <v>137563</v>
      </c>
      <c r="AA706">
        <v>14209.7</v>
      </c>
      <c r="AB706">
        <v>0.10329594440365505</v>
      </c>
      <c r="AC706" t="s">
        <v>550</v>
      </c>
      <c r="AD706">
        <v>134.3388671875</v>
      </c>
      <c r="AE706">
        <v>13.876660156250001</v>
      </c>
      <c r="AF706">
        <v>30.321972656250001</v>
      </c>
      <c r="AG706">
        <v>34.645898437500001</v>
      </c>
      <c r="AH706">
        <v>16.4453125</v>
      </c>
      <c r="AI706">
        <v>0.47466838043374088</v>
      </c>
      <c r="AJ706" t="s">
        <v>550</v>
      </c>
    </row>
    <row r="707" spans="1:36">
      <c r="A707" t="s">
        <v>365</v>
      </c>
      <c r="B707">
        <v>292603875</v>
      </c>
      <c r="C707" t="s">
        <v>49</v>
      </c>
      <c r="D707">
        <v>82726.3</v>
      </c>
      <c r="E707">
        <v>16003.1</v>
      </c>
      <c r="F707">
        <v>66723.100000000006</v>
      </c>
      <c r="G707">
        <v>4019</v>
      </c>
      <c r="H707">
        <v>3037</v>
      </c>
      <c r="I707" t="s">
        <v>550</v>
      </c>
      <c r="K707" s="150">
        <v>292600745</v>
      </c>
      <c r="R707" t="s">
        <v>550</v>
      </c>
      <c r="T707">
        <v>290105373</v>
      </c>
      <c r="U707">
        <v>1943.0361328125</v>
      </c>
      <c r="V707">
        <v>1.897496223449707</v>
      </c>
      <c r="W707" t="s">
        <v>550</v>
      </c>
      <c r="Y707">
        <v>295700671</v>
      </c>
      <c r="Z707">
        <v>94476.800000000003</v>
      </c>
      <c r="AA707">
        <v>21842.3</v>
      </c>
      <c r="AB707">
        <v>0.2311922080341417</v>
      </c>
      <c r="AC707" t="s">
        <v>550</v>
      </c>
      <c r="AD707">
        <v>92.262500000000003</v>
      </c>
      <c r="AE707">
        <v>21.330371093749999</v>
      </c>
      <c r="AF707">
        <v>43.107421875</v>
      </c>
      <c r="AG707">
        <v>56.409472656250003</v>
      </c>
      <c r="AH707">
        <v>21.777050781250001</v>
      </c>
      <c r="AI707">
        <v>0.38605308214731499</v>
      </c>
      <c r="AJ707" t="s">
        <v>550</v>
      </c>
    </row>
    <row r="708" spans="1:36">
      <c r="A708" t="s">
        <v>365</v>
      </c>
      <c r="B708">
        <v>292604652</v>
      </c>
      <c r="C708" t="s">
        <v>51</v>
      </c>
      <c r="D708">
        <v>188976.6</v>
      </c>
      <c r="E708">
        <v>147825.29999999999</v>
      </c>
      <c r="F708">
        <v>41151.300000000003</v>
      </c>
      <c r="G708">
        <v>8471</v>
      </c>
      <c r="H708">
        <v>4196</v>
      </c>
      <c r="I708" t="s">
        <v>550</v>
      </c>
      <c r="K708" s="150">
        <v>295700703</v>
      </c>
      <c r="L708" s="150">
        <v>224071.2</v>
      </c>
      <c r="M708">
        <v>120006</v>
      </c>
      <c r="N708">
        <v>104064.1</v>
      </c>
      <c r="O708">
        <v>5830</v>
      </c>
      <c r="P708">
        <v>415</v>
      </c>
      <c r="Q708">
        <v>182630</v>
      </c>
      <c r="R708" t="s">
        <v>550</v>
      </c>
      <c r="T708">
        <v>290102838</v>
      </c>
      <c r="U708">
        <v>744.083984375</v>
      </c>
      <c r="V708">
        <v>0.72664451599121094</v>
      </c>
      <c r="W708" t="s">
        <v>550</v>
      </c>
      <c r="Y708">
        <v>295700710</v>
      </c>
      <c r="Z708">
        <v>134810</v>
      </c>
      <c r="AA708">
        <v>73714.2</v>
      </c>
      <c r="AB708">
        <v>0.54680068244195534</v>
      </c>
      <c r="AC708" t="s">
        <v>550</v>
      </c>
      <c r="AD708">
        <v>131.650390625</v>
      </c>
      <c r="AE708">
        <v>71.986523437499997</v>
      </c>
      <c r="AF708">
        <v>143.84521484375</v>
      </c>
      <c r="AG708">
        <v>106.9521484375</v>
      </c>
      <c r="AH708">
        <v>71.858691406250003</v>
      </c>
      <c r="AI708">
        <v>0.67187702590418108</v>
      </c>
      <c r="AJ708" t="s">
        <v>550</v>
      </c>
    </row>
    <row r="709" spans="1:36">
      <c r="A709" t="s">
        <v>365</v>
      </c>
      <c r="B709">
        <v>295700349</v>
      </c>
      <c r="C709" t="s">
        <v>367</v>
      </c>
      <c r="D709">
        <v>117009.8</v>
      </c>
      <c r="E709">
        <v>58159</v>
      </c>
      <c r="F709">
        <v>58850.8</v>
      </c>
      <c r="G709">
        <v>10185</v>
      </c>
      <c r="H709">
        <v>1469</v>
      </c>
      <c r="I709" t="s">
        <v>550</v>
      </c>
      <c r="K709" s="150">
        <v>295700705</v>
      </c>
      <c r="L709" s="150">
        <v>156194.1</v>
      </c>
      <c r="M709">
        <v>116116.3</v>
      </c>
      <c r="N709">
        <v>40075.800000000003</v>
      </c>
      <c r="O709">
        <v>4607</v>
      </c>
      <c r="P709">
        <v>2951</v>
      </c>
      <c r="Q709">
        <v>55866.6</v>
      </c>
      <c r="R709" t="s">
        <v>550</v>
      </c>
      <c r="T709">
        <v>290102819</v>
      </c>
      <c r="U709">
        <v>13689.21093749996</v>
      </c>
      <c r="V709">
        <v>13.368370056152305</v>
      </c>
      <c r="W709" t="s">
        <v>550</v>
      </c>
      <c r="Y709">
        <v>295700712</v>
      </c>
      <c r="Z709">
        <v>133832</v>
      </c>
      <c r="AA709">
        <v>70243.600000000006</v>
      </c>
      <c r="AB709">
        <v>0.5248640086078068</v>
      </c>
      <c r="AC709" t="s">
        <v>550</v>
      </c>
      <c r="AD709">
        <v>130.6953125</v>
      </c>
      <c r="AE709">
        <v>68.597265625000006</v>
      </c>
      <c r="AF709">
        <v>136.51943359374999</v>
      </c>
      <c r="AG709">
        <v>117.85546875</v>
      </c>
      <c r="AH709">
        <v>67.922167968749989</v>
      </c>
      <c r="AI709">
        <v>0.57631749030525992</v>
      </c>
      <c r="AJ709" t="s">
        <v>550</v>
      </c>
    </row>
    <row r="710" spans="1:36">
      <c r="A710" t="s">
        <v>365</v>
      </c>
      <c r="B710">
        <v>295700349</v>
      </c>
      <c r="C710" t="s">
        <v>368</v>
      </c>
      <c r="D710">
        <v>132070.5</v>
      </c>
      <c r="E710">
        <v>99793.600000000006</v>
      </c>
      <c r="F710">
        <v>32276.799999999999</v>
      </c>
      <c r="G710">
        <v>10185</v>
      </c>
      <c r="H710">
        <v>1469</v>
      </c>
      <c r="I710" t="s">
        <v>550</v>
      </c>
      <c r="K710" s="150">
        <v>492600377</v>
      </c>
      <c r="L710" s="150">
        <v>33090.5</v>
      </c>
      <c r="M710">
        <v>14757.2</v>
      </c>
      <c r="N710">
        <v>18333.3</v>
      </c>
      <c r="O710">
        <v>1570</v>
      </c>
      <c r="P710">
        <v>293</v>
      </c>
      <c r="Q710">
        <v>42854.1</v>
      </c>
      <c r="R710" t="s">
        <v>550</v>
      </c>
      <c r="T710">
        <v>290102839</v>
      </c>
      <c r="W710" t="s">
        <v>550</v>
      </c>
    </row>
    <row r="711" spans="1:36">
      <c r="A711" t="s">
        <v>365</v>
      </c>
      <c r="B711">
        <v>295700349</v>
      </c>
      <c r="C711" t="s">
        <v>369</v>
      </c>
      <c r="D711">
        <v>13207.1</v>
      </c>
      <c r="E711">
        <v>13072.9</v>
      </c>
      <c r="F711">
        <v>134.30000000000001</v>
      </c>
      <c r="G711">
        <v>10185</v>
      </c>
      <c r="H711">
        <v>1469</v>
      </c>
      <c r="I711" t="s">
        <v>550</v>
      </c>
      <c r="K711" s="150">
        <v>298701383</v>
      </c>
      <c r="L711" s="150">
        <v>59722.9</v>
      </c>
      <c r="M711">
        <v>19595.900000000001</v>
      </c>
      <c r="N711">
        <v>40127</v>
      </c>
      <c r="O711">
        <v>2480</v>
      </c>
      <c r="P711">
        <v>653</v>
      </c>
      <c r="Q711">
        <v>61297.2</v>
      </c>
      <c r="R711" t="s">
        <v>550</v>
      </c>
      <c r="T711">
        <v>290105364</v>
      </c>
      <c r="U711">
        <v>4.6875E-2</v>
      </c>
      <c r="V711">
        <v>4.57763671875E-5</v>
      </c>
      <c r="W711" t="s">
        <v>550</v>
      </c>
      <c r="Y711" t="s">
        <v>514</v>
      </c>
    </row>
    <row r="712" spans="1:36">
      <c r="A712" t="s">
        <v>365</v>
      </c>
      <c r="B712">
        <v>295700667</v>
      </c>
      <c r="C712" t="s">
        <v>46</v>
      </c>
      <c r="D712">
        <v>100322.6</v>
      </c>
      <c r="E712">
        <v>21778.7</v>
      </c>
      <c r="F712">
        <v>78543.899999999994</v>
      </c>
      <c r="G712">
        <v>2791</v>
      </c>
      <c r="H712">
        <v>1136</v>
      </c>
      <c r="I712" t="s">
        <v>550</v>
      </c>
      <c r="Y712" t="s">
        <v>10</v>
      </c>
      <c r="Z712" t="s">
        <v>267</v>
      </c>
      <c r="AA712" t="s">
        <v>242</v>
      </c>
      <c r="AB712" t="s">
        <v>490</v>
      </c>
      <c r="AC712" t="s">
        <v>377</v>
      </c>
      <c r="AD712" t="s">
        <v>347</v>
      </c>
      <c r="AE712" t="s">
        <v>491</v>
      </c>
      <c r="AF712" t="s">
        <v>510</v>
      </c>
      <c r="AG712" t="s">
        <v>310</v>
      </c>
      <c r="AH712" t="s">
        <v>511</v>
      </c>
      <c r="AI712" t="s">
        <v>513</v>
      </c>
      <c r="AJ712" t="s">
        <v>377</v>
      </c>
    </row>
    <row r="713" spans="1:36">
      <c r="A713" t="s">
        <v>365</v>
      </c>
      <c r="B713">
        <v>295700709</v>
      </c>
      <c r="C713" t="s">
        <v>379</v>
      </c>
      <c r="D713">
        <v>117378.8</v>
      </c>
      <c r="E713">
        <v>74634.600000000006</v>
      </c>
      <c r="F713">
        <v>42744.2</v>
      </c>
      <c r="G713">
        <v>9658.0400000000009</v>
      </c>
      <c r="H713">
        <v>116</v>
      </c>
      <c r="I713" t="s">
        <v>550</v>
      </c>
      <c r="Y713">
        <v>292602230</v>
      </c>
      <c r="Z713">
        <v>24736.7</v>
      </c>
      <c r="AA713">
        <v>20673</v>
      </c>
      <c r="AB713">
        <v>0.83572182223174474</v>
      </c>
      <c r="AC713" t="s">
        <v>550</v>
      </c>
      <c r="AD713">
        <v>24.156933593750001</v>
      </c>
      <c r="AE713">
        <v>20.1884765625</v>
      </c>
      <c r="AF713">
        <v>63.048730468750001</v>
      </c>
      <c r="AG713">
        <v>32.053808593749999</v>
      </c>
      <c r="AH713">
        <v>42.860253906250001</v>
      </c>
      <c r="AI713">
        <v>1.337134518068068</v>
      </c>
      <c r="AJ713" t="s">
        <v>544</v>
      </c>
    </row>
    <row r="714" spans="1:36">
      <c r="A714" t="s">
        <v>365</v>
      </c>
      <c r="B714">
        <v>295700709</v>
      </c>
      <c r="C714" t="s">
        <v>380</v>
      </c>
      <c r="D714">
        <v>198105.7</v>
      </c>
      <c r="E714">
        <v>108276.7</v>
      </c>
      <c r="F714">
        <v>89829</v>
      </c>
      <c r="G714">
        <v>9658.0400000000009</v>
      </c>
      <c r="H714">
        <v>116</v>
      </c>
      <c r="I714" t="s">
        <v>550</v>
      </c>
      <c r="Y714">
        <v>292602231</v>
      </c>
      <c r="Z714">
        <v>55794.7</v>
      </c>
      <c r="AA714">
        <v>41300.5</v>
      </c>
      <c r="AB714">
        <v>0.7402226376340405</v>
      </c>
      <c r="AC714" t="s">
        <v>550</v>
      </c>
      <c r="AD714">
        <v>54.487011718749997</v>
      </c>
      <c r="AE714">
        <v>40.33251953125</v>
      </c>
      <c r="AF714">
        <v>98.178027343750003</v>
      </c>
      <c r="AG714">
        <v>10.6009765625</v>
      </c>
      <c r="AH714">
        <v>57.845507812500003</v>
      </c>
      <c r="AI714">
        <v>5.456620668054609</v>
      </c>
      <c r="AJ714" t="s">
        <v>544</v>
      </c>
    </row>
    <row r="715" spans="1:36">
      <c r="A715" t="s">
        <v>365</v>
      </c>
      <c r="B715">
        <v>295700709</v>
      </c>
      <c r="C715" t="s">
        <v>381</v>
      </c>
      <c r="D715">
        <v>13207.1</v>
      </c>
      <c r="E715">
        <v>13073</v>
      </c>
      <c r="F715">
        <v>134.19999999999999</v>
      </c>
      <c r="G715">
        <v>9658.0400000000009</v>
      </c>
      <c r="H715">
        <v>116</v>
      </c>
      <c r="I715" t="s">
        <v>550</v>
      </c>
      <c r="Y715">
        <v>292604330</v>
      </c>
      <c r="Z715">
        <v>37070</v>
      </c>
      <c r="AA715">
        <v>7082.4</v>
      </c>
      <c r="AB715">
        <v>0.19105476126247639</v>
      </c>
      <c r="AC715" t="s">
        <v>550</v>
      </c>
      <c r="AD715">
        <v>36.201171875</v>
      </c>
      <c r="AE715">
        <v>6.9164062499999996</v>
      </c>
      <c r="AF715">
        <v>88.398046875000006</v>
      </c>
      <c r="AG715">
        <v>131.583984375</v>
      </c>
      <c r="AH715">
        <v>81.481640625000011</v>
      </c>
      <c r="AI715">
        <v>0.61923676359264379</v>
      </c>
      <c r="AJ715" t="s">
        <v>544</v>
      </c>
    </row>
    <row r="716" spans="1:36">
      <c r="A716" t="s">
        <v>365</v>
      </c>
      <c r="B716">
        <v>295700710</v>
      </c>
      <c r="C716" t="s">
        <v>336</v>
      </c>
      <c r="D716">
        <v>207619.5</v>
      </c>
      <c r="E716">
        <v>147275</v>
      </c>
      <c r="F716">
        <v>60344.5</v>
      </c>
      <c r="G716">
        <v>8000.01</v>
      </c>
      <c r="H716">
        <v>4043</v>
      </c>
      <c r="I716" t="s">
        <v>550</v>
      </c>
      <c r="Y716">
        <v>292604652</v>
      </c>
      <c r="Z716">
        <v>144244</v>
      </c>
      <c r="AA716">
        <v>65045.9</v>
      </c>
      <c r="AB716">
        <v>0.45094354011258703</v>
      </c>
      <c r="AC716" t="s">
        <v>550</v>
      </c>
      <c r="AD716">
        <v>140.86328125</v>
      </c>
      <c r="AE716">
        <v>63.521386718750001</v>
      </c>
      <c r="AF716">
        <v>144.49814453125001</v>
      </c>
      <c r="AG716">
        <v>130.0537109375</v>
      </c>
      <c r="AH716">
        <v>80.976757812500011</v>
      </c>
      <c r="AI716">
        <v>0.62264088605218704</v>
      </c>
      <c r="AJ716" t="s">
        <v>544</v>
      </c>
    </row>
    <row r="717" spans="1:36">
      <c r="A717" t="s">
        <v>365</v>
      </c>
      <c r="B717">
        <v>295700712</v>
      </c>
      <c r="C717" t="s">
        <v>357</v>
      </c>
      <c r="D717">
        <v>207619.5</v>
      </c>
      <c r="E717">
        <v>139447.9</v>
      </c>
      <c r="F717">
        <v>68171.600000000006</v>
      </c>
      <c r="G717">
        <v>7925.04</v>
      </c>
      <c r="H717">
        <v>1991</v>
      </c>
      <c r="I717" t="s">
        <v>550</v>
      </c>
      <c r="Y717">
        <v>292603286</v>
      </c>
      <c r="Z717">
        <v>134002</v>
      </c>
      <c r="AA717">
        <v>59579.7</v>
      </c>
      <c r="AB717">
        <v>0.44461799077625702</v>
      </c>
      <c r="AC717" t="s">
        <v>550</v>
      </c>
      <c r="AD717">
        <v>130.861328125</v>
      </c>
      <c r="AE717">
        <v>58.183300781249997</v>
      </c>
      <c r="AF717">
        <v>115.38144531250001</v>
      </c>
      <c r="AG717">
        <v>94.85</v>
      </c>
      <c r="AH717">
        <v>57.198144531250009</v>
      </c>
      <c r="AI717">
        <v>0.60303789700843446</v>
      </c>
      <c r="AJ717" t="s">
        <v>544</v>
      </c>
    </row>
    <row r="718" spans="1:36">
      <c r="A718" t="s">
        <v>365</v>
      </c>
      <c r="B718">
        <v>295700713</v>
      </c>
      <c r="C718" t="s">
        <v>382</v>
      </c>
      <c r="D718">
        <v>177661.7</v>
      </c>
      <c r="E718">
        <v>30368.2</v>
      </c>
      <c r="F718">
        <v>147293.5</v>
      </c>
      <c r="G718">
        <v>6400.01</v>
      </c>
      <c r="H718">
        <v>542</v>
      </c>
      <c r="I718" t="s">
        <v>550</v>
      </c>
      <c r="Y718">
        <v>292603696</v>
      </c>
      <c r="Z718">
        <v>137563</v>
      </c>
      <c r="AA718">
        <v>14210.4</v>
      </c>
      <c r="AB718">
        <v>0.10330103298125222</v>
      </c>
      <c r="AC718" t="s">
        <v>550</v>
      </c>
      <c r="AD718">
        <v>134.3388671875</v>
      </c>
      <c r="AE718">
        <v>13.87734375</v>
      </c>
      <c r="AF718">
        <v>30.321972656250001</v>
      </c>
      <c r="AG718">
        <v>34.645898437500001</v>
      </c>
      <c r="AH718">
        <v>16.444628906250003</v>
      </c>
      <c r="AI718">
        <v>0.47464864956282032</v>
      </c>
      <c r="AJ718" t="s">
        <v>544</v>
      </c>
    </row>
    <row r="719" spans="1:36">
      <c r="A719" t="s">
        <v>365</v>
      </c>
      <c r="B719">
        <v>295700713</v>
      </c>
      <c r="C719" t="s">
        <v>383</v>
      </c>
      <c r="D719">
        <v>13207.1</v>
      </c>
      <c r="E719">
        <v>11057.9</v>
      </c>
      <c r="F719">
        <v>2149.1999999999998</v>
      </c>
      <c r="G719">
        <v>6400.01</v>
      </c>
      <c r="H719">
        <v>542</v>
      </c>
      <c r="I719" t="s">
        <v>550</v>
      </c>
      <c r="Y719">
        <v>295700671</v>
      </c>
      <c r="Z719">
        <v>94476.800000000003</v>
      </c>
      <c r="AA719">
        <v>21842.3</v>
      </c>
      <c r="AB719">
        <v>0.2311922080341417</v>
      </c>
      <c r="AC719" t="s">
        <v>550</v>
      </c>
      <c r="AD719">
        <v>92.262500000000003</v>
      </c>
      <c r="AE719">
        <v>21.330371093749999</v>
      </c>
      <c r="AF719">
        <v>43.107421875</v>
      </c>
      <c r="AG719">
        <v>56.409472656250003</v>
      </c>
      <c r="AH719">
        <v>21.777050781250001</v>
      </c>
      <c r="AI719">
        <v>0.38605308214731499</v>
      </c>
      <c r="AJ719" t="s">
        <v>544</v>
      </c>
    </row>
    <row r="720" spans="1:36">
      <c r="A720" t="s">
        <v>365</v>
      </c>
      <c r="B720">
        <v>295701124</v>
      </c>
      <c r="C720" t="s">
        <v>545</v>
      </c>
      <c r="D720">
        <v>205473.5</v>
      </c>
      <c r="E720">
        <v>24376</v>
      </c>
      <c r="F720">
        <v>181097.5</v>
      </c>
      <c r="G720">
        <v>5481.01</v>
      </c>
      <c r="H720">
        <v>3269</v>
      </c>
      <c r="I720" t="s">
        <v>550</v>
      </c>
      <c r="Y720">
        <v>295700710</v>
      </c>
      <c r="Z720">
        <v>134810</v>
      </c>
      <c r="AA720">
        <v>73714.2</v>
      </c>
      <c r="AB720">
        <v>0.54680068244195534</v>
      </c>
      <c r="AC720" t="s">
        <v>550</v>
      </c>
      <c r="AD720">
        <v>131.650390625</v>
      </c>
      <c r="AE720">
        <v>71.986523437499997</v>
      </c>
      <c r="AF720">
        <v>143.84521484375</v>
      </c>
      <c r="AG720">
        <v>106.9521484375</v>
      </c>
      <c r="AH720">
        <v>71.858691406250003</v>
      </c>
      <c r="AI720">
        <v>0.67187702590418108</v>
      </c>
      <c r="AJ720" t="s">
        <v>544</v>
      </c>
    </row>
    <row r="721" spans="1:36">
      <c r="A721" t="s">
        <v>374</v>
      </c>
      <c r="B721">
        <v>298701383</v>
      </c>
      <c r="C721" t="s">
        <v>534</v>
      </c>
      <c r="D721">
        <v>59722.9</v>
      </c>
      <c r="E721">
        <v>19595.900000000001</v>
      </c>
      <c r="F721">
        <v>40127</v>
      </c>
      <c r="G721">
        <v>2480</v>
      </c>
      <c r="H721">
        <v>653</v>
      </c>
      <c r="I721" t="s">
        <v>550</v>
      </c>
      <c r="Y721">
        <v>295700712</v>
      </c>
      <c r="Z721">
        <v>133832</v>
      </c>
      <c r="AA721">
        <v>70243.399999999994</v>
      </c>
      <c r="AB721">
        <v>0.52486251419690355</v>
      </c>
      <c r="AC721" t="s">
        <v>550</v>
      </c>
      <c r="AD721">
        <v>130.6953125</v>
      </c>
      <c r="AE721">
        <v>68.597070312499994</v>
      </c>
      <c r="AF721">
        <v>136.51943359374999</v>
      </c>
      <c r="AG721">
        <v>117.85546875</v>
      </c>
      <c r="AH721">
        <v>67.92236328125</v>
      </c>
      <c r="AI721">
        <v>0.57631914752576974</v>
      </c>
      <c r="AJ721" t="s">
        <v>544</v>
      </c>
    </row>
    <row r="722" spans="1:36">
      <c r="A722" t="s">
        <v>375</v>
      </c>
      <c r="B722">
        <v>492600377</v>
      </c>
      <c r="C722" t="s">
        <v>27</v>
      </c>
      <c r="D722">
        <v>33090.5</v>
      </c>
      <c r="E722">
        <v>14757.2</v>
      </c>
      <c r="F722">
        <v>18333.3</v>
      </c>
      <c r="G722">
        <v>1570</v>
      </c>
      <c r="H722">
        <v>293</v>
      </c>
      <c r="I722" t="s">
        <v>550</v>
      </c>
    </row>
    <row r="723" spans="1:36">
      <c r="A723" t="s">
        <v>71</v>
      </c>
      <c r="B723">
        <v>292600623</v>
      </c>
      <c r="C723" t="s">
        <v>22</v>
      </c>
      <c r="D723">
        <v>143392.20000000001</v>
      </c>
      <c r="E723">
        <v>3042.5</v>
      </c>
      <c r="F723">
        <v>140349.6</v>
      </c>
      <c r="G723">
        <v>1215</v>
      </c>
      <c r="H723">
        <v>514</v>
      </c>
      <c r="I723" t="s">
        <v>550</v>
      </c>
    </row>
    <row r="724" spans="1:36">
      <c r="A724" t="s">
        <v>71</v>
      </c>
      <c r="B724">
        <v>292600623</v>
      </c>
      <c r="C724" t="s">
        <v>23</v>
      </c>
      <c r="D724">
        <v>9191.7999999999993</v>
      </c>
      <c r="E724">
        <v>1363</v>
      </c>
      <c r="F724">
        <v>7828.8</v>
      </c>
      <c r="G724">
        <v>1215</v>
      </c>
      <c r="H724">
        <v>514</v>
      </c>
      <c r="I724" t="s">
        <v>550</v>
      </c>
    </row>
    <row r="725" spans="1:36">
      <c r="A725" t="s">
        <v>71</v>
      </c>
      <c r="B725">
        <v>292600623</v>
      </c>
      <c r="C725" t="s">
        <v>24</v>
      </c>
      <c r="D725">
        <v>97433.1</v>
      </c>
      <c r="E725">
        <v>13586.8</v>
      </c>
      <c r="F725">
        <v>83846.3</v>
      </c>
      <c r="G725">
        <v>1215</v>
      </c>
      <c r="H725">
        <v>514</v>
      </c>
      <c r="I725" t="s">
        <v>550</v>
      </c>
    </row>
    <row r="726" spans="1:36">
      <c r="A726" t="s">
        <v>71</v>
      </c>
      <c r="B726">
        <v>295700703</v>
      </c>
      <c r="C726" t="s">
        <v>456</v>
      </c>
      <c r="D726">
        <v>83195</v>
      </c>
      <c r="E726">
        <v>44571.8</v>
      </c>
      <c r="F726">
        <v>38623.300000000003</v>
      </c>
      <c r="G726">
        <v>5831.01</v>
      </c>
      <c r="H726">
        <v>415</v>
      </c>
      <c r="I726" t="s">
        <v>550</v>
      </c>
    </row>
    <row r="727" spans="1:36">
      <c r="A727" t="s">
        <v>71</v>
      </c>
      <c r="B727">
        <v>295700703</v>
      </c>
      <c r="C727" t="s">
        <v>457</v>
      </c>
      <c r="D727">
        <v>8804.7999999999993</v>
      </c>
      <c r="E727">
        <v>8707</v>
      </c>
      <c r="F727">
        <v>97.8</v>
      </c>
      <c r="G727">
        <v>5831.01</v>
      </c>
      <c r="H727">
        <v>415</v>
      </c>
      <c r="I727" t="s">
        <v>550</v>
      </c>
    </row>
    <row r="728" spans="1:36">
      <c r="A728" t="s">
        <v>71</v>
      </c>
      <c r="B728">
        <v>295700703</v>
      </c>
      <c r="C728" t="s">
        <v>458</v>
      </c>
      <c r="D728">
        <v>132070.5</v>
      </c>
      <c r="E728">
        <v>50670.1</v>
      </c>
      <c r="F728">
        <v>81400.3</v>
      </c>
      <c r="G728">
        <v>5831.01</v>
      </c>
      <c r="H728">
        <v>415</v>
      </c>
      <c r="I728" t="s">
        <v>550</v>
      </c>
    </row>
    <row r="729" spans="1:36">
      <c r="A729" t="s">
        <v>71</v>
      </c>
      <c r="B729">
        <v>295700705</v>
      </c>
      <c r="C729" t="s">
        <v>459</v>
      </c>
      <c r="D729">
        <v>156192</v>
      </c>
      <c r="E729">
        <v>40074</v>
      </c>
      <c r="F729">
        <v>116118</v>
      </c>
      <c r="G729">
        <v>4607</v>
      </c>
      <c r="H729">
        <v>2951</v>
      </c>
      <c r="I729" t="s">
        <v>550</v>
      </c>
    </row>
    <row r="730" spans="1:36">
      <c r="A730" t="s">
        <v>84</v>
      </c>
      <c r="B730" t="s">
        <v>250</v>
      </c>
      <c r="C730" t="s">
        <v>250</v>
      </c>
      <c r="D730">
        <v>447807</v>
      </c>
      <c r="E730">
        <v>429728</v>
      </c>
      <c r="F730">
        <v>18079</v>
      </c>
      <c r="I730" t="s">
        <v>550</v>
      </c>
    </row>
    <row r="731" spans="1:36">
      <c r="A731" t="s">
        <v>84</v>
      </c>
      <c r="B731" t="s">
        <v>253</v>
      </c>
      <c r="C731" t="s">
        <v>253</v>
      </c>
      <c r="D731">
        <v>447807</v>
      </c>
      <c r="E731">
        <v>429728</v>
      </c>
      <c r="F731">
        <v>18079</v>
      </c>
      <c r="I731" t="s">
        <v>550</v>
      </c>
    </row>
    <row r="732" spans="1:36">
      <c r="A732" t="s">
        <v>104</v>
      </c>
      <c r="B732" t="s">
        <v>255</v>
      </c>
      <c r="C732" t="s">
        <v>255</v>
      </c>
      <c r="D732">
        <v>258708</v>
      </c>
      <c r="E732">
        <v>226561</v>
      </c>
      <c r="F732">
        <v>32147</v>
      </c>
      <c r="I732" t="s">
        <v>550</v>
      </c>
    </row>
    <row r="733" spans="1:36">
      <c r="A733" t="s">
        <v>104</v>
      </c>
      <c r="B733" t="s">
        <v>257</v>
      </c>
      <c r="C733" t="s">
        <v>257</v>
      </c>
      <c r="D733">
        <v>212747</v>
      </c>
      <c r="E733">
        <v>178168</v>
      </c>
      <c r="F733">
        <v>34579</v>
      </c>
      <c r="I733" t="s">
        <v>550</v>
      </c>
    </row>
    <row r="734" spans="1:36">
      <c r="A734" t="s">
        <v>104</v>
      </c>
      <c r="B734" t="s">
        <v>562</v>
      </c>
      <c r="C734" t="s">
        <v>562</v>
      </c>
      <c r="D734">
        <v>243392.52</v>
      </c>
      <c r="E734">
        <v>107034</v>
      </c>
      <c r="F734">
        <v>136358.51999999999</v>
      </c>
      <c r="I734" t="s">
        <v>550</v>
      </c>
    </row>
    <row r="735" spans="1:36">
      <c r="A735" t="s">
        <v>84</v>
      </c>
      <c r="B735" t="s">
        <v>563</v>
      </c>
      <c r="C735" t="s">
        <v>563</v>
      </c>
      <c r="D735">
        <v>240983.38</v>
      </c>
      <c r="E735">
        <v>130093.84</v>
      </c>
      <c r="F735">
        <v>110889.54000000001</v>
      </c>
      <c r="I735" t="s">
        <v>550</v>
      </c>
    </row>
    <row r="736" spans="1:36">
      <c r="A736" t="s">
        <v>568</v>
      </c>
      <c r="B736">
        <v>294900877</v>
      </c>
      <c r="C736" t="s">
        <v>567</v>
      </c>
      <c r="D736">
        <v>4725</v>
      </c>
      <c r="E736">
        <v>4282</v>
      </c>
      <c r="F736">
        <v>443</v>
      </c>
      <c r="I736" t="s">
        <v>550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0"/>
  <sheetViews>
    <sheetView workbookViewId="0">
      <selection activeCell="B6" sqref="B6"/>
    </sheetView>
  </sheetViews>
  <sheetFormatPr defaultRowHeight="15"/>
  <cols>
    <col min="1" max="1" width="13" customWidth="1"/>
    <col min="2" max="2" width="17.7109375" style="225" customWidth="1"/>
    <col min="3" max="3" width="21.7109375" style="225" customWidth="1"/>
    <col min="4" max="4" width="17.5703125" style="225" customWidth="1"/>
    <col min="5" max="5" width="24.7109375" style="225" customWidth="1"/>
    <col min="6" max="6" width="16.85546875" style="225" customWidth="1"/>
    <col min="7" max="7" width="13.85546875" style="225" customWidth="1"/>
    <col min="8" max="8" width="12.140625" style="225" customWidth="1"/>
    <col min="9" max="9" width="11.28515625" style="225" customWidth="1"/>
    <col min="10" max="10" width="22.28515625" style="225" customWidth="1"/>
    <col min="11" max="11" width="16.140625" style="225" customWidth="1"/>
    <col min="12" max="12" width="13.85546875" bestFit="1" customWidth="1"/>
  </cols>
  <sheetData>
    <row r="2" spans="1:12">
      <c r="A2" s="354" t="s">
        <v>264</v>
      </c>
      <c r="B2" s="336" t="s">
        <v>327</v>
      </c>
    </row>
    <row r="4" spans="1:12">
      <c r="A4" s="354" t="s">
        <v>1</v>
      </c>
      <c r="B4" s="336" t="s">
        <v>429</v>
      </c>
      <c r="C4" s="336" t="s">
        <v>430</v>
      </c>
      <c r="D4" s="336" t="s">
        <v>431</v>
      </c>
      <c r="E4" s="336" t="s">
        <v>432</v>
      </c>
      <c r="F4" s="336" t="s">
        <v>433</v>
      </c>
      <c r="G4" s="336" t="s">
        <v>434</v>
      </c>
      <c r="H4" s="336" t="s">
        <v>435</v>
      </c>
      <c r="I4" s="336" t="s">
        <v>436</v>
      </c>
      <c r="J4" s="336" t="s">
        <v>437</v>
      </c>
      <c r="K4" s="336" t="s">
        <v>438</v>
      </c>
      <c r="L4" s="388" t="s">
        <v>439</v>
      </c>
    </row>
    <row r="5" spans="1:12">
      <c r="A5" s="337" t="s">
        <v>71</v>
      </c>
      <c r="B5" s="336">
        <v>1210068</v>
      </c>
      <c r="C5" s="336">
        <v>1099477.828125</v>
      </c>
      <c r="D5" s="336">
        <v>110590.171875</v>
      </c>
      <c r="E5" s="336">
        <v>1037828.1676190477</v>
      </c>
      <c r="F5" s="336">
        <v>332747.98761904764</v>
      </c>
      <c r="G5" s="336">
        <v>705080.17999999993</v>
      </c>
      <c r="H5" s="336">
        <v>225973.2</v>
      </c>
      <c r="I5" s="336">
        <v>479106.9800000001</v>
      </c>
      <c r="J5" s="336">
        <v>28126.953125</v>
      </c>
      <c r="K5" s="336">
        <v>327777</v>
      </c>
      <c r="L5" s="336">
        <v>4</v>
      </c>
    </row>
    <row r="6" spans="1:12">
      <c r="A6" s="337" t="s">
        <v>104</v>
      </c>
      <c r="B6" s="336">
        <v>6854412.1500125006</v>
      </c>
      <c r="C6" s="336">
        <v>6222810.5894999998</v>
      </c>
      <c r="D6" s="336">
        <v>631601.56051250012</v>
      </c>
      <c r="E6" s="336">
        <v>5650212.6218898818</v>
      </c>
      <c r="F6" s="336">
        <v>1930296.7273195684</v>
      </c>
      <c r="G6" s="336">
        <v>3719915.8945703125</v>
      </c>
      <c r="H6" s="336">
        <v>1984206.9848046873</v>
      </c>
      <c r="I6" s="336">
        <v>1735708.9097656249</v>
      </c>
      <c r="J6" s="336">
        <v>104248.3828125</v>
      </c>
      <c r="K6" s="336">
        <v>3024896.0848046872</v>
      </c>
      <c r="L6" s="336">
        <v>20</v>
      </c>
    </row>
    <row r="7" spans="1:12">
      <c r="A7" s="337" t="s">
        <v>84</v>
      </c>
      <c r="B7" s="336">
        <v>7640478</v>
      </c>
      <c r="C7" s="336">
        <v>6943411.4247343745</v>
      </c>
      <c r="D7" s="336">
        <v>697066.57526562491</v>
      </c>
      <c r="E7" s="336">
        <v>6377973.4797142856</v>
      </c>
      <c r="F7" s="336">
        <v>2235923.479714286</v>
      </c>
      <c r="G7" s="336">
        <v>4142050.0000000005</v>
      </c>
      <c r="H7" s="336">
        <v>2249789.6361328126</v>
      </c>
      <c r="I7" s="336">
        <v>1892260.3638671876</v>
      </c>
      <c r="J7" s="336">
        <v>109063.445234375</v>
      </c>
      <c r="K7" s="336">
        <v>3446838.0722656255</v>
      </c>
      <c r="L7" s="336">
        <v>21</v>
      </c>
    </row>
    <row r="8" spans="1:12">
      <c r="A8" s="337" t="s">
        <v>200</v>
      </c>
      <c r="B8" s="336">
        <v>184200</v>
      </c>
      <c r="C8" s="336">
        <v>167374.7265625</v>
      </c>
      <c r="D8" s="336">
        <v>16825.2734375</v>
      </c>
      <c r="E8" s="336">
        <v>157263.51428571428</v>
      </c>
      <c r="F8" s="336">
        <v>64450.114285714284</v>
      </c>
      <c r="G8" s="336">
        <v>92813.4</v>
      </c>
      <c r="H8" s="336">
        <v>34353.100000000006</v>
      </c>
      <c r="I8" s="336">
        <v>58460.3</v>
      </c>
      <c r="J8" s="336">
        <v>5996.9765625</v>
      </c>
      <c r="K8" s="336">
        <v>104151.29999999999</v>
      </c>
      <c r="L8" s="336">
        <v>2</v>
      </c>
    </row>
    <row r="9" spans="1:12">
      <c r="A9" s="337" t="s">
        <v>2</v>
      </c>
      <c r="B9" s="336">
        <v>15889158.150012501</v>
      </c>
      <c r="C9" s="336">
        <v>14433074.568921875</v>
      </c>
      <c r="D9" s="336">
        <v>1456083.5810906254</v>
      </c>
      <c r="E9" s="336">
        <v>13223277.783508927</v>
      </c>
      <c r="F9" s="336">
        <v>4563418.3089386187</v>
      </c>
      <c r="G9" s="336">
        <v>8659859.4745703116</v>
      </c>
      <c r="H9" s="336">
        <v>4494322.9209375</v>
      </c>
      <c r="I9" s="336">
        <v>4165536.5536328121</v>
      </c>
      <c r="J9" s="336">
        <v>247435.75773437499</v>
      </c>
      <c r="K9" s="336">
        <v>6903662.4570703106</v>
      </c>
      <c r="L9" s="336">
        <v>47</v>
      </c>
    </row>
    <row r="10" spans="1:12">
      <c r="B10"/>
      <c r="C10"/>
      <c r="D10"/>
      <c r="E10"/>
      <c r="F10"/>
      <c r="G10"/>
      <c r="H10"/>
      <c r="I10"/>
      <c r="J10"/>
      <c r="K10"/>
    </row>
    <row r="11" spans="1:12">
      <c r="B11"/>
      <c r="C11"/>
      <c r="D11"/>
      <c r="E11">
        <f>E9/1024</f>
        <v>12913.357210457936</v>
      </c>
      <c r="F11"/>
      <c r="G11"/>
      <c r="H11"/>
      <c r="I11"/>
      <c r="J11"/>
      <c r="K11"/>
    </row>
    <row r="12" spans="1:12">
      <c r="B12"/>
      <c r="C12"/>
      <c r="D12"/>
      <c r="E12">
        <f>E11/1024</f>
        <v>12.610700400837828</v>
      </c>
      <c r="F12"/>
      <c r="G12"/>
      <c r="H12"/>
      <c r="I12"/>
      <c r="J12"/>
      <c r="K12"/>
    </row>
    <row r="13" spans="1:12">
      <c r="B13"/>
      <c r="C13"/>
      <c r="D13"/>
      <c r="E13"/>
      <c r="F13"/>
      <c r="G13"/>
      <c r="H13"/>
      <c r="I13"/>
      <c r="J13"/>
      <c r="K13"/>
    </row>
    <row r="14" spans="1:12">
      <c r="B14"/>
      <c r="C14"/>
      <c r="D14"/>
      <c r="E14"/>
      <c r="F14"/>
      <c r="G14"/>
      <c r="H14"/>
      <c r="I14"/>
      <c r="J14"/>
      <c r="K14"/>
    </row>
    <row r="15" spans="1:12">
      <c r="B15"/>
      <c r="F15"/>
      <c r="G15"/>
      <c r="H15"/>
      <c r="I15"/>
      <c r="J15"/>
      <c r="K15"/>
    </row>
    <row r="16" spans="1:12">
      <c r="B16"/>
      <c r="C16"/>
      <c r="D16"/>
      <c r="E16"/>
      <c r="F16"/>
      <c r="G16"/>
      <c r="H16"/>
      <c r="I16"/>
      <c r="J16"/>
      <c r="K16"/>
    </row>
    <row r="17" spans="2:11" s="254" customFormat="1"/>
    <row r="18" spans="2:11" s="254" customFormat="1"/>
    <row r="19" spans="2:11" s="254" customFormat="1"/>
    <row r="20" spans="2:11" s="254" customFormat="1"/>
    <row r="21" spans="2:11" s="254" customFormat="1"/>
    <row r="22" spans="2:11" s="254" customFormat="1"/>
    <row r="23" spans="2:11" s="254" customFormat="1"/>
    <row r="24" spans="2:11" s="254" customFormat="1"/>
    <row r="25" spans="2:11" s="254" customFormat="1"/>
    <row r="26" spans="2:11" s="254" customFormat="1"/>
    <row r="27" spans="2:11">
      <c r="B27"/>
      <c r="C27"/>
      <c r="D27"/>
      <c r="E27"/>
      <c r="F27"/>
      <c r="G27"/>
      <c r="H27"/>
      <c r="I27"/>
      <c r="J27"/>
      <c r="K27"/>
    </row>
    <row r="28" spans="2:11">
      <c r="B28"/>
      <c r="C28"/>
      <c r="D28"/>
      <c r="E28"/>
      <c r="F28"/>
      <c r="G28"/>
      <c r="H28"/>
      <c r="I28"/>
      <c r="J28"/>
      <c r="K28"/>
    </row>
    <row r="29" spans="2:11">
      <c r="B29"/>
      <c r="C29"/>
      <c r="D29"/>
      <c r="E29"/>
      <c r="F29"/>
      <c r="G29"/>
      <c r="H29"/>
      <c r="I29"/>
      <c r="J29"/>
      <c r="K29"/>
    </row>
    <row r="30" spans="2:11">
      <c r="B30"/>
      <c r="C30"/>
      <c r="D30"/>
      <c r="E30"/>
      <c r="F30"/>
      <c r="G30"/>
      <c r="H30"/>
      <c r="I30"/>
      <c r="J30"/>
      <c r="K30"/>
    </row>
    <row r="31" spans="2:11">
      <c r="B31"/>
      <c r="C31"/>
      <c r="D31"/>
      <c r="E31"/>
      <c r="F31"/>
      <c r="G31"/>
      <c r="H31"/>
      <c r="I31"/>
      <c r="J31"/>
      <c r="K31"/>
    </row>
    <row r="32" spans="2:11">
      <c r="B32"/>
      <c r="C32"/>
      <c r="D32"/>
      <c r="E32"/>
      <c r="F32"/>
      <c r="G32"/>
      <c r="H32"/>
      <c r="I32"/>
      <c r="J32"/>
      <c r="K32"/>
    </row>
    <row r="33" spans="2:11">
      <c r="B33"/>
      <c r="C33"/>
      <c r="D33" s="472" t="s">
        <v>447</v>
      </c>
      <c r="E33" s="472"/>
      <c r="F33" s="472" t="s">
        <v>446</v>
      </c>
      <c r="G33" s="472"/>
      <c r="H33"/>
      <c r="I33"/>
      <c r="J33"/>
      <c r="K33"/>
    </row>
    <row r="34" spans="2:11">
      <c r="B34"/>
      <c r="C34"/>
      <c r="D34" t="s">
        <v>310</v>
      </c>
      <c r="E34" t="s">
        <v>445</v>
      </c>
      <c r="F34" s="219" t="s">
        <v>310</v>
      </c>
      <c r="G34" s="219" t="s">
        <v>445</v>
      </c>
      <c r="H34"/>
      <c r="I34"/>
      <c r="J34"/>
      <c r="K34"/>
    </row>
    <row r="35" spans="2:11">
      <c r="B35"/>
      <c r="C35" t="s">
        <v>236</v>
      </c>
      <c r="D35">
        <v>3810</v>
      </c>
      <c r="E35">
        <v>2077</v>
      </c>
      <c r="F35">
        <v>3932</v>
      </c>
      <c r="G35">
        <v>2111</v>
      </c>
      <c r="H35"/>
      <c r="I35"/>
      <c r="J35"/>
      <c r="K35"/>
    </row>
    <row r="36" spans="2:11">
      <c r="B36"/>
      <c r="C36" t="s">
        <v>121</v>
      </c>
      <c r="D36">
        <v>1834</v>
      </c>
      <c r="E36">
        <v>1066</v>
      </c>
      <c r="F36">
        <v>1190</v>
      </c>
      <c r="G36">
        <v>819</v>
      </c>
      <c r="H36"/>
      <c r="I36"/>
      <c r="J36"/>
      <c r="K36"/>
    </row>
    <row r="37" spans="2:11">
      <c r="B37"/>
      <c r="C37" t="s">
        <v>448</v>
      </c>
      <c r="D37">
        <v>326</v>
      </c>
      <c r="E37">
        <v>95</v>
      </c>
      <c r="F37">
        <v>218</v>
      </c>
      <c r="G37">
        <v>179</v>
      </c>
      <c r="H37"/>
      <c r="I37"/>
      <c r="J37"/>
      <c r="K37"/>
    </row>
    <row r="38" spans="2:11">
      <c r="B38"/>
      <c r="C38"/>
      <c r="D38" s="219">
        <f>SUM(D35:D37)</f>
        <v>5970</v>
      </c>
      <c r="E38" s="219">
        <f>SUM(E35:E37)</f>
        <v>3238</v>
      </c>
      <c r="F38">
        <f>SUM(F35:F37)</f>
        <v>5340</v>
      </c>
      <c r="G38" s="219">
        <f>SUM(G35:G37)</f>
        <v>3109</v>
      </c>
      <c r="H38"/>
      <c r="I38"/>
      <c r="J38"/>
      <c r="K38"/>
    </row>
    <row r="39" spans="2:11">
      <c r="B39"/>
      <c r="C39"/>
      <c r="D39"/>
      <c r="E39"/>
      <c r="F39"/>
      <c r="G39"/>
      <c r="H39"/>
      <c r="I39"/>
      <c r="J39"/>
      <c r="K39"/>
    </row>
    <row r="40" spans="2:11">
      <c r="B40"/>
      <c r="C40"/>
      <c r="D40"/>
      <c r="E40"/>
      <c r="F40"/>
      <c r="G40"/>
      <c r="H40"/>
      <c r="I40"/>
      <c r="J40"/>
      <c r="K40"/>
    </row>
    <row r="41" spans="2:11">
      <c r="B41"/>
      <c r="C41"/>
      <c r="D41"/>
      <c r="E41"/>
      <c r="F41"/>
      <c r="G41"/>
      <c r="H41"/>
      <c r="I41"/>
      <c r="J41"/>
      <c r="K41"/>
    </row>
    <row r="42" spans="2:11">
      <c r="B42"/>
      <c r="C42"/>
      <c r="D42"/>
      <c r="E42"/>
      <c r="F42"/>
      <c r="G42"/>
      <c r="H42"/>
      <c r="I42"/>
      <c r="J42"/>
      <c r="K42"/>
    </row>
    <row r="43" spans="2:11">
      <c r="B43"/>
      <c r="C43"/>
      <c r="D43"/>
      <c r="E43"/>
      <c r="F43"/>
      <c r="G43"/>
      <c r="H43"/>
      <c r="I43"/>
      <c r="J43"/>
      <c r="K43"/>
    </row>
    <row r="44" spans="2:11">
      <c r="B44"/>
      <c r="C44"/>
      <c r="D44"/>
      <c r="E44"/>
      <c r="F44"/>
      <c r="G44"/>
      <c r="H44"/>
      <c r="I44"/>
      <c r="J44"/>
      <c r="K44"/>
    </row>
    <row r="45" spans="2:11">
      <c r="B45"/>
      <c r="C45"/>
      <c r="D45"/>
      <c r="E45"/>
      <c r="F45"/>
      <c r="G45"/>
      <c r="H45"/>
      <c r="I45"/>
      <c r="J45"/>
      <c r="K45"/>
    </row>
    <row r="46" spans="2:11">
      <c r="B46"/>
      <c r="C46"/>
      <c r="D46"/>
      <c r="E46"/>
      <c r="F46"/>
      <c r="G46"/>
      <c r="H46"/>
      <c r="I46"/>
      <c r="J46"/>
      <c r="K46"/>
    </row>
    <row r="47" spans="2:11">
      <c r="B47"/>
      <c r="C47"/>
      <c r="D47"/>
      <c r="E47"/>
      <c r="F47"/>
      <c r="G47"/>
      <c r="H47"/>
      <c r="I47"/>
      <c r="J47"/>
      <c r="K47"/>
    </row>
    <row r="48" spans="2:11">
      <c r="B48"/>
      <c r="C48"/>
      <c r="D48"/>
      <c r="E48"/>
      <c r="F48"/>
      <c r="G48"/>
      <c r="H48"/>
      <c r="I48"/>
      <c r="J48"/>
      <c r="K48"/>
    </row>
    <row r="49" spans="2:11">
      <c r="B49"/>
      <c r="C49"/>
      <c r="D49"/>
      <c r="E49"/>
      <c r="F49"/>
      <c r="G49"/>
      <c r="H49"/>
      <c r="I49"/>
      <c r="J49"/>
      <c r="K49"/>
    </row>
    <row r="50" spans="2:11">
      <c r="B50"/>
      <c r="C50"/>
      <c r="D50"/>
      <c r="E50"/>
      <c r="F50"/>
      <c r="G50"/>
      <c r="H50"/>
      <c r="I50"/>
      <c r="J50"/>
      <c r="K50"/>
    </row>
    <row r="51" spans="2:11">
      <c r="B51"/>
      <c r="C51"/>
      <c r="D51"/>
      <c r="E51"/>
      <c r="F51"/>
      <c r="G51"/>
      <c r="H51"/>
      <c r="I51"/>
      <c r="J51"/>
      <c r="K51"/>
    </row>
    <row r="52" spans="2:11">
      <c r="B52"/>
      <c r="C52"/>
      <c r="D52"/>
      <c r="E52"/>
      <c r="F52"/>
      <c r="G52"/>
      <c r="H52"/>
      <c r="I52"/>
      <c r="J52"/>
      <c r="K52"/>
    </row>
    <row r="53" spans="2:11">
      <c r="B53"/>
      <c r="C53"/>
      <c r="D53"/>
      <c r="E53"/>
      <c r="F53"/>
      <c r="G53"/>
      <c r="H53"/>
      <c r="I53"/>
      <c r="J53"/>
      <c r="K53"/>
    </row>
    <row r="54" spans="2:11">
      <c r="B54"/>
      <c r="C54"/>
      <c r="D54"/>
      <c r="E54"/>
      <c r="F54"/>
      <c r="G54"/>
      <c r="H54"/>
      <c r="I54"/>
      <c r="J54"/>
      <c r="K54"/>
    </row>
    <row r="55" spans="2:11">
      <c r="B55"/>
      <c r="C55"/>
      <c r="D55"/>
      <c r="E55"/>
      <c r="F55"/>
      <c r="G55"/>
      <c r="H55"/>
      <c r="I55"/>
      <c r="J55"/>
      <c r="K55"/>
    </row>
    <row r="56" spans="2:11">
      <c r="B56"/>
      <c r="C56"/>
      <c r="D56"/>
      <c r="E56"/>
      <c r="F56"/>
      <c r="G56"/>
      <c r="H56"/>
      <c r="I56"/>
      <c r="J56"/>
      <c r="K56"/>
    </row>
    <row r="57" spans="2:11">
      <c r="B57"/>
      <c r="C57"/>
      <c r="D57"/>
      <c r="E57"/>
      <c r="F57"/>
      <c r="G57"/>
      <c r="H57"/>
      <c r="I57"/>
      <c r="J57"/>
      <c r="K57"/>
    </row>
    <row r="58" spans="2:11">
      <c r="B58"/>
      <c r="C58"/>
      <c r="D58"/>
      <c r="E58"/>
      <c r="F58"/>
      <c r="G58"/>
      <c r="H58"/>
      <c r="I58"/>
      <c r="J58"/>
      <c r="K58"/>
    </row>
    <row r="59" spans="2:11">
      <c r="B59"/>
      <c r="C59"/>
      <c r="D59"/>
      <c r="E59"/>
      <c r="F59"/>
      <c r="G59"/>
      <c r="H59"/>
      <c r="I59"/>
      <c r="J59"/>
      <c r="K59"/>
    </row>
    <row r="60" spans="2:11">
      <c r="B60"/>
      <c r="C60"/>
      <c r="D60"/>
      <c r="E60"/>
      <c r="F60"/>
      <c r="G60"/>
      <c r="H60"/>
      <c r="I60"/>
      <c r="J60"/>
      <c r="K60"/>
    </row>
    <row r="61" spans="2:11">
      <c r="B61"/>
      <c r="C61"/>
      <c r="D61"/>
      <c r="E61"/>
      <c r="F61"/>
      <c r="G61"/>
      <c r="H61"/>
      <c r="I61"/>
      <c r="J61"/>
      <c r="K61"/>
    </row>
    <row r="62" spans="2:11">
      <c r="B62"/>
      <c r="C62"/>
      <c r="D62"/>
      <c r="E62"/>
      <c r="F62"/>
      <c r="G62"/>
      <c r="H62"/>
      <c r="I62"/>
      <c r="J62"/>
      <c r="K62"/>
    </row>
    <row r="63" spans="2:11">
      <c r="B63"/>
      <c r="C63"/>
      <c r="D63"/>
      <c r="E63"/>
      <c r="F63"/>
      <c r="G63"/>
      <c r="H63"/>
      <c r="I63"/>
      <c r="J63"/>
      <c r="K63"/>
    </row>
    <row r="64" spans="2:11">
      <c r="B64"/>
      <c r="C64"/>
      <c r="D64"/>
      <c r="E64"/>
      <c r="F64"/>
      <c r="G64"/>
      <c r="H64"/>
      <c r="I64"/>
      <c r="J64"/>
      <c r="K64"/>
    </row>
    <row r="65" spans="2:11">
      <c r="B65"/>
      <c r="C65"/>
      <c r="D65"/>
      <c r="E65"/>
      <c r="F65"/>
      <c r="G65"/>
      <c r="H65"/>
      <c r="I65"/>
      <c r="J65"/>
      <c r="K65"/>
    </row>
    <row r="66" spans="2:11">
      <c r="B66"/>
      <c r="C66"/>
      <c r="D66"/>
      <c r="E66"/>
      <c r="F66"/>
      <c r="G66"/>
      <c r="H66"/>
      <c r="I66"/>
      <c r="J66"/>
      <c r="K66"/>
    </row>
    <row r="67" spans="2:11">
      <c r="B67"/>
      <c r="C67"/>
      <c r="D67"/>
      <c r="E67"/>
      <c r="F67"/>
      <c r="G67"/>
      <c r="H67"/>
      <c r="I67"/>
      <c r="J67"/>
      <c r="K67"/>
    </row>
    <row r="68" spans="2:11">
      <c r="B68"/>
      <c r="C68"/>
      <c r="D68"/>
      <c r="E68"/>
      <c r="F68"/>
      <c r="G68"/>
      <c r="H68"/>
      <c r="I68"/>
      <c r="J68"/>
      <c r="K68"/>
    </row>
    <row r="69" spans="2:11">
      <c r="B69"/>
      <c r="C69"/>
      <c r="D69"/>
      <c r="E69"/>
      <c r="F69"/>
      <c r="G69"/>
      <c r="H69"/>
      <c r="I69"/>
      <c r="J69"/>
      <c r="K69"/>
    </row>
    <row r="70" spans="2:11">
      <c r="B70"/>
      <c r="C70"/>
      <c r="D70"/>
      <c r="E70"/>
      <c r="F70"/>
      <c r="G70"/>
      <c r="H70"/>
      <c r="I70"/>
      <c r="J70"/>
      <c r="K70"/>
    </row>
    <row r="71" spans="2:11">
      <c r="B71"/>
      <c r="C71"/>
      <c r="D71"/>
      <c r="E71"/>
      <c r="F71"/>
      <c r="G71"/>
      <c r="H71"/>
      <c r="I71"/>
      <c r="J71"/>
      <c r="K71"/>
    </row>
    <row r="72" spans="2:11">
      <c r="B72"/>
      <c r="C72"/>
      <c r="D72"/>
      <c r="E72"/>
      <c r="F72"/>
      <c r="G72"/>
      <c r="H72"/>
      <c r="I72"/>
      <c r="J72"/>
      <c r="K72"/>
    </row>
    <row r="73" spans="2:11">
      <c r="B73"/>
      <c r="C73"/>
      <c r="D73"/>
      <c r="E73"/>
      <c r="F73"/>
      <c r="G73"/>
      <c r="H73"/>
      <c r="I73"/>
      <c r="J73"/>
      <c r="K73"/>
    </row>
    <row r="74" spans="2:11">
      <c r="B74"/>
      <c r="C74"/>
      <c r="D74"/>
      <c r="E74"/>
      <c r="F74"/>
      <c r="G74"/>
      <c r="H74"/>
      <c r="I74"/>
      <c r="J74"/>
      <c r="K74"/>
    </row>
    <row r="75" spans="2:11">
      <c r="B75"/>
      <c r="C75"/>
      <c r="D75"/>
      <c r="E75"/>
      <c r="F75"/>
      <c r="G75"/>
      <c r="H75"/>
      <c r="I75"/>
      <c r="J75"/>
      <c r="K75"/>
    </row>
    <row r="76" spans="2:11">
      <c r="B76"/>
      <c r="C76"/>
      <c r="D76"/>
      <c r="E76"/>
      <c r="F76"/>
      <c r="G76"/>
      <c r="H76"/>
      <c r="I76"/>
      <c r="J76"/>
      <c r="K76"/>
    </row>
    <row r="77" spans="2:11">
      <c r="B77"/>
      <c r="C77"/>
      <c r="D77"/>
      <c r="E77"/>
      <c r="F77"/>
      <c r="G77"/>
      <c r="H77"/>
      <c r="I77"/>
      <c r="J77"/>
      <c r="K77"/>
    </row>
    <row r="78" spans="2:11">
      <c r="B78"/>
      <c r="C78"/>
      <c r="D78"/>
      <c r="E78"/>
      <c r="F78"/>
      <c r="G78"/>
      <c r="H78"/>
      <c r="I78"/>
      <c r="J78"/>
      <c r="K78"/>
    </row>
    <row r="79" spans="2:11">
      <c r="B79"/>
      <c r="C79"/>
      <c r="D79"/>
      <c r="E79"/>
      <c r="F79"/>
      <c r="G79"/>
      <c r="H79"/>
      <c r="I79"/>
      <c r="J79"/>
      <c r="K79"/>
    </row>
    <row r="80" spans="2:11">
      <c r="B80"/>
      <c r="C80"/>
      <c r="D80"/>
      <c r="E80"/>
      <c r="F80"/>
      <c r="G80"/>
      <c r="H80"/>
      <c r="I80"/>
      <c r="J80"/>
      <c r="K80"/>
    </row>
    <row r="81" spans="2:11">
      <c r="B81"/>
      <c r="C81"/>
      <c r="D81"/>
      <c r="E81"/>
      <c r="F81"/>
      <c r="G81"/>
      <c r="H81"/>
      <c r="I81"/>
      <c r="J81"/>
      <c r="K81"/>
    </row>
    <row r="82" spans="2:11">
      <c r="B82"/>
      <c r="C82"/>
      <c r="D82"/>
      <c r="E82"/>
      <c r="F82"/>
      <c r="G82"/>
      <c r="H82"/>
      <c r="I82"/>
      <c r="J82"/>
      <c r="K82"/>
    </row>
    <row r="83" spans="2:11">
      <c r="B83"/>
      <c r="C83"/>
      <c r="D83"/>
      <c r="E83"/>
      <c r="F83"/>
      <c r="G83"/>
      <c r="H83"/>
      <c r="I83"/>
      <c r="J83"/>
      <c r="K83"/>
    </row>
    <row r="84" spans="2:11">
      <c r="B84"/>
      <c r="C84"/>
      <c r="D84"/>
      <c r="E84"/>
      <c r="F84"/>
      <c r="G84"/>
      <c r="H84"/>
      <c r="I84"/>
      <c r="J84"/>
      <c r="K84"/>
    </row>
    <row r="85" spans="2:11">
      <c r="B85"/>
      <c r="C85"/>
      <c r="D85"/>
      <c r="E85"/>
      <c r="F85"/>
      <c r="G85"/>
      <c r="H85"/>
      <c r="I85"/>
      <c r="J85"/>
      <c r="K85"/>
    </row>
    <row r="86" spans="2:11">
      <c r="B86"/>
      <c r="C86"/>
      <c r="D86"/>
      <c r="E86"/>
      <c r="F86"/>
      <c r="G86"/>
      <c r="H86"/>
      <c r="I86"/>
      <c r="J86"/>
      <c r="K86"/>
    </row>
    <row r="87" spans="2:11">
      <c r="B87"/>
      <c r="C87"/>
      <c r="D87"/>
      <c r="E87"/>
      <c r="F87"/>
      <c r="G87"/>
      <c r="H87"/>
      <c r="I87"/>
      <c r="J87"/>
      <c r="K87"/>
    </row>
    <row r="88" spans="2:11">
      <c r="B88"/>
      <c r="C88"/>
      <c r="D88"/>
      <c r="E88"/>
      <c r="F88"/>
      <c r="G88"/>
      <c r="H88"/>
      <c r="I88"/>
      <c r="J88"/>
      <c r="K88"/>
    </row>
    <row r="89" spans="2:11">
      <c r="B89"/>
      <c r="C89"/>
      <c r="D89"/>
      <c r="E89"/>
      <c r="F89"/>
      <c r="G89"/>
      <c r="H89"/>
      <c r="I89"/>
      <c r="J89"/>
      <c r="K89"/>
    </row>
    <row r="90" spans="2:11">
      <c r="B90"/>
      <c r="C90"/>
      <c r="D90"/>
      <c r="E90"/>
      <c r="F90"/>
      <c r="G90"/>
      <c r="H90"/>
      <c r="I90"/>
      <c r="J90"/>
      <c r="K90"/>
    </row>
    <row r="91" spans="2:11">
      <c r="B91"/>
      <c r="C91"/>
      <c r="D91"/>
      <c r="E91"/>
      <c r="F91"/>
      <c r="G91"/>
      <c r="H91"/>
      <c r="I91"/>
      <c r="J91"/>
      <c r="K91"/>
    </row>
    <row r="92" spans="2:11">
      <c r="B92"/>
      <c r="C92"/>
      <c r="D92"/>
      <c r="E92"/>
      <c r="F92"/>
      <c r="G92"/>
      <c r="H92"/>
      <c r="I92"/>
      <c r="J92"/>
      <c r="K92"/>
    </row>
    <row r="93" spans="2:11">
      <c r="B93"/>
      <c r="C93"/>
      <c r="D93"/>
      <c r="E93"/>
      <c r="F93"/>
      <c r="G93"/>
      <c r="H93"/>
      <c r="I93"/>
      <c r="J93"/>
      <c r="K93"/>
    </row>
    <row r="94" spans="2:11">
      <c r="B94"/>
      <c r="C94"/>
      <c r="D94"/>
      <c r="E94"/>
      <c r="F94"/>
      <c r="G94"/>
      <c r="H94"/>
      <c r="I94"/>
      <c r="J94"/>
      <c r="K94"/>
    </row>
    <row r="95" spans="2:11">
      <c r="B95"/>
      <c r="C95"/>
      <c r="D95"/>
      <c r="E95"/>
      <c r="F95"/>
      <c r="G95"/>
      <c r="H95"/>
      <c r="I95"/>
      <c r="J95"/>
      <c r="K95"/>
    </row>
    <row r="96" spans="2:11">
      <c r="B96"/>
      <c r="C96"/>
      <c r="D96"/>
      <c r="E96"/>
      <c r="F96"/>
      <c r="G96"/>
      <c r="H96"/>
      <c r="I96"/>
      <c r="J96"/>
      <c r="K96"/>
    </row>
    <row r="97" spans="2:11">
      <c r="B97"/>
      <c r="C97"/>
      <c r="D97"/>
      <c r="E97"/>
      <c r="F97"/>
      <c r="G97"/>
      <c r="H97"/>
      <c r="I97"/>
      <c r="J97"/>
      <c r="K97"/>
    </row>
    <row r="98" spans="2:11">
      <c r="B98"/>
      <c r="C98"/>
      <c r="D98"/>
      <c r="E98"/>
      <c r="F98"/>
      <c r="G98"/>
      <c r="H98"/>
      <c r="I98"/>
      <c r="J98"/>
      <c r="K98"/>
    </row>
    <row r="99" spans="2:11">
      <c r="B99"/>
      <c r="C99"/>
      <c r="D99"/>
      <c r="E99"/>
      <c r="F99"/>
      <c r="G99"/>
      <c r="H99"/>
      <c r="I99"/>
      <c r="J99"/>
      <c r="K99"/>
    </row>
    <row r="100" spans="2:11">
      <c r="B100"/>
      <c r="C100"/>
      <c r="D100"/>
      <c r="E100"/>
      <c r="F100"/>
      <c r="G100"/>
      <c r="H100"/>
      <c r="I100"/>
      <c r="J100"/>
      <c r="K100"/>
    </row>
    <row r="101" spans="2:11">
      <c r="B101"/>
      <c r="C101"/>
      <c r="D101"/>
      <c r="E101"/>
      <c r="F101"/>
      <c r="G101"/>
      <c r="H101"/>
      <c r="I101"/>
      <c r="J101"/>
      <c r="K101"/>
    </row>
    <row r="102" spans="2:11">
      <c r="B102"/>
      <c r="C102"/>
      <c r="D102"/>
      <c r="E102"/>
      <c r="F102"/>
      <c r="G102"/>
      <c r="H102"/>
      <c r="I102"/>
      <c r="J102"/>
      <c r="K102"/>
    </row>
    <row r="103" spans="2:11">
      <c r="B103"/>
      <c r="C103"/>
      <c r="D103"/>
      <c r="E103"/>
      <c r="F103"/>
      <c r="G103"/>
      <c r="H103"/>
      <c r="I103"/>
      <c r="J103"/>
      <c r="K103"/>
    </row>
    <row r="104" spans="2:11">
      <c r="B104"/>
      <c r="C104"/>
      <c r="D104"/>
      <c r="E104"/>
      <c r="F104"/>
      <c r="G104"/>
      <c r="H104"/>
      <c r="I104"/>
      <c r="J104"/>
      <c r="K104"/>
    </row>
    <row r="105" spans="2:11">
      <c r="B105"/>
      <c r="C105"/>
      <c r="D105"/>
      <c r="E105"/>
      <c r="F105"/>
      <c r="G105"/>
      <c r="H105"/>
      <c r="I105"/>
      <c r="J105"/>
      <c r="K105"/>
    </row>
    <row r="106" spans="2:11">
      <c r="B106"/>
      <c r="C106"/>
      <c r="D106"/>
      <c r="E106"/>
      <c r="F106"/>
      <c r="G106"/>
      <c r="H106"/>
      <c r="I106"/>
      <c r="J106"/>
      <c r="K106"/>
    </row>
    <row r="107" spans="2:11">
      <c r="B107"/>
      <c r="C107"/>
      <c r="D107"/>
      <c r="E107"/>
      <c r="F107"/>
      <c r="G107"/>
      <c r="H107"/>
      <c r="I107"/>
      <c r="J107"/>
      <c r="K107"/>
    </row>
    <row r="108" spans="2:11">
      <c r="B108"/>
      <c r="C108"/>
      <c r="D108"/>
      <c r="E108"/>
      <c r="F108"/>
      <c r="G108"/>
      <c r="H108"/>
      <c r="I108"/>
      <c r="J108"/>
      <c r="K108"/>
    </row>
    <row r="109" spans="2:11">
      <c r="B109"/>
      <c r="C109"/>
      <c r="D109"/>
      <c r="E109"/>
      <c r="F109"/>
      <c r="G109"/>
      <c r="H109"/>
      <c r="I109"/>
      <c r="J109"/>
      <c r="K109"/>
    </row>
    <row r="110" spans="2:11">
      <c r="B110"/>
      <c r="C110"/>
      <c r="D110"/>
      <c r="E110"/>
      <c r="F110"/>
      <c r="G110"/>
      <c r="H110"/>
      <c r="I110"/>
      <c r="J110"/>
      <c r="K110"/>
    </row>
    <row r="111" spans="2:11">
      <c r="B111"/>
      <c r="C111"/>
      <c r="D111"/>
      <c r="E111"/>
      <c r="F111"/>
      <c r="G111"/>
      <c r="H111"/>
      <c r="I111"/>
      <c r="J111"/>
      <c r="K111"/>
    </row>
    <row r="112" spans="2:11">
      <c r="B112"/>
      <c r="C112"/>
      <c r="D112"/>
      <c r="E112"/>
      <c r="F112"/>
      <c r="G112"/>
      <c r="H112"/>
      <c r="I112"/>
      <c r="J112"/>
      <c r="K112"/>
    </row>
    <row r="113" spans="2:11">
      <c r="B113"/>
      <c r="C113"/>
      <c r="D113"/>
      <c r="E113"/>
      <c r="F113"/>
      <c r="G113"/>
      <c r="H113"/>
      <c r="I113"/>
      <c r="J113"/>
      <c r="K113"/>
    </row>
    <row r="114" spans="2:11">
      <c r="B114"/>
      <c r="C114"/>
      <c r="D114"/>
      <c r="E114"/>
      <c r="F114"/>
      <c r="G114"/>
      <c r="H114"/>
      <c r="I114"/>
      <c r="J114"/>
      <c r="K114"/>
    </row>
    <row r="115" spans="2:11">
      <c r="B115"/>
      <c r="C115"/>
      <c r="D115"/>
      <c r="E115"/>
      <c r="F115"/>
      <c r="G115"/>
      <c r="H115"/>
      <c r="I115"/>
      <c r="J115"/>
      <c r="K115"/>
    </row>
    <row r="116" spans="2:11">
      <c r="B116"/>
      <c r="C116"/>
      <c r="D116"/>
      <c r="E116"/>
      <c r="F116"/>
      <c r="G116"/>
      <c r="H116"/>
      <c r="I116"/>
      <c r="J116"/>
      <c r="K116"/>
    </row>
    <row r="117" spans="2:11">
      <c r="B117"/>
      <c r="C117"/>
      <c r="D117"/>
      <c r="E117"/>
      <c r="F117"/>
      <c r="G117"/>
      <c r="H117"/>
      <c r="I117"/>
      <c r="J117"/>
      <c r="K117"/>
    </row>
    <row r="118" spans="2:11">
      <c r="B118"/>
      <c r="C118"/>
      <c r="D118"/>
      <c r="E118"/>
      <c r="F118"/>
      <c r="G118"/>
      <c r="H118"/>
      <c r="I118"/>
      <c r="J118"/>
      <c r="K118"/>
    </row>
    <row r="119" spans="2:11">
      <c r="B119"/>
      <c r="C119"/>
      <c r="D119"/>
      <c r="E119"/>
      <c r="F119"/>
      <c r="G119"/>
      <c r="H119"/>
      <c r="I119"/>
      <c r="J119"/>
      <c r="K119"/>
    </row>
    <row r="120" spans="2:11">
      <c r="B120"/>
      <c r="C120"/>
      <c r="D120"/>
      <c r="E120"/>
      <c r="F120"/>
      <c r="G120"/>
      <c r="H120"/>
      <c r="I120"/>
      <c r="J120"/>
      <c r="K120"/>
    </row>
    <row r="121" spans="2:11">
      <c r="B121"/>
      <c r="C121"/>
      <c r="D121"/>
      <c r="E121"/>
      <c r="F121"/>
      <c r="G121"/>
      <c r="H121"/>
      <c r="I121"/>
      <c r="J121"/>
      <c r="K121"/>
    </row>
    <row r="122" spans="2:11">
      <c r="B122"/>
      <c r="C122"/>
      <c r="D122"/>
      <c r="E122"/>
      <c r="F122"/>
      <c r="G122"/>
      <c r="H122"/>
      <c r="I122"/>
      <c r="J122"/>
      <c r="K122"/>
    </row>
    <row r="123" spans="2:11">
      <c r="B123"/>
      <c r="C123"/>
      <c r="D123"/>
      <c r="E123"/>
      <c r="F123"/>
      <c r="G123"/>
      <c r="H123"/>
      <c r="I123"/>
      <c r="J123"/>
      <c r="K123"/>
    </row>
    <row r="124" spans="2:11">
      <c r="B124"/>
      <c r="C124"/>
      <c r="D124"/>
      <c r="E124"/>
      <c r="F124"/>
      <c r="G124"/>
      <c r="H124"/>
      <c r="I124"/>
      <c r="J124"/>
      <c r="K124"/>
    </row>
    <row r="125" spans="2:11">
      <c r="B125"/>
      <c r="C125"/>
      <c r="D125"/>
      <c r="E125"/>
      <c r="F125"/>
      <c r="G125"/>
      <c r="H125"/>
      <c r="I125"/>
      <c r="J125"/>
      <c r="K125"/>
    </row>
    <row r="126" spans="2:11">
      <c r="B126"/>
      <c r="C126"/>
      <c r="D126"/>
      <c r="E126"/>
      <c r="F126"/>
      <c r="G126"/>
      <c r="H126"/>
      <c r="I126"/>
      <c r="J126"/>
      <c r="K126"/>
    </row>
    <row r="127" spans="2:11">
      <c r="B127"/>
      <c r="C127"/>
      <c r="D127"/>
      <c r="E127"/>
      <c r="F127"/>
      <c r="G127"/>
      <c r="H127"/>
      <c r="I127"/>
      <c r="J127"/>
      <c r="K127"/>
    </row>
    <row r="128" spans="2:11">
      <c r="B128"/>
      <c r="C128"/>
      <c r="D128"/>
      <c r="E128"/>
      <c r="F128"/>
      <c r="G128"/>
      <c r="H128"/>
      <c r="I128"/>
      <c r="J128"/>
      <c r="K128"/>
    </row>
    <row r="129" spans="2:11">
      <c r="B129"/>
      <c r="C129"/>
      <c r="D129"/>
      <c r="E129"/>
      <c r="F129"/>
      <c r="G129"/>
      <c r="H129"/>
      <c r="I129"/>
      <c r="J129"/>
      <c r="K129"/>
    </row>
    <row r="130" spans="2:11">
      <c r="B130"/>
      <c r="C130"/>
      <c r="D130"/>
      <c r="E130"/>
      <c r="F130"/>
      <c r="G130"/>
      <c r="H130"/>
      <c r="I130"/>
      <c r="J130"/>
      <c r="K130"/>
    </row>
  </sheetData>
  <mergeCells count="2">
    <mergeCell ref="D33:E33"/>
    <mergeCell ref="F33:G3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V130"/>
  <sheetViews>
    <sheetView topLeftCell="A16" workbookViewId="0">
      <selection activeCell="K32" sqref="K32"/>
    </sheetView>
  </sheetViews>
  <sheetFormatPr defaultRowHeight="15"/>
  <cols>
    <col min="1" max="1" width="24.7109375" style="254" customWidth="1"/>
    <col min="2" max="2" width="16.140625" style="297" customWidth="1"/>
    <col min="3" max="3" width="7.85546875" style="297" customWidth="1"/>
    <col min="4" max="4" width="6.5703125" style="297" customWidth="1"/>
    <col min="5" max="7" width="9.140625" style="297" customWidth="1"/>
    <col min="8" max="8" width="7.5703125" style="297" customWidth="1"/>
    <col min="9" max="10" width="11.28515625" style="297" customWidth="1"/>
    <col min="11" max="11" width="7.85546875" style="297" customWidth="1"/>
    <col min="12" max="12" width="13.85546875" style="254" customWidth="1"/>
    <col min="13" max="13" width="16.140625" style="254" customWidth="1"/>
    <col min="14" max="14" width="7.85546875" style="254" customWidth="1"/>
    <col min="15" max="15" width="6.5703125" style="254" customWidth="1"/>
    <col min="16" max="16" width="7.5703125" style="254" customWidth="1"/>
    <col min="17" max="18" width="9.140625" style="254" customWidth="1"/>
    <col min="19" max="19" width="7.5703125" style="254" customWidth="1"/>
    <col min="20" max="21" width="11.28515625" style="254" customWidth="1"/>
    <col min="22" max="22" width="13" style="254" customWidth="1"/>
    <col min="23" max="24" width="24.7109375" style="254" customWidth="1"/>
    <col min="25" max="25" width="13" style="254" customWidth="1"/>
    <col min="26" max="26" width="17.7109375" style="254" customWidth="1"/>
    <col min="27" max="27" width="9.140625" style="254" customWidth="1"/>
    <col min="28" max="28" width="7.85546875" style="254" customWidth="1"/>
    <col min="29" max="30" width="9.140625" style="254" customWidth="1"/>
    <col min="31" max="31" width="7.5703125" style="254" customWidth="1"/>
    <col min="32" max="32" width="11.28515625" style="254" customWidth="1"/>
    <col min="33" max="33" width="4" style="254" customWidth="1"/>
    <col min="34" max="34" width="19.140625" style="254" customWidth="1"/>
    <col min="35" max="35" width="26.7109375" style="254" customWidth="1"/>
    <col min="36" max="36" width="29.85546875" style="254" customWidth="1"/>
    <col min="37" max="37" width="18.85546875" style="254" customWidth="1"/>
    <col min="38" max="38" width="7.85546875" style="254" customWidth="1"/>
    <col min="39" max="39" width="6" style="254" customWidth="1"/>
    <col min="40" max="40" width="4.85546875" style="254" customWidth="1"/>
    <col min="41" max="41" width="4" style="254" customWidth="1"/>
    <col min="42" max="42" width="19.140625" style="254" bestFit="1" customWidth="1"/>
    <col min="43" max="43" width="26.7109375" style="254" customWidth="1"/>
    <col min="44" max="44" width="22.5703125" style="254" customWidth="1"/>
    <col min="45" max="45" width="29.85546875" style="254" customWidth="1"/>
    <col min="46" max="46" width="18.85546875" style="254" customWidth="1"/>
    <col min="47" max="47" width="6" style="254" customWidth="1"/>
    <col min="48" max="48" width="4.85546875" style="254" customWidth="1"/>
    <col min="49" max="49" width="4" style="254" customWidth="1"/>
    <col min="50" max="50" width="19.140625" style="254" bestFit="1" customWidth="1"/>
    <col min="51" max="51" width="26.7109375" style="254" customWidth="1"/>
    <col min="52" max="52" width="22.5703125" style="254" customWidth="1"/>
    <col min="53" max="53" width="29.85546875" style="254" customWidth="1"/>
    <col min="54" max="54" width="22" style="254" customWidth="1"/>
    <col min="55" max="55" width="18.85546875" style="254" customWidth="1"/>
    <col min="56" max="56" width="4.85546875" style="254" customWidth="1"/>
    <col min="57" max="57" width="4" style="254" customWidth="1"/>
    <col min="58" max="58" width="19.140625" style="254" bestFit="1" customWidth="1"/>
    <col min="59" max="59" width="26.7109375" style="254" customWidth="1"/>
    <col min="60" max="60" width="22.5703125" style="254" customWidth="1"/>
    <col min="61" max="61" width="29.85546875" style="254" customWidth="1"/>
    <col min="62" max="62" width="22" style="254" customWidth="1"/>
    <col min="63" max="64" width="18.85546875" style="254" customWidth="1"/>
    <col min="65" max="65" width="4" style="254" customWidth="1"/>
    <col min="66" max="66" width="19.140625" style="254" customWidth="1"/>
    <col min="67" max="67" width="26.7109375" style="254" customWidth="1"/>
    <col min="68" max="68" width="22.5703125" style="254" customWidth="1"/>
    <col min="69" max="69" width="29.85546875" style="254" customWidth="1"/>
    <col min="70" max="70" width="22" style="254" customWidth="1"/>
    <col min="71" max="71" width="18.85546875" style="254" customWidth="1"/>
    <col min="72" max="72" width="17.28515625" style="254" customWidth="1"/>
    <col min="73" max="73" width="18.85546875" style="254" customWidth="1"/>
    <col min="74" max="74" width="19.140625" style="254" customWidth="1"/>
    <col min="75" max="75" width="26.7109375" style="254" customWidth="1"/>
    <col min="76" max="76" width="22.5703125" style="254" customWidth="1"/>
    <col min="77" max="77" width="29.85546875" style="254" customWidth="1"/>
    <col min="78" max="78" width="22" style="254" customWidth="1"/>
    <col min="79" max="79" width="18.85546875" style="254" customWidth="1"/>
    <col min="80" max="80" width="17.28515625" style="254" customWidth="1"/>
    <col min="81" max="81" width="16.28515625" style="254" customWidth="1"/>
    <col min="82" max="82" width="18.85546875" style="254" customWidth="1"/>
    <col min="83" max="83" width="26.7109375" style="254" customWidth="1"/>
    <col min="84" max="84" width="22.5703125" style="254" customWidth="1"/>
    <col min="85" max="85" width="29.85546875" style="254" customWidth="1"/>
    <col min="86" max="86" width="22" style="254" customWidth="1"/>
    <col min="87" max="87" width="18.85546875" style="254" customWidth="1"/>
    <col min="88" max="88" width="17.28515625" style="254" customWidth="1"/>
    <col min="89" max="89" width="16.28515625" style="254" customWidth="1"/>
    <col min="90" max="90" width="27.28515625" style="254" bestFit="1" customWidth="1"/>
    <col min="91" max="91" width="18.85546875" style="254" customWidth="1"/>
    <col min="92" max="92" width="22.5703125" style="254" bestFit="1" customWidth="1"/>
    <col min="93" max="93" width="29.85546875" style="254" bestFit="1" customWidth="1"/>
    <col min="94" max="94" width="22" style="254" bestFit="1" customWidth="1"/>
    <col min="95" max="95" width="18.85546875" style="254" bestFit="1" customWidth="1"/>
    <col min="96" max="96" width="17.28515625" style="254" bestFit="1" customWidth="1"/>
    <col min="97" max="97" width="16.28515625" style="254" bestFit="1" customWidth="1"/>
    <col min="98" max="98" width="27.28515625" style="254" bestFit="1" customWidth="1"/>
    <col min="99" max="99" width="21.140625" style="254" bestFit="1" customWidth="1"/>
    <col min="100" max="100" width="18.85546875" style="254" bestFit="1" customWidth="1"/>
    <col min="101" max="16384" width="9.140625" style="254"/>
  </cols>
  <sheetData>
    <row r="2" spans="1:100">
      <c r="A2"/>
    </row>
    <row r="4" spans="1:100">
      <c r="A4" s="354" t="s">
        <v>432</v>
      </c>
      <c r="B4" s="352" t="s">
        <v>481</v>
      </c>
      <c r="C4" s="336"/>
      <c r="D4" s="336"/>
      <c r="E4" s="336"/>
      <c r="F4" s="336"/>
      <c r="G4" s="336"/>
      <c r="H4" s="336"/>
      <c r="I4" s="336"/>
      <c r="J4"/>
      <c r="K4"/>
      <c r="L4" s="354" t="s">
        <v>434</v>
      </c>
      <c r="M4" s="352" t="s">
        <v>481</v>
      </c>
      <c r="N4" s="336"/>
      <c r="O4" s="336"/>
      <c r="P4" s="336"/>
      <c r="Q4" s="336"/>
      <c r="R4" s="336"/>
      <c r="S4" s="336"/>
      <c r="T4" s="336"/>
      <c r="U4"/>
      <c r="V4" s="356" t="s">
        <v>326</v>
      </c>
      <c r="W4" s="334" t="s">
        <v>327</v>
      </c>
      <c r="X4"/>
      <c r="Y4" s="356" t="s">
        <v>326</v>
      </c>
      <c r="Z4" s="334" t="s">
        <v>327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100">
      <c r="A5" s="356" t="s">
        <v>1</v>
      </c>
      <c r="B5" s="356" t="s">
        <v>167</v>
      </c>
      <c r="C5" s="356" t="s">
        <v>144</v>
      </c>
      <c r="D5" s="356" t="s">
        <v>237</v>
      </c>
      <c r="E5" s="356" t="s">
        <v>121</v>
      </c>
      <c r="F5" s="356" t="s">
        <v>236</v>
      </c>
      <c r="G5" s="356" t="s">
        <v>251</v>
      </c>
      <c r="H5" s="356" t="s">
        <v>340</v>
      </c>
      <c r="I5" s="356" t="s">
        <v>2</v>
      </c>
      <c r="J5"/>
      <c r="K5"/>
      <c r="L5" s="356" t="s">
        <v>1</v>
      </c>
      <c r="M5" s="356" t="s">
        <v>167</v>
      </c>
      <c r="N5" s="356" t="s">
        <v>144</v>
      </c>
      <c r="O5" s="356" t="s">
        <v>237</v>
      </c>
      <c r="P5" s="356" t="s">
        <v>121</v>
      </c>
      <c r="Q5" s="356" t="s">
        <v>236</v>
      </c>
      <c r="R5" s="356" t="s">
        <v>251</v>
      </c>
      <c r="S5" s="356" t="s">
        <v>340</v>
      </c>
      <c r="T5" s="356" t="s">
        <v>2</v>
      </c>
      <c r="U5"/>
      <c r="X5"/>
      <c r="Y5" s="333"/>
      <c r="Z5" s="333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100">
      <c r="A6" s="355" t="s">
        <v>71</v>
      </c>
      <c r="B6" s="334"/>
      <c r="C6" s="334"/>
      <c r="D6" s="334"/>
      <c r="E6" s="334">
        <v>85486.605714285717</v>
      </c>
      <c r="F6" s="334">
        <v>952341.56190476194</v>
      </c>
      <c r="G6" s="334"/>
      <c r="H6" s="334"/>
      <c r="I6" s="334">
        <v>1037828.1676190477</v>
      </c>
      <c r="J6"/>
      <c r="K6"/>
      <c r="L6" s="355" t="s">
        <v>71</v>
      </c>
      <c r="M6" s="334"/>
      <c r="N6" s="334"/>
      <c r="O6" s="334"/>
      <c r="P6" s="334">
        <v>74800.78</v>
      </c>
      <c r="Q6" s="334">
        <v>630279.4</v>
      </c>
      <c r="R6" s="334"/>
      <c r="S6" s="334"/>
      <c r="T6" s="334">
        <v>705080.18</v>
      </c>
      <c r="U6"/>
      <c r="V6" s="352" t="s">
        <v>1</v>
      </c>
      <c r="W6" s="356" t="s">
        <v>432</v>
      </c>
      <c r="X6"/>
      <c r="Y6" s="352" t="s">
        <v>1</v>
      </c>
      <c r="Z6" s="356" t="s">
        <v>434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100">
      <c r="A7" s="355" t="s">
        <v>104</v>
      </c>
      <c r="B7" s="334">
        <v>267706.28571428574</v>
      </c>
      <c r="C7" s="334">
        <v>18004.286560058594</v>
      </c>
      <c r="D7" s="334">
        <v>20426.2109375</v>
      </c>
      <c r="E7" s="334">
        <v>523917.77333333332</v>
      </c>
      <c r="F7" s="334">
        <v>4376146.2476190478</v>
      </c>
      <c r="G7" s="334">
        <v>729722.39</v>
      </c>
      <c r="H7" s="334">
        <v>486785.04</v>
      </c>
      <c r="I7" s="334">
        <v>6422708.2341642249</v>
      </c>
      <c r="J7"/>
      <c r="K7"/>
      <c r="L7" s="355" t="s">
        <v>104</v>
      </c>
      <c r="M7" s="334">
        <v>234243</v>
      </c>
      <c r="N7" s="334">
        <v>9404.2865600585937</v>
      </c>
      <c r="O7" s="334">
        <v>17872.9345703125</v>
      </c>
      <c r="P7" s="334">
        <v>451986.36000000004</v>
      </c>
      <c r="Q7" s="334">
        <v>2778601.6</v>
      </c>
      <c r="R7" s="334">
        <v>471455</v>
      </c>
      <c r="S7" s="334">
        <v>243392.52</v>
      </c>
      <c r="T7" s="334">
        <v>4206955.7011303706</v>
      </c>
      <c r="U7"/>
      <c r="V7" s="357" t="s">
        <v>167</v>
      </c>
      <c r="W7" s="334">
        <v>816287.99999999988</v>
      </c>
      <c r="X7"/>
      <c r="Y7" s="357" t="s">
        <v>167</v>
      </c>
      <c r="Z7" s="334">
        <v>714252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100">
      <c r="A8" s="355" t="s">
        <v>164</v>
      </c>
      <c r="B8" s="334">
        <v>146821.71428571429</v>
      </c>
      <c r="C8" s="334"/>
      <c r="D8" s="334"/>
      <c r="E8" s="334"/>
      <c r="F8" s="334"/>
      <c r="G8" s="334"/>
      <c r="H8" s="334"/>
      <c r="I8" s="334">
        <v>146821.71428571429</v>
      </c>
      <c r="J8"/>
      <c r="K8"/>
      <c r="L8" s="355" t="s">
        <v>164</v>
      </c>
      <c r="M8" s="334">
        <v>128469</v>
      </c>
      <c r="N8" s="334"/>
      <c r="O8" s="334"/>
      <c r="P8" s="334"/>
      <c r="Q8" s="334"/>
      <c r="R8" s="334"/>
      <c r="S8" s="334"/>
      <c r="T8" s="334">
        <v>128469</v>
      </c>
      <c r="U8"/>
      <c r="V8" s="357" t="s">
        <v>144</v>
      </c>
      <c r="W8" s="334">
        <v>116300.46724700928</v>
      </c>
      <c r="X8"/>
      <c r="Y8" s="357" t="s">
        <v>144</v>
      </c>
      <c r="Z8" s="334">
        <v>59578.668395996094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100">
      <c r="A9" s="355" t="s">
        <v>84</v>
      </c>
      <c r="B9" s="334">
        <v>265932.57142857142</v>
      </c>
      <c r="C9" s="334">
        <v>36785.583030700684</v>
      </c>
      <c r="D9" s="334">
        <v>60211.519999999997</v>
      </c>
      <c r="E9" s="334">
        <v>534155.67047619051</v>
      </c>
      <c r="F9" s="334">
        <v>4243794.2952380953</v>
      </c>
      <c r="G9" s="334">
        <v>1539811.9939999999</v>
      </c>
      <c r="H9" s="334">
        <v>481966.76</v>
      </c>
      <c r="I9" s="334">
        <v>7162658.3941735579</v>
      </c>
      <c r="J9"/>
      <c r="K9"/>
      <c r="L9" s="355" t="s">
        <v>84</v>
      </c>
      <c r="M9" s="334">
        <v>232691</v>
      </c>
      <c r="N9" s="334">
        <v>19419.0830078125</v>
      </c>
      <c r="O9" s="334">
        <v>52685.079999999994</v>
      </c>
      <c r="P9" s="334">
        <v>460944.52</v>
      </c>
      <c r="Q9" s="334">
        <v>2732806.4</v>
      </c>
      <c r="R9" s="334">
        <v>895614</v>
      </c>
      <c r="S9" s="334">
        <v>240983.38</v>
      </c>
      <c r="T9" s="334">
        <v>4635143.4630078124</v>
      </c>
      <c r="U9"/>
      <c r="V9" s="357" t="s">
        <v>237</v>
      </c>
      <c r="W9" s="334">
        <v>80637.73093749999</v>
      </c>
      <c r="X9"/>
      <c r="Y9" s="357" t="s">
        <v>237</v>
      </c>
      <c r="Z9" s="334">
        <v>70558.014570312487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100">
      <c r="A10" s="355" t="s">
        <v>206</v>
      </c>
      <c r="B10" s="334"/>
      <c r="C10" s="334">
        <v>57908.59765625</v>
      </c>
      <c r="D10" s="334"/>
      <c r="E10" s="334"/>
      <c r="F10" s="334"/>
      <c r="G10" s="334"/>
      <c r="H10" s="334"/>
      <c r="I10" s="334">
        <v>57908.59765625</v>
      </c>
      <c r="J10"/>
      <c r="K10"/>
      <c r="L10" s="355" t="s">
        <v>206</v>
      </c>
      <c r="M10" s="334"/>
      <c r="N10" s="334">
        <v>28954.298828125</v>
      </c>
      <c r="O10" s="334"/>
      <c r="P10" s="334"/>
      <c r="Q10" s="334"/>
      <c r="R10" s="334"/>
      <c r="S10" s="334"/>
      <c r="T10" s="334">
        <v>28954.298828125</v>
      </c>
      <c r="U10"/>
      <c r="V10" s="357" t="s">
        <v>121</v>
      </c>
      <c r="W10" s="334">
        <v>1143560.0495238097</v>
      </c>
      <c r="X10"/>
      <c r="Y10" s="357" t="s">
        <v>121</v>
      </c>
      <c r="Z10" s="334">
        <v>987731.66</v>
      </c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100">
      <c r="A11" s="355" t="s">
        <v>200</v>
      </c>
      <c r="B11" s="334">
        <v>35108.571428571428</v>
      </c>
      <c r="C11" s="334"/>
      <c r="D11" s="334"/>
      <c r="E11" s="334"/>
      <c r="F11" s="334">
        <v>157263.51428571428</v>
      </c>
      <c r="G11" s="334"/>
      <c r="H11" s="334"/>
      <c r="I11" s="334">
        <v>192372.0857142857</v>
      </c>
      <c r="J11"/>
      <c r="K11"/>
      <c r="L11" s="355" t="s">
        <v>200</v>
      </c>
      <c r="M11" s="334">
        <v>30720</v>
      </c>
      <c r="N11" s="334"/>
      <c r="O11" s="334"/>
      <c r="P11" s="334"/>
      <c r="Q11" s="334">
        <v>92813.4</v>
      </c>
      <c r="R11" s="334"/>
      <c r="S11" s="334"/>
      <c r="T11" s="334">
        <v>123533.4</v>
      </c>
      <c r="U11"/>
      <c r="V11" s="357" t="s">
        <v>236</v>
      </c>
      <c r="W11" s="334">
        <v>9729545.6190476194</v>
      </c>
      <c r="X11"/>
      <c r="Y11" s="357" t="s">
        <v>236</v>
      </c>
      <c r="Z11" s="334">
        <v>6234500.7999999989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100">
      <c r="A12" s="355" t="s">
        <v>215</v>
      </c>
      <c r="B12" s="334">
        <v>100718.85714285714</v>
      </c>
      <c r="C12" s="334">
        <v>3602</v>
      </c>
      <c r="D12" s="334"/>
      <c r="E12" s="334"/>
      <c r="F12" s="334"/>
      <c r="G12" s="334"/>
      <c r="H12" s="334"/>
      <c r="I12" s="334">
        <v>104320.85714285714</v>
      </c>
      <c r="J12"/>
      <c r="K12"/>
      <c r="L12" s="355" t="s">
        <v>215</v>
      </c>
      <c r="M12" s="334">
        <v>88129</v>
      </c>
      <c r="N12" s="334">
        <v>1801</v>
      </c>
      <c r="O12" s="334"/>
      <c r="P12" s="334"/>
      <c r="Q12" s="334"/>
      <c r="R12" s="334"/>
      <c r="S12" s="334"/>
      <c r="T12" s="334">
        <v>89930</v>
      </c>
      <c r="U12"/>
      <c r="V12" s="357" t="s">
        <v>251</v>
      </c>
      <c r="W12" s="334">
        <v>2269534.3840000001</v>
      </c>
      <c r="X12"/>
      <c r="Y12" s="357" t="s">
        <v>251</v>
      </c>
      <c r="Z12" s="334">
        <v>1367069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100">
      <c r="A13" s="355" t="s">
        <v>2</v>
      </c>
      <c r="B13" s="334">
        <v>816288</v>
      </c>
      <c r="C13" s="334">
        <v>116300.46724700928</v>
      </c>
      <c r="D13" s="334">
        <v>80637.73093749999</v>
      </c>
      <c r="E13" s="334">
        <v>1143560.0495238095</v>
      </c>
      <c r="F13" s="334">
        <v>9729545.6190476194</v>
      </c>
      <c r="G13" s="334">
        <v>2269534.3840000001</v>
      </c>
      <c r="H13" s="334">
        <v>968751.8</v>
      </c>
      <c r="I13" s="334">
        <v>15124618.050755937</v>
      </c>
      <c r="J13"/>
      <c r="K13"/>
      <c r="L13" s="355" t="s">
        <v>2</v>
      </c>
      <c r="M13" s="334">
        <v>714252</v>
      </c>
      <c r="N13" s="334">
        <v>59578.668395996094</v>
      </c>
      <c r="O13" s="334">
        <v>70558.014570312487</v>
      </c>
      <c r="P13" s="334">
        <v>987731.66</v>
      </c>
      <c r="Q13" s="334">
        <v>6234500.8000000007</v>
      </c>
      <c r="R13" s="334">
        <v>1367069</v>
      </c>
      <c r="S13" s="334">
        <v>484375.9</v>
      </c>
      <c r="T13" s="334">
        <v>9918066.0429663081</v>
      </c>
      <c r="U13"/>
      <c r="V13" s="357" t="s">
        <v>340</v>
      </c>
      <c r="W13" s="334">
        <v>968751.8</v>
      </c>
      <c r="X13"/>
      <c r="Y13" s="357" t="s">
        <v>340</v>
      </c>
      <c r="Z13" s="334">
        <v>484375.9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100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 s="355" t="s">
        <v>2</v>
      </c>
      <c r="W14" s="334">
        <v>15124618.050755939</v>
      </c>
      <c r="X14"/>
      <c r="Y14" s="355" t="s">
        <v>2</v>
      </c>
      <c r="Z14" s="334">
        <v>9918066.0429663081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100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 s="333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 s="333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26">
      <c r="J17" s="336"/>
      <c r="K17" s="254"/>
      <c r="L17"/>
      <c r="M17"/>
      <c r="N17"/>
      <c r="O17"/>
      <c r="P17"/>
      <c r="Q17"/>
      <c r="R17"/>
      <c r="S17"/>
      <c r="T17"/>
      <c r="V17"/>
      <c r="W17"/>
      <c r="Y17"/>
      <c r="Z17" s="333"/>
    </row>
    <row r="18" spans="1:26" ht="15.75" thickBot="1">
      <c r="J18" s="336"/>
      <c r="K18" s="254"/>
      <c r="L18"/>
      <c r="M18"/>
      <c r="N18"/>
      <c r="O18"/>
      <c r="P18"/>
      <c r="Q18"/>
      <c r="R18"/>
      <c r="S18"/>
      <c r="T18"/>
      <c r="V18"/>
      <c r="W18"/>
      <c r="Y18"/>
      <c r="Z18" s="333"/>
    </row>
    <row r="19" spans="1:26" ht="15.75" thickBot="1">
      <c r="A19" s="308" t="s">
        <v>482</v>
      </c>
      <c r="B19" s="309" t="s">
        <v>167</v>
      </c>
      <c r="C19" s="309" t="s">
        <v>144</v>
      </c>
      <c r="D19" s="309" t="s">
        <v>237</v>
      </c>
      <c r="E19" s="309" t="s">
        <v>121</v>
      </c>
      <c r="F19" s="309" t="s">
        <v>236</v>
      </c>
      <c r="G19" s="309" t="s">
        <v>251</v>
      </c>
      <c r="H19" s="309" t="s">
        <v>340</v>
      </c>
      <c r="I19" s="310" t="s">
        <v>2</v>
      </c>
      <c r="J19" s="336"/>
      <c r="K19" s="254"/>
      <c r="L19" s="303" t="s">
        <v>482</v>
      </c>
      <c r="M19" s="304" t="s">
        <v>167</v>
      </c>
      <c r="N19" s="304" t="s">
        <v>144</v>
      </c>
      <c r="O19" s="304" t="s">
        <v>237</v>
      </c>
      <c r="P19" s="304" t="s">
        <v>121</v>
      </c>
      <c r="Q19" s="304" t="s">
        <v>236</v>
      </c>
      <c r="R19" s="304" t="s">
        <v>251</v>
      </c>
      <c r="S19" s="304" t="s">
        <v>340</v>
      </c>
      <c r="T19" s="305" t="s">
        <v>2</v>
      </c>
      <c r="V19" s="302" t="s">
        <v>482</v>
      </c>
      <c r="W19" s="301" t="s">
        <v>432</v>
      </c>
      <c r="Y19" s="358" t="s">
        <v>1</v>
      </c>
      <c r="Z19" s="301" t="s">
        <v>434</v>
      </c>
    </row>
    <row r="20" spans="1:26">
      <c r="A20" s="307" t="str">
        <f>A6</f>
        <v>CGC</v>
      </c>
      <c r="B20" s="239">
        <f t="shared" ref="B20:I20" si="0">B6/1024</f>
        <v>0</v>
      </c>
      <c r="C20" s="239">
        <f t="shared" si="0"/>
        <v>0</v>
      </c>
      <c r="D20" s="239">
        <f t="shared" si="0"/>
        <v>0</v>
      </c>
      <c r="E20" s="239">
        <f t="shared" si="0"/>
        <v>83.483013392857146</v>
      </c>
      <c r="F20" s="239">
        <f t="shared" si="0"/>
        <v>930.02105654761908</v>
      </c>
      <c r="G20" s="239">
        <f t="shared" si="0"/>
        <v>0</v>
      </c>
      <c r="H20" s="239">
        <f t="shared" si="0"/>
        <v>0</v>
      </c>
      <c r="I20" s="239">
        <f t="shared" si="0"/>
        <v>1013.5040699404763</v>
      </c>
      <c r="J20" s="336"/>
      <c r="K20" s="254"/>
      <c r="L20" s="306" t="str">
        <f>L6</f>
        <v>CGC</v>
      </c>
      <c r="M20" s="299">
        <f t="shared" ref="M20:T20" si="1">M6/1024</f>
        <v>0</v>
      </c>
      <c r="N20" s="299">
        <f t="shared" si="1"/>
        <v>0</v>
      </c>
      <c r="O20" s="299">
        <f t="shared" si="1"/>
        <v>0</v>
      </c>
      <c r="P20" s="299">
        <f t="shared" si="1"/>
        <v>73.047636718749999</v>
      </c>
      <c r="Q20" s="299">
        <f t="shared" si="1"/>
        <v>615.50722656250002</v>
      </c>
      <c r="R20" s="299">
        <f t="shared" si="1"/>
        <v>0</v>
      </c>
      <c r="S20" s="299">
        <f t="shared" si="1"/>
        <v>0</v>
      </c>
      <c r="T20" s="299">
        <f t="shared" si="1"/>
        <v>688.55486328125005</v>
      </c>
      <c r="V20" s="299" t="str">
        <f t="shared" ref="V20:V27" si="2">V7</f>
        <v>Centera</v>
      </c>
      <c r="W20" s="299">
        <f t="shared" ref="W20:W27" si="3">W7/1024</f>
        <v>797.15624999999989</v>
      </c>
      <c r="Y20" s="357" t="s">
        <v>167</v>
      </c>
      <c r="Z20" s="334">
        <f t="shared" ref="Z20:Z27" si="4">Z7/1024</f>
        <v>697.51171875</v>
      </c>
    </row>
    <row r="21" spans="1:26">
      <c r="A21" s="306" t="str">
        <f t="shared" ref="A21:A27" si="5">A7</f>
        <v>FDC</v>
      </c>
      <c r="B21" s="299">
        <f t="shared" ref="B21:I21" si="6">B7/1024</f>
        <v>261.43191964285717</v>
      </c>
      <c r="C21" s="299">
        <f t="shared" si="6"/>
        <v>17.58231109380722</v>
      </c>
      <c r="D21" s="299">
        <f t="shared" si="6"/>
        <v>19.947471618652344</v>
      </c>
      <c r="E21" s="299">
        <f t="shared" si="6"/>
        <v>511.63845052083332</v>
      </c>
      <c r="F21" s="299">
        <f t="shared" si="6"/>
        <v>4273.5803199404763</v>
      </c>
      <c r="G21" s="299">
        <f t="shared" si="6"/>
        <v>712.61952148437501</v>
      </c>
      <c r="H21" s="299">
        <f t="shared" si="6"/>
        <v>475.37601562499998</v>
      </c>
      <c r="I21" s="299">
        <f t="shared" si="6"/>
        <v>6272.1760099260009</v>
      </c>
      <c r="J21" s="336"/>
      <c r="K21" s="254"/>
      <c r="L21" s="306" t="str">
        <f t="shared" ref="L21:L27" si="7">L7</f>
        <v>FDC</v>
      </c>
      <c r="M21" s="299">
        <f t="shared" ref="M21:T21" si="8">M7/1024</f>
        <v>228.7529296875</v>
      </c>
      <c r="N21" s="299">
        <f t="shared" si="8"/>
        <v>9.1838735938072205</v>
      </c>
      <c r="O21" s="299">
        <f t="shared" si="8"/>
        <v>17.454037666320801</v>
      </c>
      <c r="P21" s="299">
        <f t="shared" si="8"/>
        <v>441.39292968750004</v>
      </c>
      <c r="Q21" s="299">
        <f t="shared" si="8"/>
        <v>2713.4781250000001</v>
      </c>
      <c r="R21" s="299">
        <f t="shared" si="8"/>
        <v>460.4052734375</v>
      </c>
      <c r="S21" s="299">
        <f t="shared" si="8"/>
        <v>237.68800781249999</v>
      </c>
      <c r="T21" s="299">
        <f t="shared" si="8"/>
        <v>4108.3551768851275</v>
      </c>
      <c r="V21" s="299" t="str">
        <f t="shared" si="2"/>
        <v>Clariion</v>
      </c>
      <c r="W21" s="299">
        <f t="shared" si="3"/>
        <v>113.5746750459075</v>
      </c>
      <c r="Y21" s="357" t="s">
        <v>144</v>
      </c>
      <c r="Z21" s="334">
        <f t="shared" si="4"/>
        <v>58.182293355464935</v>
      </c>
    </row>
    <row r="22" spans="1:26">
      <c r="A22" s="306" t="str">
        <f t="shared" si="5"/>
        <v>Poland</v>
      </c>
      <c r="B22" s="299">
        <f t="shared" ref="B22:I22" si="9">B8/1024</f>
        <v>143.38058035714286</v>
      </c>
      <c r="C22" s="299">
        <f t="shared" si="9"/>
        <v>0</v>
      </c>
      <c r="D22" s="299">
        <f t="shared" si="9"/>
        <v>0</v>
      </c>
      <c r="E22" s="299">
        <f t="shared" si="9"/>
        <v>0</v>
      </c>
      <c r="F22" s="299">
        <f t="shared" si="9"/>
        <v>0</v>
      </c>
      <c r="G22" s="299">
        <f t="shared" si="9"/>
        <v>0</v>
      </c>
      <c r="H22" s="299">
        <f t="shared" si="9"/>
        <v>0</v>
      </c>
      <c r="I22" s="299">
        <f t="shared" si="9"/>
        <v>143.38058035714286</v>
      </c>
      <c r="J22" s="336"/>
      <c r="K22" s="254"/>
      <c r="L22" s="306" t="str">
        <f t="shared" si="7"/>
        <v>Poland</v>
      </c>
      <c r="M22" s="299">
        <f t="shared" ref="M22:T22" si="10">M8/1024</f>
        <v>125.4580078125</v>
      </c>
      <c r="N22" s="299">
        <f t="shared" si="10"/>
        <v>0</v>
      </c>
      <c r="O22" s="299">
        <f t="shared" si="10"/>
        <v>0</v>
      </c>
      <c r="P22" s="299">
        <f t="shared" si="10"/>
        <v>0</v>
      </c>
      <c r="Q22" s="299">
        <f t="shared" si="10"/>
        <v>0</v>
      </c>
      <c r="R22" s="299">
        <f t="shared" si="10"/>
        <v>0</v>
      </c>
      <c r="S22" s="299">
        <f t="shared" si="10"/>
        <v>0</v>
      </c>
      <c r="T22" s="299">
        <f t="shared" si="10"/>
        <v>125.4580078125</v>
      </c>
      <c r="V22" s="299" t="str">
        <f t="shared" si="2"/>
        <v>DMX</v>
      </c>
      <c r="W22" s="299">
        <f t="shared" si="3"/>
        <v>78.747784118652334</v>
      </c>
      <c r="Y22" s="357" t="s">
        <v>237</v>
      </c>
      <c r="Z22" s="334">
        <f t="shared" si="4"/>
        <v>68.904311103820788</v>
      </c>
    </row>
    <row r="23" spans="1:26">
      <c r="A23" s="306" t="str">
        <f t="shared" si="5"/>
        <v>RDC</v>
      </c>
      <c r="B23" s="299">
        <f t="shared" ref="B23:I23" si="11">B9/1024</f>
        <v>259.69977678571428</v>
      </c>
      <c r="C23" s="299">
        <f t="shared" si="11"/>
        <v>35.923420928418636</v>
      </c>
      <c r="D23" s="299">
        <f t="shared" si="11"/>
        <v>58.800312499999997</v>
      </c>
      <c r="E23" s="299">
        <f t="shared" si="11"/>
        <v>521.6363969494048</v>
      </c>
      <c r="F23" s="299">
        <f t="shared" si="11"/>
        <v>4144.3303664434525</v>
      </c>
      <c r="G23" s="299">
        <f t="shared" si="11"/>
        <v>1503.7226503906249</v>
      </c>
      <c r="H23" s="299">
        <f t="shared" si="11"/>
        <v>470.67066406250001</v>
      </c>
      <c r="I23" s="299">
        <f t="shared" si="11"/>
        <v>6994.7835880601151</v>
      </c>
      <c r="J23" s="336"/>
      <c r="K23" s="254"/>
      <c r="L23" s="306" t="str">
        <f t="shared" si="7"/>
        <v>RDC</v>
      </c>
      <c r="M23" s="299">
        <f t="shared" ref="M23:T23" si="12">M9/1024</f>
        <v>227.2373046875</v>
      </c>
      <c r="N23" s="299">
        <f t="shared" si="12"/>
        <v>18.963948249816895</v>
      </c>
      <c r="O23" s="299">
        <f t="shared" si="12"/>
        <v>51.450273437499995</v>
      </c>
      <c r="P23" s="299">
        <f t="shared" si="12"/>
        <v>450.14113281250002</v>
      </c>
      <c r="Q23" s="299">
        <f t="shared" si="12"/>
        <v>2668.7562499999999</v>
      </c>
      <c r="R23" s="299">
        <f t="shared" si="12"/>
        <v>874.623046875</v>
      </c>
      <c r="S23" s="299">
        <f t="shared" si="12"/>
        <v>235.33533203125</v>
      </c>
      <c r="T23" s="299">
        <f t="shared" si="12"/>
        <v>4526.5072880935668</v>
      </c>
      <c r="V23" s="299" t="str">
        <f t="shared" si="2"/>
        <v>HDS</v>
      </c>
      <c r="W23" s="299">
        <f t="shared" si="3"/>
        <v>1116.7578608630954</v>
      </c>
      <c r="Y23" s="357" t="s">
        <v>121</v>
      </c>
      <c r="Z23" s="334">
        <f t="shared" si="4"/>
        <v>964.58169921875003</v>
      </c>
    </row>
    <row r="24" spans="1:26">
      <c r="A24" s="306" t="str">
        <f t="shared" si="5"/>
        <v>Russia DC</v>
      </c>
      <c r="B24" s="299">
        <f t="shared" ref="B24:I24" si="13">B10/1024</f>
        <v>0</v>
      </c>
      <c r="C24" s="299">
        <f t="shared" si="13"/>
        <v>56.551364898681641</v>
      </c>
      <c r="D24" s="299">
        <f t="shared" si="13"/>
        <v>0</v>
      </c>
      <c r="E24" s="299">
        <f t="shared" si="13"/>
        <v>0</v>
      </c>
      <c r="F24" s="299">
        <f t="shared" si="13"/>
        <v>0</v>
      </c>
      <c r="G24" s="299">
        <f t="shared" si="13"/>
        <v>0</v>
      </c>
      <c r="H24" s="299">
        <f t="shared" si="13"/>
        <v>0</v>
      </c>
      <c r="I24" s="299">
        <f t="shared" si="13"/>
        <v>56.551364898681641</v>
      </c>
      <c r="J24" s="336"/>
      <c r="K24" s="254"/>
      <c r="L24" s="306" t="str">
        <f t="shared" si="7"/>
        <v>Russia DC</v>
      </c>
      <c r="M24" s="299">
        <f t="shared" ref="M24:T24" si="14">M10/1024</f>
        <v>0</v>
      </c>
      <c r="N24" s="299">
        <f t="shared" si="14"/>
        <v>28.27568244934082</v>
      </c>
      <c r="O24" s="299">
        <f t="shared" si="14"/>
        <v>0</v>
      </c>
      <c r="P24" s="299">
        <f t="shared" si="14"/>
        <v>0</v>
      </c>
      <c r="Q24" s="299">
        <f t="shared" si="14"/>
        <v>0</v>
      </c>
      <c r="R24" s="299">
        <f t="shared" si="14"/>
        <v>0</v>
      </c>
      <c r="S24" s="299">
        <f t="shared" si="14"/>
        <v>0</v>
      </c>
      <c r="T24" s="299">
        <f t="shared" si="14"/>
        <v>28.27568244934082</v>
      </c>
      <c r="V24" s="299" t="str">
        <f t="shared" si="2"/>
        <v>Vmax</v>
      </c>
      <c r="W24" s="299">
        <f t="shared" si="3"/>
        <v>9501.5093936011908</v>
      </c>
      <c r="Y24" s="357" t="s">
        <v>236</v>
      </c>
      <c r="Z24" s="334">
        <f t="shared" si="4"/>
        <v>6088.3796874999989</v>
      </c>
    </row>
    <row r="25" spans="1:26">
      <c r="A25" s="306" t="str">
        <f t="shared" si="5"/>
        <v>Swiss</v>
      </c>
      <c r="B25" s="299">
        <f t="shared" ref="B25:I25" si="15">B11/1024</f>
        <v>34.285714285714285</v>
      </c>
      <c r="C25" s="299">
        <f t="shared" si="15"/>
        <v>0</v>
      </c>
      <c r="D25" s="299">
        <f t="shared" si="15"/>
        <v>0</v>
      </c>
      <c r="E25" s="299">
        <f t="shared" si="15"/>
        <v>0</v>
      </c>
      <c r="F25" s="299">
        <f t="shared" si="15"/>
        <v>153.57765066964285</v>
      </c>
      <c r="G25" s="299">
        <f t="shared" si="15"/>
        <v>0</v>
      </c>
      <c r="H25" s="299">
        <f t="shared" si="15"/>
        <v>0</v>
      </c>
      <c r="I25" s="299">
        <f t="shared" si="15"/>
        <v>187.86336495535713</v>
      </c>
      <c r="J25" s="336"/>
      <c r="K25" s="254"/>
      <c r="L25" s="306" t="str">
        <f t="shared" si="7"/>
        <v>Swiss</v>
      </c>
      <c r="M25" s="299">
        <f t="shared" ref="M25:T25" si="16">M11/1024</f>
        <v>30</v>
      </c>
      <c r="N25" s="299">
        <f t="shared" si="16"/>
        <v>0</v>
      </c>
      <c r="O25" s="299">
        <f t="shared" si="16"/>
        <v>0</v>
      </c>
      <c r="P25" s="299">
        <f t="shared" si="16"/>
        <v>0</v>
      </c>
      <c r="Q25" s="299">
        <f t="shared" si="16"/>
        <v>90.638085937499994</v>
      </c>
      <c r="R25" s="299">
        <f t="shared" si="16"/>
        <v>0</v>
      </c>
      <c r="S25" s="299">
        <f t="shared" si="16"/>
        <v>0</v>
      </c>
      <c r="T25" s="299">
        <f t="shared" si="16"/>
        <v>120.63808593749999</v>
      </c>
      <c r="V25" s="299" t="str">
        <f t="shared" si="2"/>
        <v>VNX</v>
      </c>
      <c r="W25" s="299">
        <f t="shared" si="3"/>
        <v>2216.3421718750001</v>
      </c>
      <c r="Y25" s="357" t="s">
        <v>251</v>
      </c>
      <c r="Z25" s="334">
        <f t="shared" si="4"/>
        <v>1335.0283203125</v>
      </c>
    </row>
    <row r="26" spans="1:26">
      <c r="A26" s="306" t="str">
        <f t="shared" si="5"/>
        <v>Turkey DC</v>
      </c>
      <c r="B26" s="299">
        <f t="shared" ref="B26:I26" si="17">B12/1024</f>
        <v>98.358258928571431</v>
      </c>
      <c r="C26" s="299">
        <f t="shared" si="17"/>
        <v>3.517578125</v>
      </c>
      <c r="D26" s="299">
        <f t="shared" si="17"/>
        <v>0</v>
      </c>
      <c r="E26" s="299">
        <f t="shared" si="17"/>
        <v>0</v>
      </c>
      <c r="F26" s="299">
        <f t="shared" si="17"/>
        <v>0</v>
      </c>
      <c r="G26" s="299">
        <f t="shared" si="17"/>
        <v>0</v>
      </c>
      <c r="H26" s="299">
        <f t="shared" si="17"/>
        <v>0</v>
      </c>
      <c r="I26" s="299">
        <f t="shared" si="17"/>
        <v>101.87583705357143</v>
      </c>
      <c r="J26" s="336"/>
      <c r="K26" s="254"/>
      <c r="L26" s="306" t="str">
        <f t="shared" si="7"/>
        <v>Turkey DC</v>
      </c>
      <c r="M26" s="299">
        <f t="shared" ref="M26:T26" si="18">M12/1024</f>
        <v>86.0634765625</v>
      </c>
      <c r="N26" s="299">
        <f t="shared" si="18"/>
        <v>1.7587890625</v>
      </c>
      <c r="O26" s="299">
        <f t="shared" si="18"/>
        <v>0</v>
      </c>
      <c r="P26" s="299">
        <f t="shared" si="18"/>
        <v>0</v>
      </c>
      <c r="Q26" s="299">
        <f t="shared" si="18"/>
        <v>0</v>
      </c>
      <c r="R26" s="299">
        <f t="shared" si="18"/>
        <v>0</v>
      </c>
      <c r="S26" s="299">
        <f t="shared" si="18"/>
        <v>0</v>
      </c>
      <c r="T26" s="299">
        <f t="shared" si="18"/>
        <v>87.822265625</v>
      </c>
      <c r="V26" s="299" t="str">
        <f t="shared" si="2"/>
        <v>XIV</v>
      </c>
      <c r="W26" s="299">
        <f t="shared" si="3"/>
        <v>946.04667968750005</v>
      </c>
      <c r="Y26" s="357" t="s">
        <v>340</v>
      </c>
      <c r="Z26" s="334">
        <f t="shared" si="4"/>
        <v>473.02333984375002</v>
      </c>
    </row>
    <row r="27" spans="1:26">
      <c r="A27" s="207" t="str">
        <f t="shared" si="5"/>
        <v>Grand Total</v>
      </c>
      <c r="B27" s="191">
        <f t="shared" ref="B27:I27" si="19">B13/1024</f>
        <v>797.15625</v>
      </c>
      <c r="C27" s="191">
        <f t="shared" si="19"/>
        <v>113.5746750459075</v>
      </c>
      <c r="D27" s="191">
        <f t="shared" si="19"/>
        <v>78.747784118652334</v>
      </c>
      <c r="E27" s="191">
        <f t="shared" si="19"/>
        <v>1116.7578608630952</v>
      </c>
      <c r="F27" s="191">
        <f t="shared" si="19"/>
        <v>9501.5093936011908</v>
      </c>
      <c r="G27" s="191">
        <f t="shared" si="19"/>
        <v>2216.3421718750001</v>
      </c>
      <c r="H27" s="191">
        <f t="shared" si="19"/>
        <v>946.04667968750005</v>
      </c>
      <c r="I27" s="191">
        <f t="shared" si="19"/>
        <v>14770.134815191344</v>
      </c>
      <c r="J27" s="336"/>
      <c r="K27" s="254"/>
      <c r="L27" s="191" t="str">
        <f t="shared" si="7"/>
        <v>Grand Total</v>
      </c>
      <c r="M27" s="191">
        <f t="shared" ref="M27:T27" si="20">M13/1024</f>
        <v>697.51171875</v>
      </c>
      <c r="N27" s="191">
        <f t="shared" si="20"/>
        <v>58.182293355464935</v>
      </c>
      <c r="O27" s="191">
        <f t="shared" si="20"/>
        <v>68.904311103820788</v>
      </c>
      <c r="P27" s="191">
        <f t="shared" si="20"/>
        <v>964.58169921875003</v>
      </c>
      <c r="Q27" s="191">
        <f t="shared" si="20"/>
        <v>6088.3796875000007</v>
      </c>
      <c r="R27" s="191">
        <f t="shared" si="20"/>
        <v>1335.0283203125</v>
      </c>
      <c r="S27" s="191">
        <f t="shared" si="20"/>
        <v>473.02333984375002</v>
      </c>
      <c r="T27" s="191">
        <f t="shared" si="20"/>
        <v>9685.6113700842852</v>
      </c>
      <c r="V27" s="191" t="str">
        <f t="shared" si="2"/>
        <v>Grand Total</v>
      </c>
      <c r="W27" s="191">
        <f t="shared" si="3"/>
        <v>14770.134815191346</v>
      </c>
      <c r="Y27" s="207" t="s">
        <v>2</v>
      </c>
      <c r="Z27" s="191">
        <f t="shared" si="4"/>
        <v>9685.6113700842852</v>
      </c>
    </row>
    <row r="28" spans="1:26">
      <c r="I28" s="252"/>
      <c r="K28" s="254"/>
      <c r="L28"/>
      <c r="M28"/>
      <c r="N28"/>
      <c r="O28"/>
      <c r="P28"/>
      <c r="Q28"/>
      <c r="R28"/>
      <c r="S28"/>
      <c r="T28"/>
      <c r="W28"/>
      <c r="Y28"/>
    </row>
    <row r="29" spans="1:26">
      <c r="D29" s="473"/>
      <c r="E29" s="473"/>
      <c r="F29" s="473"/>
      <c r="G29" s="473"/>
      <c r="K29" s="254"/>
      <c r="L29"/>
      <c r="M29"/>
      <c r="N29"/>
      <c r="O29"/>
      <c r="P29"/>
      <c r="Q29"/>
      <c r="R29"/>
      <c r="S29"/>
      <c r="T29"/>
      <c r="U29"/>
      <c r="W29"/>
      <c r="X29"/>
      <c r="Y29"/>
    </row>
    <row r="30" spans="1:26">
      <c r="K30" s="254"/>
      <c r="L30"/>
      <c r="M30"/>
      <c r="N30"/>
      <c r="O30"/>
      <c r="P30"/>
      <c r="Q30"/>
      <c r="R30"/>
      <c r="S30"/>
      <c r="T30"/>
      <c r="U30"/>
      <c r="W30"/>
      <c r="X30"/>
      <c r="Y30"/>
    </row>
    <row r="31" spans="1:26">
      <c r="K31" s="254"/>
      <c r="L31"/>
      <c r="M31"/>
      <c r="N31"/>
      <c r="O31"/>
      <c r="P31"/>
      <c r="Q31"/>
      <c r="R31"/>
      <c r="S31"/>
      <c r="T31"/>
      <c r="U31"/>
      <c r="W31"/>
      <c r="X31"/>
      <c r="Y31"/>
    </row>
    <row r="32" spans="1:26">
      <c r="K32" s="254"/>
      <c r="L32"/>
      <c r="M32"/>
      <c r="N32"/>
      <c r="O32"/>
      <c r="P32"/>
      <c r="Q32"/>
      <c r="R32"/>
      <c r="S32"/>
      <c r="T32"/>
      <c r="U32"/>
      <c r="W32"/>
      <c r="X32"/>
      <c r="Y32"/>
    </row>
    <row r="33" spans="11:25">
      <c r="K33" s="254"/>
      <c r="L33"/>
      <c r="M33"/>
      <c r="N33"/>
      <c r="O33"/>
      <c r="P33"/>
      <c r="Q33"/>
      <c r="R33"/>
      <c r="S33"/>
      <c r="T33"/>
      <c r="U33"/>
      <c r="W33"/>
      <c r="X33"/>
      <c r="Y33"/>
    </row>
    <row r="34" spans="11:25">
      <c r="K34" s="254"/>
      <c r="L34"/>
      <c r="M34"/>
      <c r="N34"/>
      <c r="O34"/>
      <c r="P34"/>
      <c r="Q34"/>
      <c r="R34"/>
      <c r="S34"/>
      <c r="T34"/>
      <c r="U34"/>
      <c r="W34"/>
      <c r="X34"/>
      <c r="Y34"/>
    </row>
    <row r="35" spans="11:25">
      <c r="K35" s="254"/>
      <c r="L35"/>
      <c r="M35"/>
      <c r="N35"/>
      <c r="O35"/>
      <c r="P35"/>
      <c r="Q35"/>
      <c r="R35"/>
      <c r="S35"/>
      <c r="T35"/>
      <c r="U35"/>
      <c r="W35"/>
      <c r="X35"/>
      <c r="Y35"/>
    </row>
    <row r="36" spans="11:25">
      <c r="K36" s="254"/>
      <c r="L36"/>
      <c r="M36"/>
      <c r="N36"/>
      <c r="O36"/>
      <c r="P36"/>
      <c r="Q36"/>
      <c r="R36"/>
      <c r="S36"/>
      <c r="T36"/>
      <c r="U36"/>
      <c r="W36"/>
      <c r="X36"/>
      <c r="Y36"/>
    </row>
    <row r="37" spans="11:25">
      <c r="K37" s="254"/>
      <c r="L37"/>
      <c r="M37"/>
      <c r="N37"/>
      <c r="O37"/>
      <c r="P37"/>
      <c r="Q37"/>
      <c r="R37"/>
      <c r="S37"/>
      <c r="T37"/>
      <c r="U37"/>
      <c r="W37"/>
      <c r="X37"/>
      <c r="Y37"/>
    </row>
    <row r="38" spans="11:25">
      <c r="K38" s="254"/>
      <c r="L38"/>
      <c r="M38"/>
      <c r="N38"/>
      <c r="O38"/>
      <c r="P38"/>
      <c r="Q38"/>
      <c r="R38"/>
      <c r="S38"/>
      <c r="T38"/>
      <c r="U38"/>
      <c r="W38"/>
      <c r="X38"/>
      <c r="Y38"/>
    </row>
    <row r="39" spans="11:25">
      <c r="K39" s="254"/>
      <c r="L39"/>
      <c r="M39"/>
      <c r="N39"/>
      <c r="O39"/>
      <c r="P39"/>
      <c r="Q39"/>
      <c r="R39"/>
      <c r="S39"/>
      <c r="T39"/>
      <c r="U39"/>
      <c r="W39"/>
      <c r="X39"/>
      <c r="Y39"/>
    </row>
    <row r="40" spans="11:25">
      <c r="K40" s="254"/>
      <c r="L40"/>
      <c r="M40"/>
      <c r="N40"/>
      <c r="O40"/>
      <c r="P40"/>
      <c r="Q40"/>
      <c r="R40"/>
      <c r="S40"/>
      <c r="T40"/>
      <c r="U40"/>
      <c r="W40"/>
      <c r="X40"/>
      <c r="Y40"/>
    </row>
    <row r="41" spans="11:25">
      <c r="K41" s="254"/>
      <c r="L41"/>
      <c r="M41"/>
      <c r="N41"/>
      <c r="O41"/>
      <c r="P41"/>
      <c r="Q41"/>
      <c r="R41"/>
      <c r="S41"/>
      <c r="T41"/>
      <c r="U41"/>
      <c r="W41"/>
      <c r="X41"/>
      <c r="Y41"/>
    </row>
    <row r="42" spans="11:25">
      <c r="K42" s="254"/>
      <c r="L42"/>
      <c r="M42"/>
      <c r="N42"/>
      <c r="O42"/>
      <c r="P42"/>
      <c r="Q42"/>
      <c r="R42"/>
      <c r="S42"/>
      <c r="T42"/>
      <c r="U42"/>
      <c r="W42"/>
      <c r="X42"/>
      <c r="Y42"/>
    </row>
    <row r="43" spans="11:25">
      <c r="K43" s="254"/>
      <c r="L43"/>
      <c r="M43"/>
      <c r="N43"/>
      <c r="O43"/>
      <c r="P43"/>
      <c r="Q43"/>
      <c r="R43"/>
      <c r="S43"/>
      <c r="T43"/>
      <c r="U43"/>
      <c r="W43"/>
      <c r="X43"/>
      <c r="Y43"/>
    </row>
    <row r="44" spans="11:25">
      <c r="K44" s="254"/>
      <c r="L44"/>
      <c r="M44"/>
      <c r="N44"/>
      <c r="O44"/>
      <c r="P44"/>
      <c r="Q44"/>
      <c r="R44"/>
      <c r="S44"/>
      <c r="T44"/>
      <c r="U44"/>
      <c r="W44"/>
      <c r="X44"/>
      <c r="Y44"/>
    </row>
    <row r="45" spans="11:25">
      <c r="K45" s="254"/>
      <c r="L45"/>
      <c r="M45"/>
      <c r="N45"/>
      <c r="O45"/>
      <c r="P45"/>
      <c r="Q45"/>
      <c r="R45"/>
      <c r="S45"/>
      <c r="T45"/>
      <c r="U45"/>
      <c r="W45"/>
      <c r="X45"/>
      <c r="Y45"/>
    </row>
    <row r="46" spans="11:25">
      <c r="K46" s="254"/>
      <c r="L46"/>
      <c r="M46"/>
      <c r="N46"/>
      <c r="O46"/>
      <c r="P46"/>
      <c r="Q46"/>
      <c r="R46"/>
      <c r="S46"/>
      <c r="T46"/>
      <c r="U46"/>
      <c r="W46"/>
      <c r="X46"/>
      <c r="Y46"/>
    </row>
    <row r="47" spans="11:25">
      <c r="K47" s="254"/>
      <c r="L47"/>
      <c r="M47"/>
      <c r="N47"/>
      <c r="O47"/>
      <c r="P47"/>
      <c r="Q47"/>
      <c r="R47"/>
      <c r="S47"/>
      <c r="T47"/>
      <c r="U47"/>
      <c r="W47"/>
      <c r="X47"/>
      <c r="Y47"/>
    </row>
    <row r="48" spans="11:25">
      <c r="K48" s="254"/>
      <c r="L48"/>
      <c r="M48"/>
      <c r="N48"/>
      <c r="O48"/>
      <c r="P48"/>
      <c r="Q48"/>
      <c r="R48"/>
      <c r="S48"/>
      <c r="T48"/>
      <c r="U48"/>
      <c r="W48"/>
      <c r="X48"/>
      <c r="Y48"/>
    </row>
    <row r="49" spans="11:25">
      <c r="K49" s="254"/>
      <c r="L49"/>
      <c r="M49"/>
      <c r="N49"/>
      <c r="O49"/>
      <c r="P49"/>
      <c r="Q49"/>
      <c r="R49"/>
      <c r="S49"/>
      <c r="T49"/>
      <c r="U49"/>
      <c r="W49"/>
      <c r="X49"/>
      <c r="Y49"/>
    </row>
    <row r="50" spans="11:25">
      <c r="K50" s="254"/>
      <c r="L50"/>
      <c r="M50"/>
      <c r="N50"/>
      <c r="O50"/>
      <c r="P50"/>
      <c r="Q50"/>
      <c r="R50"/>
      <c r="S50"/>
      <c r="T50"/>
      <c r="U50"/>
      <c r="W50"/>
      <c r="X50"/>
      <c r="Y50"/>
    </row>
    <row r="51" spans="11:25">
      <c r="K51" s="254"/>
      <c r="L51"/>
      <c r="M51"/>
      <c r="N51"/>
      <c r="O51"/>
      <c r="P51"/>
      <c r="Q51"/>
      <c r="R51"/>
      <c r="S51"/>
      <c r="T51"/>
      <c r="U51"/>
      <c r="W51"/>
      <c r="X51"/>
      <c r="Y51"/>
    </row>
    <row r="52" spans="11:25">
      <c r="K52" s="254"/>
      <c r="L52"/>
      <c r="M52"/>
      <c r="N52"/>
      <c r="O52"/>
      <c r="P52"/>
      <c r="Q52"/>
      <c r="R52"/>
      <c r="S52"/>
      <c r="T52"/>
      <c r="U52"/>
      <c r="W52"/>
      <c r="X52"/>
      <c r="Y52"/>
    </row>
    <row r="53" spans="11:25">
      <c r="K53" s="254"/>
      <c r="L53"/>
      <c r="M53"/>
      <c r="N53"/>
      <c r="O53"/>
      <c r="P53"/>
      <c r="Q53"/>
      <c r="R53"/>
      <c r="S53"/>
      <c r="T53"/>
      <c r="U53"/>
      <c r="W53"/>
      <c r="X53"/>
      <c r="Y53"/>
    </row>
    <row r="54" spans="11:25">
      <c r="K54" s="254"/>
      <c r="L54"/>
      <c r="M54"/>
      <c r="N54"/>
      <c r="O54"/>
      <c r="P54"/>
      <c r="Q54"/>
      <c r="R54"/>
      <c r="S54"/>
      <c r="T54"/>
      <c r="U54"/>
      <c r="W54"/>
      <c r="X54"/>
      <c r="Y54"/>
    </row>
    <row r="55" spans="11:25">
      <c r="K55" s="254"/>
      <c r="L55"/>
      <c r="M55"/>
      <c r="N55"/>
      <c r="O55"/>
      <c r="P55"/>
      <c r="Q55"/>
      <c r="R55"/>
      <c r="S55"/>
      <c r="T55"/>
      <c r="U55"/>
      <c r="W55"/>
      <c r="X55"/>
      <c r="Y55"/>
    </row>
    <row r="56" spans="11:25">
      <c r="K56" s="254"/>
      <c r="L56"/>
      <c r="M56"/>
      <c r="N56"/>
      <c r="O56"/>
      <c r="P56"/>
      <c r="Q56"/>
      <c r="R56"/>
      <c r="S56"/>
      <c r="T56"/>
      <c r="U56"/>
      <c r="W56"/>
      <c r="X56"/>
      <c r="Y56"/>
    </row>
    <row r="57" spans="11:25">
      <c r="K57" s="254"/>
      <c r="L57"/>
      <c r="M57"/>
      <c r="N57"/>
      <c r="O57"/>
      <c r="P57"/>
      <c r="Q57"/>
      <c r="R57"/>
      <c r="S57"/>
      <c r="T57"/>
      <c r="U57"/>
      <c r="W57"/>
      <c r="X57"/>
      <c r="Y57"/>
    </row>
    <row r="58" spans="11:25">
      <c r="K58" s="254"/>
      <c r="L58"/>
      <c r="M58"/>
      <c r="N58"/>
      <c r="O58"/>
      <c r="P58"/>
      <c r="Q58"/>
      <c r="R58"/>
      <c r="S58"/>
      <c r="T58"/>
      <c r="U58"/>
      <c r="W58"/>
      <c r="X58"/>
      <c r="Y58"/>
    </row>
    <row r="59" spans="11:25">
      <c r="K59" s="254"/>
      <c r="L59"/>
      <c r="M59"/>
      <c r="N59"/>
      <c r="O59"/>
      <c r="P59"/>
      <c r="Q59"/>
      <c r="R59"/>
      <c r="S59"/>
      <c r="T59"/>
      <c r="U59"/>
      <c r="W59"/>
      <c r="X59"/>
      <c r="Y59"/>
    </row>
    <row r="60" spans="11:25">
      <c r="K60" s="254"/>
      <c r="L60"/>
      <c r="M60"/>
      <c r="N60"/>
      <c r="O60"/>
      <c r="P60"/>
      <c r="Q60"/>
      <c r="R60"/>
      <c r="S60"/>
      <c r="T60"/>
      <c r="U60"/>
      <c r="W60"/>
      <c r="X60"/>
      <c r="Y60"/>
    </row>
    <row r="61" spans="11:25">
      <c r="K61" s="254"/>
      <c r="L61"/>
      <c r="M61"/>
      <c r="N61"/>
      <c r="O61"/>
      <c r="P61"/>
      <c r="Q61"/>
      <c r="R61"/>
      <c r="S61"/>
      <c r="T61"/>
      <c r="U61"/>
      <c r="W61"/>
      <c r="X61"/>
      <c r="Y61"/>
    </row>
    <row r="62" spans="11:25">
      <c r="K62" s="254"/>
      <c r="L62"/>
      <c r="M62"/>
      <c r="N62"/>
      <c r="O62"/>
      <c r="P62"/>
      <c r="Q62"/>
      <c r="R62"/>
      <c r="S62"/>
      <c r="T62"/>
      <c r="U62"/>
      <c r="W62"/>
      <c r="X62"/>
      <c r="Y62"/>
    </row>
    <row r="63" spans="11:25">
      <c r="K63" s="254"/>
      <c r="L63"/>
      <c r="M63"/>
      <c r="N63"/>
      <c r="O63"/>
      <c r="P63"/>
      <c r="Q63"/>
      <c r="R63"/>
      <c r="S63"/>
      <c r="T63"/>
      <c r="U63"/>
      <c r="W63"/>
      <c r="X63"/>
      <c r="Y63"/>
    </row>
    <row r="64" spans="11:25">
      <c r="K64" s="254"/>
      <c r="L64"/>
      <c r="M64"/>
      <c r="N64"/>
      <c r="O64"/>
      <c r="P64"/>
      <c r="Q64"/>
      <c r="R64"/>
      <c r="S64"/>
      <c r="T64"/>
      <c r="U64"/>
      <c r="W64"/>
      <c r="X64"/>
      <c r="Y64"/>
    </row>
    <row r="65" spans="11:25">
      <c r="K65" s="254"/>
      <c r="L65"/>
      <c r="M65"/>
      <c r="N65"/>
      <c r="O65"/>
      <c r="P65"/>
      <c r="Q65"/>
      <c r="R65"/>
      <c r="S65"/>
      <c r="T65"/>
      <c r="U65"/>
      <c r="W65"/>
      <c r="X65"/>
      <c r="Y65"/>
    </row>
    <row r="66" spans="11:25">
      <c r="K66" s="254"/>
      <c r="L66"/>
      <c r="M66"/>
      <c r="N66"/>
      <c r="O66"/>
      <c r="P66"/>
      <c r="Q66"/>
      <c r="R66"/>
      <c r="S66"/>
      <c r="T66"/>
      <c r="U66"/>
      <c r="W66"/>
      <c r="X66"/>
      <c r="Y66"/>
    </row>
    <row r="67" spans="11:25">
      <c r="K67" s="254"/>
      <c r="L67"/>
      <c r="M67"/>
      <c r="N67"/>
      <c r="O67"/>
      <c r="P67"/>
      <c r="Q67"/>
      <c r="R67"/>
      <c r="S67"/>
      <c r="T67"/>
      <c r="U67"/>
      <c r="W67"/>
      <c r="X67"/>
      <c r="Y67"/>
    </row>
    <row r="68" spans="11:25">
      <c r="K68" s="254"/>
      <c r="L68"/>
      <c r="M68"/>
      <c r="N68"/>
      <c r="O68"/>
      <c r="P68"/>
      <c r="Q68"/>
      <c r="R68"/>
      <c r="S68"/>
      <c r="T68"/>
      <c r="U68"/>
      <c r="W68"/>
      <c r="X68"/>
      <c r="Y68"/>
    </row>
    <row r="69" spans="11:25">
      <c r="K69" s="254"/>
      <c r="L69"/>
      <c r="M69"/>
      <c r="N69"/>
      <c r="O69"/>
      <c r="P69"/>
      <c r="Q69"/>
      <c r="R69"/>
      <c r="S69"/>
      <c r="T69"/>
      <c r="U69"/>
      <c r="W69"/>
      <c r="X69"/>
      <c r="Y69"/>
    </row>
    <row r="70" spans="11:25">
      <c r="K70" s="254"/>
      <c r="L70"/>
      <c r="M70"/>
      <c r="N70"/>
      <c r="O70"/>
      <c r="P70"/>
      <c r="Q70"/>
      <c r="R70"/>
      <c r="S70"/>
      <c r="T70"/>
      <c r="U70"/>
      <c r="W70"/>
      <c r="X70"/>
      <c r="Y70"/>
    </row>
    <row r="71" spans="11:25">
      <c r="K71" s="254"/>
      <c r="L71"/>
      <c r="M71"/>
      <c r="N71"/>
      <c r="O71"/>
      <c r="P71"/>
      <c r="Q71"/>
      <c r="R71"/>
      <c r="S71"/>
      <c r="T71"/>
      <c r="U71"/>
      <c r="W71"/>
      <c r="X71"/>
      <c r="Y71"/>
    </row>
    <row r="72" spans="11:25">
      <c r="K72" s="254"/>
      <c r="L72"/>
      <c r="M72"/>
      <c r="N72"/>
      <c r="O72"/>
      <c r="P72"/>
      <c r="Q72"/>
      <c r="R72"/>
      <c r="S72"/>
      <c r="T72"/>
      <c r="U72"/>
      <c r="W72"/>
      <c r="X72"/>
      <c r="Y72"/>
    </row>
    <row r="73" spans="11:25">
      <c r="K73" s="254"/>
      <c r="L73"/>
      <c r="M73"/>
      <c r="N73"/>
      <c r="O73"/>
      <c r="P73"/>
      <c r="Q73"/>
      <c r="R73"/>
      <c r="S73"/>
      <c r="T73"/>
      <c r="U73"/>
      <c r="W73"/>
      <c r="X73"/>
      <c r="Y73"/>
    </row>
    <row r="74" spans="11:25">
      <c r="K74" s="254"/>
      <c r="L74"/>
      <c r="M74"/>
      <c r="N74"/>
      <c r="O74"/>
      <c r="P74"/>
      <c r="Q74"/>
      <c r="R74"/>
      <c r="S74"/>
      <c r="T74"/>
      <c r="U74"/>
      <c r="W74"/>
      <c r="X74"/>
      <c r="Y74"/>
    </row>
    <row r="75" spans="11:25">
      <c r="K75" s="254"/>
      <c r="L75"/>
      <c r="M75"/>
      <c r="N75"/>
      <c r="O75"/>
      <c r="P75"/>
      <c r="Q75"/>
      <c r="R75"/>
      <c r="S75"/>
      <c r="T75"/>
      <c r="U75"/>
      <c r="W75"/>
      <c r="X75"/>
      <c r="Y75"/>
    </row>
    <row r="76" spans="11:25">
      <c r="K76" s="254"/>
      <c r="L76"/>
      <c r="M76"/>
      <c r="N76"/>
      <c r="O76"/>
      <c r="P76"/>
      <c r="Q76"/>
      <c r="R76"/>
      <c r="S76"/>
      <c r="T76"/>
      <c r="U76"/>
      <c r="W76"/>
      <c r="X76"/>
      <c r="Y76"/>
    </row>
    <row r="77" spans="11:25">
      <c r="K77" s="254"/>
      <c r="L77"/>
      <c r="M77"/>
      <c r="N77"/>
      <c r="O77"/>
      <c r="P77"/>
      <c r="Q77"/>
      <c r="R77"/>
      <c r="S77"/>
      <c r="T77"/>
      <c r="U77"/>
      <c r="W77"/>
      <c r="X77"/>
      <c r="Y77"/>
    </row>
    <row r="78" spans="11:25">
      <c r="K78" s="254"/>
      <c r="L78"/>
      <c r="M78"/>
      <c r="N78"/>
      <c r="O78"/>
      <c r="P78"/>
      <c r="Q78"/>
      <c r="R78"/>
      <c r="S78"/>
      <c r="T78"/>
      <c r="U78"/>
      <c r="W78"/>
      <c r="X78"/>
      <c r="Y78"/>
    </row>
    <row r="79" spans="11:25">
      <c r="K79" s="254"/>
      <c r="L79"/>
      <c r="M79"/>
      <c r="N79"/>
      <c r="O79"/>
      <c r="P79"/>
      <c r="Q79"/>
      <c r="R79"/>
      <c r="S79"/>
      <c r="T79"/>
      <c r="U79"/>
      <c r="W79"/>
      <c r="X79"/>
      <c r="Y79"/>
    </row>
    <row r="80" spans="11:25">
      <c r="K80" s="254"/>
      <c r="L80"/>
      <c r="M80"/>
      <c r="N80"/>
      <c r="O80"/>
      <c r="P80"/>
      <c r="Q80"/>
      <c r="R80"/>
      <c r="S80"/>
      <c r="T80"/>
      <c r="U80"/>
      <c r="W80"/>
      <c r="X80"/>
      <c r="Y80"/>
    </row>
    <row r="81" spans="11:25">
      <c r="K81" s="254"/>
      <c r="L81"/>
      <c r="M81"/>
      <c r="N81"/>
      <c r="O81"/>
      <c r="P81"/>
      <c r="Q81"/>
      <c r="R81"/>
      <c r="S81"/>
      <c r="T81"/>
      <c r="U81"/>
      <c r="W81"/>
      <c r="X81"/>
      <c r="Y81"/>
    </row>
    <row r="82" spans="11:25">
      <c r="K82" s="254"/>
      <c r="L82"/>
      <c r="M82"/>
      <c r="N82"/>
      <c r="O82"/>
      <c r="P82"/>
      <c r="Q82"/>
      <c r="R82"/>
      <c r="S82"/>
      <c r="T82"/>
      <c r="U82"/>
      <c r="W82"/>
      <c r="X82"/>
      <c r="Y82"/>
    </row>
    <row r="83" spans="11:25">
      <c r="K83" s="254"/>
      <c r="L83"/>
      <c r="M83"/>
      <c r="N83"/>
      <c r="O83"/>
      <c r="P83"/>
      <c r="Q83"/>
      <c r="R83"/>
      <c r="S83"/>
      <c r="T83"/>
      <c r="U83"/>
      <c r="W83"/>
      <c r="X83"/>
      <c r="Y83"/>
    </row>
    <row r="84" spans="11:25">
      <c r="K84" s="254"/>
      <c r="L84"/>
      <c r="M84"/>
      <c r="N84"/>
      <c r="O84"/>
      <c r="P84"/>
      <c r="Q84"/>
      <c r="R84"/>
      <c r="S84"/>
      <c r="T84"/>
      <c r="U84"/>
      <c r="W84"/>
      <c r="X84"/>
    </row>
    <row r="85" spans="11:25">
      <c r="K85" s="254"/>
      <c r="L85"/>
      <c r="M85"/>
      <c r="N85"/>
      <c r="O85"/>
      <c r="P85"/>
      <c r="Q85"/>
      <c r="R85"/>
      <c r="S85"/>
      <c r="T85"/>
      <c r="U85"/>
      <c r="W85"/>
      <c r="X85"/>
    </row>
    <row r="86" spans="11:25">
      <c r="K86" s="254"/>
      <c r="L86"/>
      <c r="M86"/>
      <c r="N86"/>
      <c r="O86"/>
      <c r="P86"/>
      <c r="Q86"/>
      <c r="R86"/>
      <c r="S86"/>
      <c r="T86"/>
      <c r="U86"/>
      <c r="W86"/>
      <c r="X86"/>
    </row>
    <row r="87" spans="11:25">
      <c r="K87" s="254"/>
      <c r="L87"/>
      <c r="M87"/>
      <c r="N87"/>
      <c r="O87"/>
      <c r="P87"/>
      <c r="Q87"/>
      <c r="R87"/>
      <c r="S87"/>
      <c r="T87"/>
      <c r="U87"/>
      <c r="W87"/>
      <c r="X87"/>
    </row>
    <row r="88" spans="11:25">
      <c r="K88" s="254"/>
      <c r="L88"/>
      <c r="M88"/>
      <c r="N88"/>
      <c r="O88"/>
      <c r="P88"/>
      <c r="Q88"/>
      <c r="R88"/>
      <c r="S88"/>
      <c r="T88"/>
      <c r="U88"/>
      <c r="W88"/>
      <c r="X88"/>
    </row>
    <row r="89" spans="11:25">
      <c r="K89" s="254"/>
      <c r="L89"/>
      <c r="M89"/>
      <c r="N89"/>
      <c r="O89"/>
      <c r="P89"/>
      <c r="Q89"/>
      <c r="R89"/>
      <c r="S89"/>
      <c r="T89"/>
      <c r="U89"/>
      <c r="W89"/>
      <c r="X89"/>
    </row>
    <row r="90" spans="11:25">
      <c r="K90" s="254"/>
      <c r="L90"/>
      <c r="M90"/>
      <c r="N90"/>
      <c r="O90"/>
      <c r="P90"/>
      <c r="Q90"/>
      <c r="R90"/>
      <c r="S90"/>
      <c r="T90"/>
      <c r="U90"/>
      <c r="X90"/>
    </row>
    <row r="91" spans="11:25">
      <c r="K91" s="254"/>
      <c r="L91"/>
      <c r="M91"/>
      <c r="N91"/>
      <c r="O91"/>
      <c r="P91"/>
      <c r="Q91"/>
      <c r="R91"/>
      <c r="S91"/>
      <c r="T91"/>
      <c r="U91"/>
    </row>
    <row r="92" spans="11:25">
      <c r="K92" s="254"/>
      <c r="L92"/>
      <c r="M92"/>
      <c r="N92"/>
      <c r="O92"/>
      <c r="P92"/>
      <c r="Q92"/>
      <c r="R92"/>
      <c r="S92"/>
      <c r="T92"/>
      <c r="U92"/>
    </row>
    <row r="93" spans="11:25">
      <c r="K93" s="254"/>
      <c r="L93"/>
      <c r="M93"/>
      <c r="N93"/>
      <c r="O93"/>
      <c r="P93"/>
      <c r="Q93"/>
      <c r="R93"/>
      <c r="S93"/>
      <c r="T93"/>
      <c r="U93"/>
    </row>
    <row r="94" spans="11:25">
      <c r="K94" s="254"/>
      <c r="L94"/>
      <c r="M94"/>
      <c r="N94"/>
      <c r="O94"/>
      <c r="P94"/>
      <c r="Q94"/>
      <c r="R94"/>
      <c r="S94"/>
      <c r="T94"/>
      <c r="U94"/>
    </row>
    <row r="95" spans="11:25">
      <c r="K95" s="254"/>
      <c r="L95"/>
      <c r="M95"/>
      <c r="N95"/>
      <c r="O95"/>
      <c r="P95"/>
      <c r="Q95"/>
      <c r="R95"/>
      <c r="S95"/>
      <c r="T95"/>
      <c r="U95"/>
    </row>
    <row r="96" spans="11:25">
      <c r="K96" s="254"/>
      <c r="L96"/>
      <c r="M96"/>
      <c r="N96"/>
      <c r="O96"/>
      <c r="P96"/>
      <c r="Q96"/>
      <c r="R96"/>
      <c r="S96"/>
      <c r="T96"/>
      <c r="U96"/>
    </row>
    <row r="97" spans="11:21">
      <c r="K97" s="254"/>
      <c r="L97"/>
      <c r="M97"/>
      <c r="N97"/>
      <c r="O97"/>
      <c r="P97"/>
      <c r="Q97"/>
      <c r="R97"/>
      <c r="S97"/>
      <c r="T97"/>
      <c r="U97"/>
    </row>
    <row r="98" spans="11:21">
      <c r="K98" s="254"/>
      <c r="L98"/>
      <c r="M98"/>
      <c r="N98"/>
      <c r="O98"/>
      <c r="P98"/>
      <c r="Q98"/>
      <c r="R98"/>
      <c r="S98"/>
      <c r="T98"/>
      <c r="U98"/>
    </row>
    <row r="99" spans="11:21">
      <c r="K99" s="254"/>
    </row>
    <row r="100" spans="11:21">
      <c r="K100" s="254"/>
    </row>
    <row r="101" spans="11:21">
      <c r="K101" s="254"/>
    </row>
    <row r="102" spans="11:21">
      <c r="K102" s="254"/>
    </row>
    <row r="103" spans="11:21">
      <c r="K103" s="254"/>
    </row>
    <row r="104" spans="11:21">
      <c r="K104" s="254"/>
    </row>
    <row r="105" spans="11:21">
      <c r="K105" s="254"/>
    </row>
    <row r="106" spans="11:21">
      <c r="K106" s="254"/>
    </row>
    <row r="107" spans="11:21">
      <c r="K107" s="254"/>
    </row>
    <row r="108" spans="11:21">
      <c r="K108" s="254"/>
    </row>
    <row r="109" spans="11:21">
      <c r="K109" s="254"/>
    </row>
    <row r="110" spans="11:21">
      <c r="K110" s="254"/>
    </row>
    <row r="111" spans="11:21">
      <c r="K111" s="254"/>
    </row>
    <row r="112" spans="11:21">
      <c r="K112" s="254"/>
    </row>
    <row r="113" spans="11:11">
      <c r="K113" s="254"/>
    </row>
    <row r="114" spans="11:11">
      <c r="K114" s="254"/>
    </row>
    <row r="115" spans="11:11">
      <c r="K115" s="254"/>
    </row>
    <row r="116" spans="11:11">
      <c r="K116" s="254"/>
    </row>
    <row r="117" spans="11:11">
      <c r="K117" s="254"/>
    </row>
    <row r="118" spans="11:11">
      <c r="K118" s="254"/>
    </row>
    <row r="119" spans="11:11">
      <c r="K119" s="254"/>
    </row>
    <row r="120" spans="11:11">
      <c r="K120" s="254"/>
    </row>
    <row r="121" spans="11:11">
      <c r="K121" s="254"/>
    </row>
    <row r="122" spans="11:11">
      <c r="K122" s="254"/>
    </row>
    <row r="123" spans="11:11">
      <c r="K123" s="254"/>
    </row>
    <row r="124" spans="11:11">
      <c r="K124" s="254"/>
    </row>
    <row r="125" spans="11:11">
      <c r="K125" s="254"/>
    </row>
    <row r="126" spans="11:11">
      <c r="K126" s="254"/>
    </row>
    <row r="127" spans="11:11">
      <c r="K127" s="254"/>
    </row>
    <row r="128" spans="11:11">
      <c r="K128" s="254"/>
    </row>
    <row r="129" spans="11:11">
      <c r="K129" s="254"/>
    </row>
    <row r="130" spans="11:11">
      <c r="K130" s="254"/>
    </row>
  </sheetData>
  <mergeCells count="2">
    <mergeCell ref="D29:E29"/>
    <mergeCell ref="F29:G29"/>
  </mergeCells>
  <pageMargins left="0.7" right="0.7" top="0.75" bottom="0.75" header="0.3" footer="0.3"/>
  <pageSetup orientation="portrait" r:id="rId5"/>
  <drawing r:id="rId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6"/>
  <sheetViews>
    <sheetView zoomScaleNormal="100" workbookViewId="0">
      <selection activeCell="B11" sqref="B11:M11"/>
    </sheetView>
  </sheetViews>
  <sheetFormatPr defaultRowHeight="15"/>
  <cols>
    <col min="1" max="1" width="16.140625" style="312" bestFit="1" customWidth="1"/>
    <col min="2" max="2" width="15.85546875" style="312" bestFit="1" customWidth="1"/>
    <col min="3" max="3" width="10.28515625" style="312" bestFit="1" customWidth="1"/>
    <col min="4" max="4" width="11" style="312" bestFit="1" customWidth="1"/>
    <col min="5" max="5" width="12.7109375" style="312" bestFit="1" customWidth="1"/>
    <col min="6" max="6" width="10.140625" style="312" bestFit="1" customWidth="1"/>
    <col min="7" max="8" width="11.5703125" style="312" bestFit="1" customWidth="1"/>
    <col min="9" max="9" width="10" style="312" bestFit="1" customWidth="1"/>
    <col min="10" max="10" width="9.42578125" style="312" bestFit="1" customWidth="1"/>
    <col min="11" max="11" width="7.140625" style="312" bestFit="1" customWidth="1"/>
    <col min="12" max="12" width="15.42578125" style="312" bestFit="1" customWidth="1"/>
    <col min="13" max="13" width="11" style="312" bestFit="1" customWidth="1"/>
    <col min="14" max="14" width="10.7109375" style="312" bestFit="1" customWidth="1"/>
    <col min="15" max="16384" width="9.140625" style="312"/>
  </cols>
  <sheetData>
    <row r="1" spans="1:14" s="388" customFormat="1">
      <c r="C1" s="422" t="s">
        <v>281</v>
      </c>
      <c r="D1" s="422"/>
      <c r="E1" s="422"/>
      <c r="F1" s="422"/>
      <c r="G1" s="422"/>
      <c r="H1" s="422"/>
    </row>
    <row r="2" spans="1:14" s="388" customFormat="1"/>
    <row r="3" spans="1:14" s="388" customFormat="1">
      <c r="A3" s="86" t="s">
        <v>282</v>
      </c>
      <c r="B3" s="89" t="s">
        <v>271</v>
      </c>
      <c r="C3" s="89" t="s">
        <v>243</v>
      </c>
      <c r="D3" s="89" t="s">
        <v>259</v>
      </c>
      <c r="E3" s="89" t="s">
        <v>261</v>
      </c>
      <c r="F3" s="89" t="s">
        <v>260</v>
      </c>
      <c r="G3" s="89" t="s">
        <v>17</v>
      </c>
      <c r="H3" s="89" t="s">
        <v>16</v>
      </c>
      <c r="I3" s="89" t="s">
        <v>18</v>
      </c>
      <c r="J3" s="89" t="s">
        <v>8</v>
      </c>
      <c r="K3" s="89" t="s">
        <v>294</v>
      </c>
      <c r="L3" s="89" t="s">
        <v>269</v>
      </c>
      <c r="M3" s="86" t="s">
        <v>295</v>
      </c>
      <c r="N3" s="314">
        <v>42169</v>
      </c>
    </row>
    <row r="4" spans="1:14" s="388" customFormat="1">
      <c r="A4" s="376" t="s">
        <v>276</v>
      </c>
      <c r="B4" s="334">
        <v>15439546.1797</v>
      </c>
      <c r="C4" s="334">
        <v>14116406.144703124</v>
      </c>
      <c r="D4" s="334">
        <v>1323140.0349968751</v>
      </c>
      <c r="E4" s="342">
        <v>12883753.423999999</v>
      </c>
      <c r="F4" s="334">
        <v>4883222.9640000006</v>
      </c>
      <c r="G4" s="342">
        <v>8000530.4599999981</v>
      </c>
      <c r="H4" s="342">
        <v>4731450.7609374989</v>
      </c>
      <c r="I4" s="334">
        <v>3605393.6100000003</v>
      </c>
      <c r="J4" s="334">
        <v>302084.408203125</v>
      </c>
      <c r="K4" s="253">
        <v>0.59139213138343583</v>
      </c>
      <c r="L4" s="342">
        <v>7140790.2970703114</v>
      </c>
      <c r="M4" s="253">
        <v>0.89253960506392638</v>
      </c>
      <c r="N4" s="314">
        <v>42169</v>
      </c>
    </row>
    <row r="5" spans="1:14" s="388" customFormat="1">
      <c r="A5" s="376" t="s">
        <v>275</v>
      </c>
      <c r="B5" s="334">
        <v>1529611.9703124999</v>
      </c>
      <c r="C5" s="334">
        <v>1385898.4242187501</v>
      </c>
      <c r="D5" s="334">
        <v>143713.54609374999</v>
      </c>
      <c r="E5" s="334">
        <v>1308276.1595089284</v>
      </c>
      <c r="F5" s="334">
        <v>164571.24493861603</v>
      </c>
      <c r="G5" s="334">
        <v>1143704.9145703125</v>
      </c>
      <c r="H5" s="334">
        <v>336313.91093749995</v>
      </c>
      <c r="I5" s="334">
        <v>807391.00363281253</v>
      </c>
      <c r="J5" s="334">
        <v>34453.849531250002</v>
      </c>
      <c r="K5" s="223">
        <v>0.29405654085507921</v>
      </c>
      <c r="L5" s="334">
        <v>330665.04707031249</v>
      </c>
      <c r="M5" s="223">
        <v>0.28911744879101325</v>
      </c>
      <c r="N5" s="314">
        <v>42169</v>
      </c>
    </row>
    <row r="6" spans="1:14" s="388" customFormat="1">
      <c r="A6" s="376" t="s">
        <v>277</v>
      </c>
      <c r="B6" s="334">
        <v>0</v>
      </c>
      <c r="C6" s="334">
        <v>0</v>
      </c>
      <c r="D6" s="334">
        <v>0</v>
      </c>
      <c r="E6" s="334">
        <v>0</v>
      </c>
      <c r="F6" s="334">
        <v>0</v>
      </c>
      <c r="G6" s="334">
        <v>0</v>
      </c>
      <c r="H6" s="334">
        <v>0</v>
      </c>
      <c r="I6" s="334">
        <v>0</v>
      </c>
      <c r="J6" s="334">
        <v>0</v>
      </c>
      <c r="K6" s="223">
        <v>0</v>
      </c>
      <c r="L6" s="334">
        <v>0</v>
      </c>
      <c r="M6" s="223">
        <v>0</v>
      </c>
      <c r="N6" s="314">
        <v>42169</v>
      </c>
    </row>
    <row r="7" spans="1:14" s="388" customFormat="1">
      <c r="A7" s="376" t="s">
        <v>278</v>
      </c>
      <c r="B7" s="334">
        <v>1275146.3999999999</v>
      </c>
      <c r="C7" s="334">
        <v>1159224</v>
      </c>
      <c r="D7" s="334">
        <v>115922.40000000005</v>
      </c>
      <c r="E7" s="334">
        <v>816288</v>
      </c>
      <c r="F7" s="334">
        <v>102036</v>
      </c>
      <c r="G7" s="334">
        <v>714252</v>
      </c>
      <c r="H7" s="334">
        <v>714252</v>
      </c>
      <c r="I7" s="334">
        <v>0</v>
      </c>
      <c r="J7" s="334">
        <v>0</v>
      </c>
      <c r="K7" s="223">
        <v>1</v>
      </c>
      <c r="L7" s="334">
        <v>714252</v>
      </c>
      <c r="M7" s="223">
        <v>1</v>
      </c>
      <c r="N7" s="314">
        <v>42169</v>
      </c>
    </row>
    <row r="8" spans="1:14" s="388" customFormat="1">
      <c r="A8" s="376" t="s">
        <v>146</v>
      </c>
      <c r="B8" s="334">
        <v>127930.51397171021</v>
      </c>
      <c r="C8" s="334">
        <v>117909.04036712646</v>
      </c>
      <c r="D8" s="334">
        <v>10021.473604583756</v>
      </c>
      <c r="E8" s="334">
        <v>116300.46724700928</v>
      </c>
      <c r="F8" s="334">
        <v>56721.798851013184</v>
      </c>
      <c r="G8" s="334">
        <v>59578.668395996094</v>
      </c>
      <c r="H8" s="334">
        <v>58562.190795898438</v>
      </c>
      <c r="I8" s="334">
        <v>1016.4776000976562</v>
      </c>
      <c r="J8" s="334">
        <v>2659.3695678710937</v>
      </c>
      <c r="K8" s="223">
        <v>0.98293890032349285</v>
      </c>
      <c r="L8" s="334">
        <v>58562.190795898438</v>
      </c>
      <c r="M8" s="223">
        <v>0.98293890032349285</v>
      </c>
      <c r="N8" s="314">
        <v>42169</v>
      </c>
    </row>
    <row r="9" spans="1:14" s="338" customFormat="1">
      <c r="A9" s="376" t="s">
        <v>349</v>
      </c>
      <c r="B9" s="233">
        <v>18372235.063984208</v>
      </c>
      <c r="C9" s="233">
        <v>16779437.609288998</v>
      </c>
      <c r="D9" s="233">
        <v>1592797.4546952089</v>
      </c>
      <c r="E9" s="233">
        <v>15124618.050755937</v>
      </c>
      <c r="F9" s="233">
        <v>5206552.0077896295</v>
      </c>
      <c r="G9" s="233">
        <v>9918066.0429663062</v>
      </c>
      <c r="H9" s="233">
        <v>5840578.8626708975</v>
      </c>
      <c r="I9" s="233">
        <v>4413801.0912329108</v>
      </c>
      <c r="J9" s="233">
        <v>339197.62730224611</v>
      </c>
      <c r="K9" s="234">
        <v>0.58888283636837835</v>
      </c>
      <c r="L9" s="233">
        <v>8244269.5349365221</v>
      </c>
      <c r="M9" s="234">
        <v>0.83123761217371539</v>
      </c>
      <c r="N9" s="314">
        <v>42169</v>
      </c>
    </row>
    <row r="10" spans="1:14" s="348" customFormat="1">
      <c r="A10" s="244" t="s">
        <v>347</v>
      </c>
      <c r="B10" s="264">
        <v>17941.635804672078</v>
      </c>
      <c r="C10" s="233">
        <v>16386.169540321287</v>
      </c>
      <c r="D10" s="233">
        <v>1555.46626435079</v>
      </c>
      <c r="E10" s="264">
        <v>14770.134815191344</v>
      </c>
      <c r="F10" s="233">
        <v>5084.5234451070601</v>
      </c>
      <c r="G10" s="264">
        <v>9685.6113700842834</v>
      </c>
      <c r="H10" s="264">
        <v>5703.6902955770483</v>
      </c>
      <c r="I10" s="233">
        <v>4310.3526281571394</v>
      </c>
      <c r="J10" s="233">
        <v>331.24768291234972</v>
      </c>
      <c r="K10" s="234">
        <v>0.58888283636837835</v>
      </c>
      <c r="L10" s="233">
        <v>8051.0444677114474</v>
      </c>
      <c r="M10" s="234">
        <v>0.83123761217371539</v>
      </c>
      <c r="N10" s="314">
        <v>42169</v>
      </c>
    </row>
    <row r="11" spans="1:14" s="177" customFormat="1">
      <c r="A11" s="198" t="s">
        <v>348</v>
      </c>
      <c r="B11" s="178">
        <v>17.521128715500076</v>
      </c>
      <c r="C11" s="178">
        <v>16.002118691720007</v>
      </c>
      <c r="D11" s="178">
        <v>1.5190100237800683</v>
      </c>
      <c r="E11" s="178">
        <v>14.423959780460297</v>
      </c>
      <c r="F11" s="178">
        <v>4.9653549268623633</v>
      </c>
      <c r="G11" s="178">
        <v>9.458604853597933</v>
      </c>
      <c r="H11" s="178">
        <v>5.5700100542744613</v>
      </c>
      <c r="I11" s="178">
        <v>4.2093287384347065</v>
      </c>
      <c r="J11" s="178">
        <v>0.32348406534409152</v>
      </c>
      <c r="K11" s="234">
        <v>0.58888283636837835</v>
      </c>
      <c r="L11" s="178">
        <v>7.8623481129994603</v>
      </c>
      <c r="M11" s="234">
        <v>0.83123761217371539</v>
      </c>
      <c r="N11" s="314">
        <v>42169</v>
      </c>
    </row>
    <row r="12" spans="1:14" s="177" customFormat="1">
      <c r="A12" s="197"/>
      <c r="B12" s="187"/>
      <c r="C12" s="187"/>
      <c r="D12" s="187"/>
      <c r="E12" s="187"/>
      <c r="F12" s="187"/>
      <c r="G12" s="187"/>
      <c r="H12" s="187"/>
      <c r="I12" s="187"/>
      <c r="J12" s="187"/>
      <c r="K12" s="196"/>
      <c r="L12" s="187"/>
      <c r="M12" s="196"/>
    </row>
    <row r="13" spans="1:14" s="388" customFormat="1">
      <c r="C13" s="422" t="s">
        <v>279</v>
      </c>
      <c r="D13" s="422"/>
      <c r="E13" s="422"/>
      <c r="F13" s="422"/>
      <c r="G13" s="422"/>
      <c r="H13" s="422"/>
      <c r="N13" s="388" t="s">
        <v>480</v>
      </c>
    </row>
    <row r="14" spans="1:14" s="388" customFormat="1"/>
    <row r="15" spans="1:14" s="388" customFormat="1">
      <c r="A15" s="86" t="s">
        <v>282</v>
      </c>
      <c r="B15" s="89" t="s">
        <v>271</v>
      </c>
      <c r="C15" s="89" t="s">
        <v>243</v>
      </c>
      <c r="D15" s="89" t="s">
        <v>259</v>
      </c>
      <c r="E15" s="89" t="s">
        <v>261</v>
      </c>
      <c r="F15" s="89" t="s">
        <v>260</v>
      </c>
      <c r="G15" s="89" t="s">
        <v>17</v>
      </c>
      <c r="H15" s="89" t="s">
        <v>16</v>
      </c>
      <c r="I15" s="89" t="s">
        <v>18</v>
      </c>
      <c r="J15" s="89" t="s">
        <v>8</v>
      </c>
      <c r="K15" s="89" t="s">
        <v>294</v>
      </c>
      <c r="L15" s="89" t="s">
        <v>269</v>
      </c>
      <c r="M15" s="86" t="s">
        <v>295</v>
      </c>
      <c r="N15" s="314">
        <v>42169</v>
      </c>
    </row>
    <row r="16" spans="1:14" s="388" customFormat="1">
      <c r="A16" s="376" t="s">
        <v>275</v>
      </c>
      <c r="B16" s="334">
        <v>1529611.9703124999</v>
      </c>
      <c r="C16" s="334">
        <v>1385898.4242187501</v>
      </c>
      <c r="D16" s="334">
        <v>143713.54609374999</v>
      </c>
      <c r="E16" s="334">
        <v>1308276.1595089284</v>
      </c>
      <c r="F16" s="334">
        <v>164571.24493861603</v>
      </c>
      <c r="G16" s="334">
        <v>1143704.9145703125</v>
      </c>
      <c r="H16" s="334">
        <v>336313.91093749995</v>
      </c>
      <c r="I16" s="334">
        <v>807391.00363281253</v>
      </c>
      <c r="J16" s="334">
        <v>34453.849531250002</v>
      </c>
      <c r="K16" s="223">
        <v>0.29405654085507921</v>
      </c>
      <c r="L16" s="334">
        <v>330665.04707031249</v>
      </c>
      <c r="M16" s="223">
        <v>0.28911744879101325</v>
      </c>
      <c r="N16" s="314">
        <v>42169</v>
      </c>
    </row>
    <row r="17" spans="1:14" s="388" customFormat="1">
      <c r="A17" s="376" t="s">
        <v>277</v>
      </c>
      <c r="B17" s="334">
        <v>0</v>
      </c>
      <c r="C17" s="334">
        <v>0</v>
      </c>
      <c r="D17" s="334">
        <v>0</v>
      </c>
      <c r="E17" s="334">
        <v>0</v>
      </c>
      <c r="F17" s="334">
        <v>0</v>
      </c>
      <c r="G17" s="334">
        <v>0</v>
      </c>
      <c r="H17" s="334">
        <v>0</v>
      </c>
      <c r="I17" s="334">
        <v>0</v>
      </c>
      <c r="J17" s="334">
        <v>0</v>
      </c>
      <c r="K17" s="223">
        <v>0</v>
      </c>
      <c r="L17" s="334">
        <v>0</v>
      </c>
      <c r="M17" s="223">
        <v>0</v>
      </c>
      <c r="N17" s="314">
        <v>42169</v>
      </c>
    </row>
    <row r="18" spans="1:14" s="388" customFormat="1">
      <c r="A18" s="376" t="s">
        <v>278</v>
      </c>
      <c r="B18" s="334">
        <v>1275146.3999999999</v>
      </c>
      <c r="C18" s="334">
        <v>1159224</v>
      </c>
      <c r="D18" s="334">
        <v>115922.40000000005</v>
      </c>
      <c r="E18" s="334">
        <v>816288</v>
      </c>
      <c r="F18" s="334">
        <v>102036</v>
      </c>
      <c r="G18" s="334">
        <v>714252</v>
      </c>
      <c r="H18" s="334">
        <v>714252</v>
      </c>
      <c r="I18" s="334">
        <v>0</v>
      </c>
      <c r="J18" s="334">
        <v>0</v>
      </c>
      <c r="K18" s="223">
        <v>1</v>
      </c>
      <c r="L18" s="334">
        <v>714252</v>
      </c>
      <c r="M18" s="223">
        <v>1</v>
      </c>
      <c r="N18" s="314">
        <v>42169</v>
      </c>
    </row>
    <row r="19" spans="1:14" s="388" customFormat="1">
      <c r="A19" s="376" t="s">
        <v>146</v>
      </c>
      <c r="B19" s="334">
        <v>127930.51397171021</v>
      </c>
      <c r="C19" s="334">
        <v>117909.04036712646</v>
      </c>
      <c r="D19" s="334">
        <v>10021.473604583756</v>
      </c>
      <c r="E19" s="334">
        <v>116300.46724700928</v>
      </c>
      <c r="F19" s="334">
        <v>56721.798851013184</v>
      </c>
      <c r="G19" s="334">
        <v>59578.668395996094</v>
      </c>
      <c r="H19" s="334">
        <v>58562.190795898438</v>
      </c>
      <c r="I19" s="334">
        <v>1016.4776000976562</v>
      </c>
      <c r="J19" s="334">
        <v>2659.3695678710937</v>
      </c>
      <c r="K19" s="223">
        <v>0.98293890032349285</v>
      </c>
      <c r="L19" s="334">
        <v>58562.190795898438</v>
      </c>
      <c r="M19" s="223">
        <v>0.98293890032349285</v>
      </c>
      <c r="N19" s="314">
        <v>42169</v>
      </c>
    </row>
    <row r="20" spans="1:14" s="338" customFormat="1">
      <c r="A20" s="372" t="s">
        <v>349</v>
      </c>
      <c r="B20" s="233">
        <v>2932688.8842842099</v>
      </c>
      <c r="C20" s="233">
        <v>2663031.4645858766</v>
      </c>
      <c r="D20" s="233">
        <v>269657.41969833378</v>
      </c>
      <c r="E20" s="233">
        <v>2240864.6267559379</v>
      </c>
      <c r="F20" s="233">
        <v>323329.04378962924</v>
      </c>
      <c r="G20" s="233">
        <v>1917535.5829663086</v>
      </c>
      <c r="H20" s="233">
        <v>1109128.1017333984</v>
      </c>
      <c r="I20" s="233">
        <v>808407.48123291018</v>
      </c>
      <c r="J20" s="233">
        <v>37113.219099121095</v>
      </c>
      <c r="K20" s="234">
        <v>0.57841330903369526</v>
      </c>
      <c r="L20" s="233">
        <v>1103479.237866211</v>
      </c>
      <c r="M20" s="234">
        <v>0.57546741122748657</v>
      </c>
      <c r="N20" s="314">
        <v>42169</v>
      </c>
    </row>
    <row r="21" spans="1:14" s="348" customFormat="1">
      <c r="A21" s="244" t="s">
        <v>347</v>
      </c>
      <c r="B21" s="264">
        <v>2863.9539885587988</v>
      </c>
      <c r="C21" s="233">
        <v>2600.6166646346451</v>
      </c>
      <c r="D21" s="233">
        <v>263.33732392415408</v>
      </c>
      <c r="E21" s="264">
        <v>2188.3443620663456</v>
      </c>
      <c r="F21" s="233">
        <v>315.75101932580981</v>
      </c>
      <c r="G21" s="264">
        <v>1872.5933427405357</v>
      </c>
      <c r="H21" s="264">
        <v>1083.1329118490219</v>
      </c>
      <c r="I21" s="233">
        <v>789.46043089151385</v>
      </c>
      <c r="J21" s="233">
        <v>36.243378026485445</v>
      </c>
      <c r="K21" s="234">
        <v>0.57841330903369526</v>
      </c>
      <c r="L21" s="233">
        <v>1077.6164432287217</v>
      </c>
      <c r="M21" s="234">
        <v>0.57546741122748657</v>
      </c>
      <c r="N21" s="314">
        <v>42169</v>
      </c>
    </row>
    <row r="22" spans="1:14" s="177" customFormat="1">
      <c r="A22" s="198" t="s">
        <v>348</v>
      </c>
      <c r="B22" s="178">
        <v>2.7968300669519519</v>
      </c>
      <c r="C22" s="178">
        <v>2.5396647115572706</v>
      </c>
      <c r="D22" s="178">
        <v>0.25716535539468172</v>
      </c>
      <c r="E22" s="178">
        <v>2.1370550410804157</v>
      </c>
      <c r="F22" s="178">
        <v>0.30835060481036114</v>
      </c>
      <c r="G22" s="178">
        <v>1.8287044362700544</v>
      </c>
      <c r="H22" s="178">
        <v>1.0577469842275604</v>
      </c>
      <c r="I22" s="178">
        <v>0.770957452042494</v>
      </c>
      <c r="J22" s="178">
        <v>3.5393923853989692E-2</v>
      </c>
      <c r="K22" s="234">
        <v>0.57841330903369526</v>
      </c>
      <c r="L22" s="178">
        <v>1.0523598078405485</v>
      </c>
      <c r="M22" s="234">
        <v>0.57546741122748657</v>
      </c>
      <c r="N22" s="314">
        <v>42169</v>
      </c>
    </row>
    <row r="23" spans="1:14" s="388" customFormat="1"/>
    <row r="24" spans="1:14" s="388" customFormat="1">
      <c r="C24" s="422" t="s">
        <v>280</v>
      </c>
      <c r="D24" s="422"/>
      <c r="E24" s="422"/>
      <c r="F24" s="422"/>
      <c r="G24" s="422"/>
      <c r="H24" s="422"/>
    </row>
    <row r="25" spans="1:14" s="388" customFormat="1"/>
    <row r="26" spans="1:14" s="388" customFormat="1">
      <c r="A26" s="86" t="s">
        <v>282</v>
      </c>
      <c r="B26" s="89" t="s">
        <v>271</v>
      </c>
      <c r="C26" s="89" t="s">
        <v>243</v>
      </c>
      <c r="D26" s="89" t="s">
        <v>259</v>
      </c>
      <c r="E26" s="89" t="s">
        <v>261</v>
      </c>
      <c r="F26" s="89" t="s">
        <v>260</v>
      </c>
      <c r="G26" s="89" t="s">
        <v>17</v>
      </c>
      <c r="H26" s="89" t="s">
        <v>16</v>
      </c>
      <c r="I26" s="89" t="s">
        <v>18</v>
      </c>
      <c r="J26" s="89" t="s">
        <v>8</v>
      </c>
      <c r="K26" s="89" t="s">
        <v>294</v>
      </c>
      <c r="L26" s="89" t="s">
        <v>269</v>
      </c>
      <c r="M26" s="86" t="s">
        <v>295</v>
      </c>
      <c r="N26" s="314">
        <v>42169</v>
      </c>
    </row>
    <row r="27" spans="1:14" s="338" customFormat="1">
      <c r="A27" s="376" t="s">
        <v>276</v>
      </c>
      <c r="B27" s="233">
        <v>15439546.179699998</v>
      </c>
      <c r="C27" s="233">
        <v>14116406.144703122</v>
      </c>
      <c r="D27" s="233">
        <v>1323140.0349968751</v>
      </c>
      <c r="E27" s="233">
        <v>12883753.423999999</v>
      </c>
      <c r="F27" s="233">
        <v>4883222.9640000006</v>
      </c>
      <c r="G27" s="233">
        <v>8000530.4599999972</v>
      </c>
      <c r="H27" s="233">
        <v>4731450.7609374989</v>
      </c>
      <c r="I27" s="233">
        <v>3605393.6100000003</v>
      </c>
      <c r="J27" s="233">
        <v>302084.408203125</v>
      </c>
      <c r="K27" s="234">
        <v>0.59139213138343583</v>
      </c>
      <c r="L27" s="233">
        <v>7140790.2970703114</v>
      </c>
      <c r="M27" s="234">
        <v>0.89253960506392649</v>
      </c>
      <c r="N27" s="314">
        <v>42169</v>
      </c>
    </row>
    <row r="28" spans="1:14" s="348" customFormat="1">
      <c r="A28" s="244" t="s">
        <v>347</v>
      </c>
      <c r="B28" s="264">
        <v>15077.68181611328</v>
      </c>
      <c r="C28" s="233">
        <v>13785.552875686642</v>
      </c>
      <c r="D28" s="233">
        <v>1292.1289404266358</v>
      </c>
      <c r="E28" s="264">
        <v>12581.790453124999</v>
      </c>
      <c r="F28" s="233">
        <v>4768.7724257812506</v>
      </c>
      <c r="G28" s="264">
        <v>7813.0180273437472</v>
      </c>
      <c r="H28" s="264">
        <v>4620.5573837280263</v>
      </c>
      <c r="I28" s="233">
        <v>3520.8921972656253</v>
      </c>
      <c r="J28" s="233">
        <v>295.00430488586426</v>
      </c>
      <c r="K28" s="234">
        <v>0.59139213138343583</v>
      </c>
      <c r="L28" s="233">
        <v>6973.428024482726</v>
      </c>
      <c r="M28" s="234">
        <v>0.89253960506392649</v>
      </c>
      <c r="N28" s="314">
        <v>42169</v>
      </c>
    </row>
    <row r="29" spans="1:14" s="177" customFormat="1">
      <c r="A29" s="198" t="s">
        <v>348</v>
      </c>
      <c r="B29" s="178">
        <v>14.724298648548125</v>
      </c>
      <c r="C29" s="178">
        <v>13.462453980162737</v>
      </c>
      <c r="D29" s="178">
        <v>1.2618446683853866</v>
      </c>
      <c r="E29" s="178">
        <v>12.286904739379882</v>
      </c>
      <c r="F29" s="178">
        <v>4.6570043220520025</v>
      </c>
      <c r="G29" s="178">
        <v>7.6299004173278782</v>
      </c>
      <c r="H29" s="178">
        <v>4.5122630700469006</v>
      </c>
      <c r="I29" s="178">
        <v>3.4383712863922122</v>
      </c>
      <c r="J29" s="178">
        <v>0.28809014149010181</v>
      </c>
      <c r="K29" s="234">
        <v>0.59139213138343583</v>
      </c>
      <c r="L29" s="178">
        <v>6.8099883051589121</v>
      </c>
      <c r="M29" s="234">
        <v>0.89253960506392649</v>
      </c>
      <c r="N29" s="314">
        <v>42169</v>
      </c>
    </row>
    <row r="30" spans="1:14" s="388" customFormat="1">
      <c r="C30" s="422" t="s">
        <v>281</v>
      </c>
      <c r="D30" s="422"/>
      <c r="E30" s="422"/>
      <c r="F30" s="422"/>
      <c r="G30" s="422"/>
      <c r="H30" s="422"/>
    </row>
    <row r="31" spans="1:14" s="388" customFormat="1"/>
    <row r="32" spans="1:14" s="388" customFormat="1">
      <c r="A32" s="86" t="s">
        <v>282</v>
      </c>
      <c r="B32" s="89" t="s">
        <v>271</v>
      </c>
      <c r="C32" s="89" t="s">
        <v>243</v>
      </c>
      <c r="D32" s="89" t="s">
        <v>259</v>
      </c>
      <c r="E32" s="89" t="s">
        <v>261</v>
      </c>
      <c r="F32" s="89" t="s">
        <v>260</v>
      </c>
      <c r="G32" s="89" t="s">
        <v>17</v>
      </c>
      <c r="H32" s="89" t="s">
        <v>16</v>
      </c>
      <c r="I32" s="89" t="s">
        <v>18</v>
      </c>
      <c r="J32" s="89" t="s">
        <v>8</v>
      </c>
      <c r="K32" s="89" t="s">
        <v>294</v>
      </c>
      <c r="L32" s="89" t="s">
        <v>269</v>
      </c>
      <c r="M32" s="86" t="s">
        <v>295</v>
      </c>
      <c r="N32" s="314">
        <v>42138</v>
      </c>
    </row>
    <row r="33" spans="1:14" s="388" customFormat="1">
      <c r="A33" s="376" t="s">
        <v>276</v>
      </c>
      <c r="B33" s="334">
        <v>9879792</v>
      </c>
      <c r="C33" s="334">
        <v>8974512.095703125</v>
      </c>
      <c r="D33" s="334">
        <v>905279.904296875</v>
      </c>
      <c r="E33" s="342">
        <v>8282609.3066666676</v>
      </c>
      <c r="F33" s="334">
        <v>2825782.4466666677</v>
      </c>
      <c r="G33" s="342">
        <v>5456826.8599999994</v>
      </c>
      <c r="H33" s="342">
        <v>3026234.7209374993</v>
      </c>
      <c r="I33" s="334">
        <v>2718644.5499999993</v>
      </c>
      <c r="J33" s="334">
        <v>183346.470703125</v>
      </c>
      <c r="K33" s="253">
        <v>0.55457774244600089</v>
      </c>
      <c r="L33" s="342">
        <v>5480774.4870703137</v>
      </c>
      <c r="M33" s="253">
        <v>1.0043885627462101</v>
      </c>
      <c r="N33" s="314">
        <v>42138</v>
      </c>
    </row>
    <row r="34" spans="1:14" s="388" customFormat="1">
      <c r="A34" s="376" t="s">
        <v>275</v>
      </c>
      <c r="B34" s="334">
        <v>1529611.9703124999</v>
      </c>
      <c r="C34" s="334">
        <v>1385898.4242187501</v>
      </c>
      <c r="D34" s="334">
        <v>143713.54609374999</v>
      </c>
      <c r="E34" s="334">
        <v>1308276.1595089284</v>
      </c>
      <c r="F34" s="334">
        <v>164571.24493861603</v>
      </c>
      <c r="G34" s="334">
        <v>1143704.9145703125</v>
      </c>
      <c r="H34" s="334">
        <v>288052.41093750001</v>
      </c>
      <c r="I34" s="334">
        <v>855652.50363281253</v>
      </c>
      <c r="J34" s="334">
        <v>34453.849531250002</v>
      </c>
      <c r="K34" s="223">
        <v>0.25185903047878455</v>
      </c>
      <c r="L34" s="334">
        <v>285030.44707031251</v>
      </c>
      <c r="M34" s="223">
        <v>0.24921677212290186</v>
      </c>
      <c r="N34" s="314">
        <v>42138</v>
      </c>
    </row>
    <row r="35" spans="1:14" s="388" customFormat="1">
      <c r="A35" s="376" t="s">
        <v>277</v>
      </c>
      <c r="B35" s="334">
        <v>862400</v>
      </c>
      <c r="C35" s="334">
        <v>784526.75</v>
      </c>
      <c r="D35" s="334">
        <v>77873.25</v>
      </c>
      <c r="E35" s="334">
        <v>745865.7333333334</v>
      </c>
      <c r="F35" s="334">
        <v>364128.13333333336</v>
      </c>
      <c r="G35" s="334">
        <v>381737.60000000003</v>
      </c>
      <c r="H35" s="334">
        <v>25443.3</v>
      </c>
      <c r="I35" s="334">
        <v>356294.30000000005</v>
      </c>
      <c r="J35" s="334">
        <v>16010.75</v>
      </c>
      <c r="K35" s="223">
        <v>6.665128087985045E-2</v>
      </c>
      <c r="L35" s="334">
        <v>79497.899999999994</v>
      </c>
      <c r="M35" s="223">
        <v>0.20825273695858093</v>
      </c>
      <c r="N35" s="314">
        <v>42138</v>
      </c>
    </row>
    <row r="36" spans="1:14" s="388" customFormat="1">
      <c r="A36" s="376" t="s">
        <v>278</v>
      </c>
      <c r="B36" s="334">
        <v>5211500.5797000006</v>
      </c>
      <c r="C36" s="334">
        <v>4801738.0490000006</v>
      </c>
      <c r="D36" s="334">
        <v>480172.5307</v>
      </c>
      <c r="E36" s="334">
        <v>4007830.3840000001</v>
      </c>
      <c r="F36" s="334">
        <v>1573867.3839999998</v>
      </c>
      <c r="G36" s="334">
        <v>2433963</v>
      </c>
      <c r="H36" s="334">
        <v>1985097</v>
      </c>
      <c r="I36" s="334">
        <v>448866</v>
      </c>
      <c r="J36" s="334">
        <v>0</v>
      </c>
      <c r="K36" s="223">
        <v>0.81558224180071759</v>
      </c>
      <c r="L36" s="334">
        <v>1985097</v>
      </c>
      <c r="M36" s="223">
        <v>0.81558224180071759</v>
      </c>
      <c r="N36" s="314">
        <v>42138</v>
      </c>
    </row>
    <row r="37" spans="1:14" s="388" customFormat="1">
      <c r="A37" s="376" t="s">
        <v>146</v>
      </c>
      <c r="B37" s="334">
        <v>127930.51397171021</v>
      </c>
      <c r="C37" s="334">
        <v>117909.04036712646</v>
      </c>
      <c r="D37" s="334">
        <v>10021.473604583756</v>
      </c>
      <c r="E37" s="334">
        <v>116300.46724700928</v>
      </c>
      <c r="F37" s="334">
        <v>56721.798851013184</v>
      </c>
      <c r="G37" s="334">
        <v>59578.668395996094</v>
      </c>
      <c r="H37" s="334">
        <v>58562.190795898438</v>
      </c>
      <c r="I37" s="334">
        <v>1016.4776000976562</v>
      </c>
      <c r="J37" s="334">
        <v>2659.3695678710937</v>
      </c>
      <c r="K37" s="223">
        <v>0.98293890032349285</v>
      </c>
      <c r="L37" s="334">
        <v>58562.190795898438</v>
      </c>
      <c r="M37" s="223">
        <v>0.98293890032349285</v>
      </c>
      <c r="N37" s="314">
        <v>42138</v>
      </c>
    </row>
    <row r="38" spans="1:14" s="338" customFormat="1">
      <c r="A38" s="376" t="s">
        <v>349</v>
      </c>
      <c r="B38" s="233">
        <v>17611235.063984208</v>
      </c>
      <c r="C38" s="233">
        <v>16064584.359289002</v>
      </c>
      <c r="D38" s="233">
        <v>1617060.7046952087</v>
      </c>
      <c r="E38" s="233">
        <v>14460882.050755937</v>
      </c>
      <c r="F38" s="233">
        <v>4985071.0077896304</v>
      </c>
      <c r="G38" s="233">
        <v>9475811.0429663081</v>
      </c>
      <c r="H38" s="233">
        <v>5383389.6226708982</v>
      </c>
      <c r="I38" s="233">
        <v>4380473.8312329091</v>
      </c>
      <c r="J38" s="233">
        <v>236470.43980224611</v>
      </c>
      <c r="K38" s="234">
        <v>0.56811914022566679</v>
      </c>
      <c r="L38" s="233">
        <v>7888962.0249365252</v>
      </c>
      <c r="M38" s="234">
        <v>0.83253686562189666</v>
      </c>
      <c r="N38" s="314">
        <v>42138</v>
      </c>
    </row>
    <row r="39" spans="1:14" s="348" customFormat="1">
      <c r="A39" s="244" t="s">
        <v>347</v>
      </c>
      <c r="B39" s="264">
        <v>17198.471742172078</v>
      </c>
      <c r="C39" s="233">
        <v>15688.070663368166</v>
      </c>
      <c r="D39" s="233">
        <v>1579.1608444289147</v>
      </c>
      <c r="E39" s="264">
        <v>14121.955127691344</v>
      </c>
      <c r="F39" s="233">
        <v>4868.233406044561</v>
      </c>
      <c r="G39" s="264">
        <v>9253.7217216467852</v>
      </c>
      <c r="H39" s="264">
        <v>5257.216428389549</v>
      </c>
      <c r="I39" s="233">
        <v>4277.8064758133878</v>
      </c>
      <c r="J39" s="233">
        <v>230.92816386938097</v>
      </c>
      <c r="K39" s="234">
        <v>0.56811914022566679</v>
      </c>
      <c r="L39" s="233">
        <v>7704.0644774770753</v>
      </c>
      <c r="M39" s="234">
        <v>0.83253686562189666</v>
      </c>
      <c r="N39" s="314">
        <v>42138</v>
      </c>
    </row>
    <row r="40" spans="1:14" s="177" customFormat="1">
      <c r="A40" s="198" t="s">
        <v>348</v>
      </c>
      <c r="B40" s="178">
        <v>16.79538256071492</v>
      </c>
      <c r="C40" s="178">
        <v>15.320381507195474</v>
      </c>
      <c r="D40" s="178">
        <v>1.5421492621376121</v>
      </c>
      <c r="E40" s="178">
        <v>13.790971804386079</v>
      </c>
      <c r="F40" s="178">
        <v>4.7541341855903916</v>
      </c>
      <c r="G40" s="178">
        <v>9.0368376187956887</v>
      </c>
      <c r="H40" s="178">
        <v>5.134000418349169</v>
      </c>
      <c r="I40" s="178">
        <v>4.1775453865365115</v>
      </c>
      <c r="J40" s="178">
        <v>0.22551578502869235</v>
      </c>
      <c r="K40" s="234">
        <v>0.56811914022566679</v>
      </c>
      <c r="L40" s="178">
        <v>7.5235004662862064</v>
      </c>
      <c r="M40" s="234">
        <v>0.83253686562189666</v>
      </c>
      <c r="N40" s="314">
        <v>42138</v>
      </c>
    </row>
    <row r="41" spans="1:14" s="177" customFormat="1">
      <c r="A41" s="197"/>
      <c r="B41" s="187"/>
      <c r="C41" s="187"/>
      <c r="D41" s="187"/>
      <c r="E41" s="187"/>
      <c r="F41" s="187"/>
      <c r="G41" s="187"/>
      <c r="H41" s="187"/>
      <c r="I41" s="187"/>
      <c r="J41" s="187"/>
      <c r="K41" s="196"/>
      <c r="L41" s="187"/>
      <c r="M41" s="196"/>
    </row>
    <row r="42" spans="1:14" s="388" customFormat="1">
      <c r="C42" s="422" t="s">
        <v>279</v>
      </c>
      <c r="D42" s="422"/>
      <c r="E42" s="422"/>
      <c r="F42" s="422"/>
      <c r="G42" s="422"/>
      <c r="H42" s="422"/>
      <c r="N42" s="388" t="s">
        <v>480</v>
      </c>
    </row>
    <row r="43" spans="1:14" s="388" customFormat="1"/>
    <row r="44" spans="1:14" s="388" customFormat="1">
      <c r="A44" s="86" t="s">
        <v>282</v>
      </c>
      <c r="B44" s="89" t="s">
        <v>271</v>
      </c>
      <c r="C44" s="89" t="s">
        <v>243</v>
      </c>
      <c r="D44" s="89" t="s">
        <v>259</v>
      </c>
      <c r="E44" s="89" t="s">
        <v>261</v>
      </c>
      <c r="F44" s="89" t="s">
        <v>260</v>
      </c>
      <c r="G44" s="89" t="s">
        <v>17</v>
      </c>
      <c r="H44" s="89" t="s">
        <v>16</v>
      </c>
      <c r="I44" s="89" t="s">
        <v>18</v>
      </c>
      <c r="J44" s="89" t="s">
        <v>8</v>
      </c>
      <c r="K44" s="89" t="s">
        <v>294</v>
      </c>
      <c r="L44" s="89" t="s">
        <v>269</v>
      </c>
      <c r="M44" s="86" t="s">
        <v>295</v>
      </c>
      <c r="N44" s="314">
        <v>42138</v>
      </c>
    </row>
    <row r="45" spans="1:14" s="388" customFormat="1">
      <c r="A45" s="376" t="s">
        <v>275</v>
      </c>
      <c r="B45" s="334">
        <v>1529611.9703124999</v>
      </c>
      <c r="C45" s="334">
        <v>1385898.4242187501</v>
      </c>
      <c r="D45" s="334">
        <v>143713.54609374999</v>
      </c>
      <c r="E45" s="334">
        <v>1308276.1595089284</v>
      </c>
      <c r="F45" s="334">
        <v>164571.24493861603</v>
      </c>
      <c r="G45" s="334">
        <v>1143704.9145703125</v>
      </c>
      <c r="H45" s="334">
        <v>288052.41093750001</v>
      </c>
      <c r="I45" s="334">
        <v>855652.50363281253</v>
      </c>
      <c r="J45" s="334">
        <v>34453.849531250002</v>
      </c>
      <c r="K45" s="223">
        <v>0.25185903047878455</v>
      </c>
      <c r="L45" s="334">
        <v>285030.44707031251</v>
      </c>
      <c r="M45" s="223">
        <v>0.24921677212290186</v>
      </c>
      <c r="N45" s="314">
        <v>42138</v>
      </c>
    </row>
    <row r="46" spans="1:14" s="388" customFormat="1">
      <c r="A46" s="376" t="s">
        <v>277</v>
      </c>
      <c r="B46" s="334">
        <v>862400</v>
      </c>
      <c r="C46" s="334">
        <v>784526.75</v>
      </c>
      <c r="D46" s="334">
        <v>77873.25</v>
      </c>
      <c r="E46" s="334">
        <v>745865.7333333334</v>
      </c>
      <c r="F46" s="334">
        <v>364128.13333333336</v>
      </c>
      <c r="G46" s="334">
        <v>381737.60000000003</v>
      </c>
      <c r="H46" s="334">
        <v>25443.3</v>
      </c>
      <c r="I46" s="334">
        <v>356294.30000000005</v>
      </c>
      <c r="J46" s="334">
        <v>16010.75</v>
      </c>
      <c r="K46" s="223">
        <v>6.665128087985045E-2</v>
      </c>
      <c r="L46" s="334">
        <v>79497.899999999994</v>
      </c>
      <c r="M46" s="223">
        <v>0.20825273695858093</v>
      </c>
      <c r="N46" s="314">
        <v>42138</v>
      </c>
    </row>
    <row r="47" spans="1:14" s="388" customFormat="1">
      <c r="A47" s="376" t="s">
        <v>278</v>
      </c>
      <c r="B47" s="334">
        <v>5211500.5797000006</v>
      </c>
      <c r="C47" s="334">
        <v>4801738.0490000006</v>
      </c>
      <c r="D47" s="334">
        <v>480172.5307</v>
      </c>
      <c r="E47" s="334">
        <v>4007830.3840000001</v>
      </c>
      <c r="F47" s="334">
        <v>1573867.3839999998</v>
      </c>
      <c r="G47" s="334">
        <v>2433963</v>
      </c>
      <c r="H47" s="334">
        <v>1985097</v>
      </c>
      <c r="I47" s="334">
        <v>448866</v>
      </c>
      <c r="J47" s="334">
        <v>0</v>
      </c>
      <c r="K47" s="223">
        <v>0.81558224180071759</v>
      </c>
      <c r="L47" s="334">
        <v>1985097</v>
      </c>
      <c r="M47" s="223">
        <v>0.81558224180071759</v>
      </c>
      <c r="N47" s="314">
        <v>42138</v>
      </c>
    </row>
    <row r="48" spans="1:14" s="388" customFormat="1">
      <c r="A48" s="376" t="s">
        <v>146</v>
      </c>
      <c r="B48" s="334">
        <v>127930.51397171021</v>
      </c>
      <c r="C48" s="334">
        <v>117909.04036712646</v>
      </c>
      <c r="D48" s="334">
        <v>10021.473604583756</v>
      </c>
      <c r="E48" s="334">
        <v>116300.46724700928</v>
      </c>
      <c r="F48" s="334">
        <v>56721.798851013184</v>
      </c>
      <c r="G48" s="334">
        <v>59578.668395996094</v>
      </c>
      <c r="H48" s="334">
        <v>58562.190795898438</v>
      </c>
      <c r="I48" s="334">
        <v>1016.4776000976562</v>
      </c>
      <c r="J48" s="334">
        <v>2659.3695678710937</v>
      </c>
      <c r="K48" s="223">
        <v>0.98293890032349285</v>
      </c>
      <c r="L48" s="334">
        <v>58562.190795898438</v>
      </c>
      <c r="M48" s="223">
        <v>0.98293890032349285</v>
      </c>
      <c r="N48" s="314">
        <v>42138</v>
      </c>
    </row>
    <row r="49" spans="1:14" s="338" customFormat="1">
      <c r="A49" s="372" t="s">
        <v>349</v>
      </c>
      <c r="B49" s="233">
        <v>7731443.0639842115</v>
      </c>
      <c r="C49" s="233">
        <v>7090072.2635858767</v>
      </c>
      <c r="D49" s="233">
        <v>711780.80039833381</v>
      </c>
      <c r="E49" s="233">
        <v>6178272.7440892709</v>
      </c>
      <c r="F49" s="233">
        <v>2159288.5611229623</v>
      </c>
      <c r="G49" s="233">
        <v>4018984.1829663087</v>
      </c>
      <c r="H49" s="233">
        <v>2357154.9017333984</v>
      </c>
      <c r="I49" s="233">
        <v>1661829.2812329102</v>
      </c>
      <c r="J49" s="233">
        <v>53123.969099121095</v>
      </c>
      <c r="K49" s="234">
        <v>0.58650514518662356</v>
      </c>
      <c r="L49" s="233">
        <v>2408187.537866211</v>
      </c>
      <c r="M49" s="234">
        <v>0.59920303943291209</v>
      </c>
      <c r="N49" s="314">
        <v>42138</v>
      </c>
    </row>
    <row r="50" spans="1:14" s="348" customFormat="1">
      <c r="A50" s="244" t="s">
        <v>347</v>
      </c>
      <c r="B50" s="264">
        <v>7550.2373671720816</v>
      </c>
      <c r="C50" s="233">
        <v>6923.8986949080827</v>
      </c>
      <c r="D50" s="233">
        <v>695.09843788899786</v>
      </c>
      <c r="E50" s="264">
        <v>6033.4694766496787</v>
      </c>
      <c r="F50" s="233">
        <v>2108.6802354716428</v>
      </c>
      <c r="G50" s="264">
        <v>3924.7892411780358</v>
      </c>
      <c r="H50" s="264">
        <v>2301.9090837240219</v>
      </c>
      <c r="I50" s="233">
        <v>1622.8801574540139</v>
      </c>
      <c r="J50" s="233">
        <v>51.878876073360445</v>
      </c>
      <c r="K50" s="234">
        <v>0.58650514518662356</v>
      </c>
      <c r="L50" s="233">
        <v>2351.7456424474717</v>
      </c>
      <c r="M50" s="234">
        <v>0.59920303943291209</v>
      </c>
      <c r="N50" s="314">
        <v>42138</v>
      </c>
    </row>
    <row r="51" spans="1:14" s="177" customFormat="1">
      <c r="A51" s="198" t="s">
        <v>348</v>
      </c>
      <c r="B51" s="178">
        <v>7.3732786788789859</v>
      </c>
      <c r="C51" s="178">
        <v>6.7616198192461745</v>
      </c>
      <c r="D51" s="178">
        <v>0.67880706825097448</v>
      </c>
      <c r="E51" s="178">
        <v>5.8920600357907018</v>
      </c>
      <c r="F51" s="178">
        <v>2.0592580424527762</v>
      </c>
      <c r="G51" s="178">
        <v>3.8328019933379256</v>
      </c>
      <c r="H51" s="178">
        <v>2.2479580895742401</v>
      </c>
      <c r="I51" s="178">
        <v>1.5848439037636854</v>
      </c>
      <c r="J51" s="178">
        <v>5.0662964915391059E-2</v>
      </c>
      <c r="K51" s="234">
        <v>0.58650514518662356</v>
      </c>
      <c r="L51" s="178">
        <v>2.2966266039526091</v>
      </c>
      <c r="M51" s="234">
        <v>0.59920303943291209</v>
      </c>
      <c r="N51" s="314">
        <v>42138</v>
      </c>
    </row>
    <row r="52" spans="1:14" s="388" customFormat="1"/>
    <row r="53" spans="1:14" s="388" customFormat="1">
      <c r="C53" s="422" t="s">
        <v>280</v>
      </c>
      <c r="D53" s="422"/>
      <c r="E53" s="422"/>
      <c r="F53" s="422"/>
      <c r="G53" s="422"/>
      <c r="H53" s="422"/>
    </row>
    <row r="54" spans="1:14" s="388" customFormat="1"/>
    <row r="55" spans="1:14" s="388" customFormat="1">
      <c r="A55" s="86" t="s">
        <v>282</v>
      </c>
      <c r="B55" s="89" t="s">
        <v>271</v>
      </c>
      <c r="C55" s="89" t="s">
        <v>243</v>
      </c>
      <c r="D55" s="89" t="s">
        <v>259</v>
      </c>
      <c r="E55" s="89" t="s">
        <v>261</v>
      </c>
      <c r="F55" s="89" t="s">
        <v>260</v>
      </c>
      <c r="G55" s="89" t="s">
        <v>17</v>
      </c>
      <c r="H55" s="89" t="s">
        <v>16</v>
      </c>
      <c r="I55" s="89" t="s">
        <v>18</v>
      </c>
      <c r="J55" s="89" t="s">
        <v>8</v>
      </c>
      <c r="K55" s="89" t="s">
        <v>294</v>
      </c>
      <c r="L55" s="89" t="s">
        <v>269</v>
      </c>
      <c r="M55" s="86" t="s">
        <v>295</v>
      </c>
      <c r="N55" s="314">
        <v>42138</v>
      </c>
    </row>
    <row r="56" spans="1:14" s="338" customFormat="1">
      <c r="A56" s="376" t="s">
        <v>276</v>
      </c>
      <c r="B56" s="233">
        <v>9879791.9999999963</v>
      </c>
      <c r="C56" s="233">
        <v>8974512.095703125</v>
      </c>
      <c r="D56" s="233">
        <v>905279.90429687488</v>
      </c>
      <c r="E56" s="233">
        <v>8282609.3066666657</v>
      </c>
      <c r="F56" s="233">
        <v>2825782.4466666682</v>
      </c>
      <c r="G56" s="233">
        <v>5456826.8599999994</v>
      </c>
      <c r="H56" s="233">
        <v>3026234.7209374998</v>
      </c>
      <c r="I56" s="233">
        <v>2718644.5499999989</v>
      </c>
      <c r="J56" s="233">
        <v>183346.470703125</v>
      </c>
      <c r="K56" s="234">
        <v>0.554577742446001</v>
      </c>
      <c r="L56" s="233">
        <v>5480774.4870703146</v>
      </c>
      <c r="M56" s="234">
        <v>1.0043885627462101</v>
      </c>
      <c r="N56" s="314">
        <v>42138</v>
      </c>
    </row>
    <row r="57" spans="1:14" s="348" customFormat="1">
      <c r="A57" s="244" t="s">
        <v>347</v>
      </c>
      <c r="B57" s="264">
        <v>9648.2343749999964</v>
      </c>
      <c r="C57" s="233">
        <v>8764.171968460083</v>
      </c>
      <c r="D57" s="233">
        <v>884.06240653991688</v>
      </c>
      <c r="E57" s="264">
        <v>8088.4856510416657</v>
      </c>
      <c r="F57" s="233">
        <v>2759.5531705729181</v>
      </c>
      <c r="G57" s="264">
        <v>5328.9324804687494</v>
      </c>
      <c r="H57" s="264">
        <v>2955.3073446655271</v>
      </c>
      <c r="I57" s="233">
        <v>2654.9263183593739</v>
      </c>
      <c r="J57" s="233">
        <v>179.04928779602051</v>
      </c>
      <c r="K57" s="234">
        <v>0.554577742446001</v>
      </c>
      <c r="L57" s="233">
        <v>5352.3188350296041</v>
      </c>
      <c r="M57" s="234">
        <v>1.0043885627462101</v>
      </c>
      <c r="N57" s="314">
        <v>42138</v>
      </c>
    </row>
    <row r="58" spans="1:14" s="177" customFormat="1">
      <c r="A58" s="198" t="s">
        <v>348</v>
      </c>
      <c r="B58" s="178">
        <v>9.4221038818359339</v>
      </c>
      <c r="C58" s="178">
        <v>8.5587616879492998</v>
      </c>
      <c r="D58" s="178">
        <v>0.86334219388663758</v>
      </c>
      <c r="E58" s="178">
        <v>7.8989117685953767</v>
      </c>
      <c r="F58" s="178">
        <v>2.6948761431376154</v>
      </c>
      <c r="G58" s="178">
        <v>5.2040356254577631</v>
      </c>
      <c r="H58" s="178">
        <v>2.8860423287749288</v>
      </c>
      <c r="I58" s="178">
        <v>2.5927014827728261</v>
      </c>
      <c r="J58" s="178">
        <v>0.17485282011330128</v>
      </c>
      <c r="K58" s="234">
        <v>0.554577742446001</v>
      </c>
      <c r="L58" s="178">
        <v>5.2268738623335977</v>
      </c>
      <c r="M58" s="234">
        <v>1.0043885627462101</v>
      </c>
      <c r="N58" s="314">
        <v>42138</v>
      </c>
    </row>
    <row r="59" spans="1:14" s="388" customFormat="1">
      <c r="C59" s="422" t="s">
        <v>281</v>
      </c>
      <c r="D59" s="422"/>
      <c r="E59" s="422"/>
      <c r="F59" s="422"/>
      <c r="G59" s="422"/>
      <c r="H59" s="422"/>
    </row>
    <row r="60" spans="1:14" s="388" customFormat="1"/>
    <row r="61" spans="1:14" s="388" customFormat="1">
      <c r="A61" s="86" t="s">
        <v>282</v>
      </c>
      <c r="B61" s="89" t="s">
        <v>271</v>
      </c>
      <c r="C61" s="89" t="s">
        <v>243</v>
      </c>
      <c r="D61" s="89" t="s">
        <v>259</v>
      </c>
      <c r="E61" s="89" t="s">
        <v>261</v>
      </c>
      <c r="F61" s="89" t="s">
        <v>260</v>
      </c>
      <c r="G61" s="89" t="s">
        <v>17</v>
      </c>
      <c r="H61" s="89" t="s">
        <v>16</v>
      </c>
      <c r="I61" s="89" t="s">
        <v>18</v>
      </c>
      <c r="J61" s="89" t="s">
        <v>8</v>
      </c>
      <c r="K61" s="89" t="s">
        <v>294</v>
      </c>
      <c r="L61" s="89" t="s">
        <v>269</v>
      </c>
      <c r="M61" s="86" t="s">
        <v>295</v>
      </c>
      <c r="N61" s="314">
        <v>42108</v>
      </c>
    </row>
    <row r="62" spans="1:14" s="388" customFormat="1">
      <c r="A62" s="376" t="s">
        <v>276</v>
      </c>
      <c r="B62" s="334">
        <v>9879792</v>
      </c>
      <c r="C62" s="334">
        <v>8974512.095703125</v>
      </c>
      <c r="D62" s="334">
        <v>905279.904296875</v>
      </c>
      <c r="E62" s="342">
        <v>8282609.3066666676</v>
      </c>
      <c r="F62" s="334">
        <v>2825782.4466666677</v>
      </c>
      <c r="G62" s="342">
        <v>5456826.8599999994</v>
      </c>
      <c r="H62" s="342">
        <v>3214974.0858593741</v>
      </c>
      <c r="I62" s="334">
        <v>2718644.5499999993</v>
      </c>
      <c r="J62" s="334">
        <v>183346.470703125</v>
      </c>
      <c r="K62" s="253">
        <v>0.58916549275660446</v>
      </c>
      <c r="L62" s="342">
        <v>5623858.601992189</v>
      </c>
      <c r="M62" s="253">
        <v>1.0306096832971881</v>
      </c>
      <c r="N62" s="314">
        <v>42108</v>
      </c>
    </row>
    <row r="63" spans="1:14" s="388" customFormat="1">
      <c r="A63" s="376" t="s">
        <v>275</v>
      </c>
      <c r="B63" s="334">
        <v>2375013.3304687501</v>
      </c>
      <c r="C63" s="334">
        <v>2154893.5989062497</v>
      </c>
      <c r="D63" s="334">
        <v>220119.7315625</v>
      </c>
      <c r="E63" s="334">
        <v>1941926.0892857141</v>
      </c>
      <c r="F63" s="334">
        <v>243777.48616071424</v>
      </c>
      <c r="G63" s="334">
        <v>1698148.6031250001</v>
      </c>
      <c r="H63" s="334">
        <v>462358.48093749996</v>
      </c>
      <c r="I63" s="334">
        <v>1235790.1221875001</v>
      </c>
      <c r="J63" s="334">
        <v>52351.620156249999</v>
      </c>
      <c r="K63" s="223">
        <v>0.27227209685103509</v>
      </c>
      <c r="L63" s="334">
        <v>413681.26707031246</v>
      </c>
      <c r="M63" s="223">
        <v>0.24360722395498241</v>
      </c>
      <c r="N63" s="314">
        <v>42108</v>
      </c>
    </row>
    <row r="64" spans="1:14" s="388" customFormat="1">
      <c r="A64" s="376" t="s">
        <v>277</v>
      </c>
      <c r="B64" s="334">
        <v>862400</v>
      </c>
      <c r="C64" s="334">
        <v>784526.75</v>
      </c>
      <c r="D64" s="334">
        <v>77873.25</v>
      </c>
      <c r="E64" s="334">
        <v>745865.7333333334</v>
      </c>
      <c r="F64" s="334">
        <v>364128.13333333336</v>
      </c>
      <c r="G64" s="334">
        <v>381737.60000000003</v>
      </c>
      <c r="H64" s="334">
        <v>25443.3</v>
      </c>
      <c r="I64" s="334">
        <v>356294.30000000005</v>
      </c>
      <c r="J64" s="334">
        <v>16010.75</v>
      </c>
      <c r="K64" s="223">
        <v>6.665128087985045E-2</v>
      </c>
      <c r="L64" s="334">
        <v>79497.899999999994</v>
      </c>
      <c r="M64" s="223">
        <v>0.20825273695858093</v>
      </c>
      <c r="N64" s="314">
        <v>42108</v>
      </c>
    </row>
    <row r="65" spans="1:14" s="388" customFormat="1">
      <c r="A65" s="376" t="s">
        <v>278</v>
      </c>
      <c r="B65" s="334">
        <v>5211500.5797000006</v>
      </c>
      <c r="C65" s="334">
        <v>4801738.0490000006</v>
      </c>
      <c r="D65" s="334">
        <v>480172.5307</v>
      </c>
      <c r="E65" s="334">
        <v>4007830.3840000001</v>
      </c>
      <c r="F65" s="334">
        <v>1573867.3839999998</v>
      </c>
      <c r="G65" s="334">
        <v>2433963</v>
      </c>
      <c r="H65" s="334">
        <v>1985097</v>
      </c>
      <c r="I65" s="334">
        <v>448866</v>
      </c>
      <c r="J65" s="334">
        <v>0</v>
      </c>
      <c r="K65" s="223">
        <v>0.81558224180071759</v>
      </c>
      <c r="L65" s="334">
        <v>1985097</v>
      </c>
      <c r="M65" s="223">
        <v>0.81558224180071759</v>
      </c>
      <c r="N65" s="314">
        <v>42108</v>
      </c>
    </row>
    <row r="66" spans="1:14" s="388" customFormat="1">
      <c r="A66" s="376" t="s">
        <v>146</v>
      </c>
      <c r="B66" s="334">
        <v>127930.51397171021</v>
      </c>
      <c r="C66" s="334">
        <v>117909.04036712646</v>
      </c>
      <c r="D66" s="334">
        <v>10021.473604583756</v>
      </c>
      <c r="E66" s="334">
        <v>116300.46724700928</v>
      </c>
      <c r="F66" s="334">
        <v>56721.798851013184</v>
      </c>
      <c r="G66" s="334">
        <v>59578.668395996094</v>
      </c>
      <c r="H66" s="334">
        <v>58562.190795898438</v>
      </c>
      <c r="I66" s="334">
        <v>1016.4776000976562</v>
      </c>
      <c r="J66" s="334">
        <v>2659.3695678710937</v>
      </c>
      <c r="K66" s="223">
        <v>0.98293890032349285</v>
      </c>
      <c r="L66" s="334">
        <v>58562.190795898438</v>
      </c>
      <c r="M66" s="223">
        <v>0.98293890032349285</v>
      </c>
      <c r="N66" s="314">
        <v>42108</v>
      </c>
    </row>
    <row r="67" spans="1:14" s="388" customFormat="1">
      <c r="A67" s="376" t="s">
        <v>349</v>
      </c>
      <c r="B67" s="233">
        <v>18456636.424140461</v>
      </c>
      <c r="C67" s="233">
        <v>16833579.533976503</v>
      </c>
      <c r="D67" s="233">
        <v>1693466.8901639585</v>
      </c>
      <c r="E67" s="233">
        <v>15094531.980532724</v>
      </c>
      <c r="F67" s="233">
        <v>5064277.249011728</v>
      </c>
      <c r="G67" s="233">
        <v>10030254.731520995</v>
      </c>
      <c r="H67" s="233">
        <v>5746435.0575927719</v>
      </c>
      <c r="I67" s="233">
        <v>4760611.4497875972</v>
      </c>
      <c r="J67" s="233">
        <v>254368.21042724609</v>
      </c>
      <c r="K67" s="234">
        <v>0.57291018138692662</v>
      </c>
      <c r="L67" s="233">
        <v>8160696.9598583998</v>
      </c>
      <c r="M67" s="234">
        <v>0.8136081463826299</v>
      </c>
      <c r="N67" s="314">
        <v>42108</v>
      </c>
    </row>
    <row r="68" spans="1:14" s="388" customFormat="1">
      <c r="A68" s="244" t="s">
        <v>347</v>
      </c>
      <c r="B68" s="264">
        <v>18024.059007949669</v>
      </c>
      <c r="C68" s="233">
        <v>16439.042513648928</v>
      </c>
      <c r="D68" s="233">
        <v>1653.7762599257408</v>
      </c>
      <c r="E68" s="264">
        <v>14740.753887238989</v>
      </c>
      <c r="F68" s="233">
        <v>4945.5832509880156</v>
      </c>
      <c r="G68" s="264">
        <v>9795.1706362509722</v>
      </c>
      <c r="H68" s="264">
        <v>5611.7529859304414</v>
      </c>
      <c r="I68" s="233">
        <v>4649.0346189332004</v>
      </c>
      <c r="J68" s="233">
        <v>248.40645549535751</v>
      </c>
      <c r="K68" s="234">
        <v>0.57291018138692662</v>
      </c>
      <c r="L68" s="233">
        <v>7969.4306248617186</v>
      </c>
      <c r="M68" s="234">
        <v>0.8136081463826299</v>
      </c>
      <c r="N68" s="314">
        <v>42108</v>
      </c>
    </row>
    <row r="69" spans="1:14" s="388" customFormat="1">
      <c r="A69" s="198" t="s">
        <v>348</v>
      </c>
      <c r="B69" s="178">
        <v>17.601620124950848</v>
      </c>
      <c r="C69" s="178">
        <v>16.053752454735282</v>
      </c>
      <c r="D69" s="178">
        <v>1.6150158788337312</v>
      </c>
      <c r="E69" s="178">
        <v>14.395267468006825</v>
      </c>
      <c r="F69" s="178">
        <v>4.829671143542984</v>
      </c>
      <c r="G69" s="178">
        <v>9.56559632446384</v>
      </c>
      <c r="H69" s="178">
        <v>5.4802275253226966</v>
      </c>
      <c r="I69" s="178">
        <v>4.5400728700519535</v>
      </c>
      <c r="J69" s="178">
        <v>0.24258442919468506</v>
      </c>
      <c r="K69" s="234">
        <v>0.57291018138692662</v>
      </c>
      <c r="L69" s="178">
        <v>7.782647094591522</v>
      </c>
      <c r="M69" s="234">
        <v>0.8136081463826299</v>
      </c>
      <c r="N69" s="314">
        <v>42108</v>
      </c>
    </row>
    <row r="70" spans="1:14" s="388" customFormat="1">
      <c r="A70" s="197"/>
      <c r="B70" s="187"/>
      <c r="C70" s="187"/>
      <c r="D70" s="187"/>
      <c r="E70" s="187"/>
      <c r="F70" s="187"/>
      <c r="G70" s="187"/>
      <c r="H70" s="187"/>
      <c r="I70" s="187"/>
      <c r="J70" s="187"/>
      <c r="K70" s="196"/>
      <c r="L70" s="187"/>
      <c r="M70" s="196"/>
      <c r="N70" s="314"/>
    </row>
    <row r="71" spans="1:14" s="388" customFormat="1">
      <c r="C71" s="422" t="s">
        <v>279</v>
      </c>
      <c r="D71" s="422"/>
      <c r="E71" s="422"/>
      <c r="F71" s="422"/>
      <c r="G71" s="422"/>
      <c r="H71" s="422"/>
      <c r="N71" s="314"/>
    </row>
    <row r="72" spans="1:14" s="388" customFormat="1">
      <c r="N72" s="314"/>
    </row>
    <row r="73" spans="1:14" s="388" customFormat="1">
      <c r="A73" s="86" t="s">
        <v>282</v>
      </c>
      <c r="B73" s="89" t="s">
        <v>271</v>
      </c>
      <c r="C73" s="89" t="s">
        <v>243</v>
      </c>
      <c r="D73" s="89" t="s">
        <v>259</v>
      </c>
      <c r="E73" s="89" t="s">
        <v>261</v>
      </c>
      <c r="F73" s="89" t="s">
        <v>260</v>
      </c>
      <c r="G73" s="89" t="s">
        <v>17</v>
      </c>
      <c r="H73" s="89" t="s">
        <v>16</v>
      </c>
      <c r="I73" s="89" t="s">
        <v>18</v>
      </c>
      <c r="J73" s="89" t="s">
        <v>8</v>
      </c>
      <c r="K73" s="89" t="s">
        <v>294</v>
      </c>
      <c r="L73" s="89" t="s">
        <v>269</v>
      </c>
      <c r="M73" s="86" t="s">
        <v>295</v>
      </c>
      <c r="N73" s="314">
        <v>42108</v>
      </c>
    </row>
    <row r="74" spans="1:14" s="388" customFormat="1">
      <c r="A74" s="376" t="s">
        <v>275</v>
      </c>
      <c r="B74" s="334">
        <v>2375013.3304687501</v>
      </c>
      <c r="C74" s="334">
        <v>2154893.5989062497</v>
      </c>
      <c r="D74" s="334">
        <v>220119.7315625</v>
      </c>
      <c r="E74" s="334">
        <v>1941926.0892857141</v>
      </c>
      <c r="F74" s="334">
        <v>243777.48616071424</v>
      </c>
      <c r="G74" s="334">
        <v>1698148.6031250001</v>
      </c>
      <c r="H74" s="334">
        <v>462358.48093749996</v>
      </c>
      <c r="I74" s="334">
        <v>1235790.1221875001</v>
      </c>
      <c r="J74" s="334">
        <v>52351.620156249999</v>
      </c>
      <c r="K74" s="223">
        <v>0.27227209685103509</v>
      </c>
      <c r="L74" s="334">
        <v>413681.26707031246</v>
      </c>
      <c r="M74" s="223">
        <v>0.24360722395498241</v>
      </c>
      <c r="N74" s="314">
        <v>42108</v>
      </c>
    </row>
    <row r="75" spans="1:14" s="388" customFormat="1">
      <c r="A75" s="376" t="s">
        <v>277</v>
      </c>
      <c r="B75" s="334">
        <v>862400</v>
      </c>
      <c r="C75" s="334">
        <v>784526.75</v>
      </c>
      <c r="D75" s="334">
        <v>77873.25</v>
      </c>
      <c r="E75" s="334">
        <v>745865.7333333334</v>
      </c>
      <c r="F75" s="334">
        <v>364128.13333333336</v>
      </c>
      <c r="G75" s="334">
        <v>381737.60000000003</v>
      </c>
      <c r="H75" s="334">
        <v>25443.3</v>
      </c>
      <c r="I75" s="334">
        <v>356294.30000000005</v>
      </c>
      <c r="J75" s="334">
        <v>16010.75</v>
      </c>
      <c r="K75" s="223">
        <v>6.665128087985045E-2</v>
      </c>
      <c r="L75" s="334">
        <v>79497.899999999994</v>
      </c>
      <c r="M75" s="223">
        <v>0.20825273695858093</v>
      </c>
      <c r="N75" s="314">
        <v>42108</v>
      </c>
    </row>
    <row r="76" spans="1:14" s="388" customFormat="1">
      <c r="A76" s="376" t="s">
        <v>278</v>
      </c>
      <c r="B76" s="334">
        <v>5211500.5797000006</v>
      </c>
      <c r="C76" s="334">
        <v>4801738.0490000006</v>
      </c>
      <c r="D76" s="334">
        <v>480172.5307</v>
      </c>
      <c r="E76" s="334">
        <v>4007830.3840000001</v>
      </c>
      <c r="F76" s="334">
        <v>1573867.3839999998</v>
      </c>
      <c r="G76" s="334">
        <v>2433963</v>
      </c>
      <c r="H76" s="334">
        <v>1985097</v>
      </c>
      <c r="I76" s="334">
        <v>448866</v>
      </c>
      <c r="J76" s="334">
        <v>0</v>
      </c>
      <c r="K76" s="223">
        <v>0.81558224180071759</v>
      </c>
      <c r="L76" s="334">
        <v>1985097</v>
      </c>
      <c r="M76" s="223">
        <v>0.81558224180071759</v>
      </c>
      <c r="N76" s="314">
        <v>42108</v>
      </c>
    </row>
    <row r="77" spans="1:14" s="388" customFormat="1">
      <c r="A77" s="376" t="s">
        <v>146</v>
      </c>
      <c r="B77" s="334">
        <v>127930.51397171021</v>
      </c>
      <c r="C77" s="334">
        <v>117909.04036712646</v>
      </c>
      <c r="D77" s="334">
        <v>10021.473604583756</v>
      </c>
      <c r="E77" s="334">
        <v>116300.46724700928</v>
      </c>
      <c r="F77" s="334">
        <v>56721.798851013184</v>
      </c>
      <c r="G77" s="334">
        <v>59578.668395996094</v>
      </c>
      <c r="H77" s="334">
        <v>58562.190795898438</v>
      </c>
      <c r="I77" s="334">
        <v>1016.4776000976562</v>
      </c>
      <c r="J77" s="334">
        <v>2659.3695678710937</v>
      </c>
      <c r="K77" s="223">
        <v>0.98293890032349285</v>
      </c>
      <c r="L77" s="334">
        <v>58562.190795898438</v>
      </c>
      <c r="M77" s="223">
        <v>0.98293890032349285</v>
      </c>
      <c r="N77" s="314">
        <v>42108</v>
      </c>
    </row>
    <row r="78" spans="1:14" s="388" customFormat="1">
      <c r="A78" s="372" t="s">
        <v>349</v>
      </c>
      <c r="B78" s="233">
        <v>8576844.4241404608</v>
      </c>
      <c r="C78" s="233">
        <v>7859067.4382733768</v>
      </c>
      <c r="D78" s="233">
        <v>788186.98586708377</v>
      </c>
      <c r="E78" s="233">
        <v>6811922.6738660568</v>
      </c>
      <c r="F78" s="233">
        <v>2238494.8023450607</v>
      </c>
      <c r="G78" s="233">
        <v>4573427.8715209961</v>
      </c>
      <c r="H78" s="233">
        <v>2531460.9717333983</v>
      </c>
      <c r="I78" s="233">
        <v>2041966.8997875978</v>
      </c>
      <c r="J78" s="233">
        <v>71021.739724121086</v>
      </c>
      <c r="K78" s="234">
        <v>0.55351500949582133</v>
      </c>
      <c r="L78" s="233">
        <v>2536838.3578662109</v>
      </c>
      <c r="M78" s="234">
        <v>0.55469079848471037</v>
      </c>
      <c r="N78" s="314">
        <v>42108</v>
      </c>
    </row>
    <row r="79" spans="1:14" s="388" customFormat="1">
      <c r="A79" s="244" t="s">
        <v>347</v>
      </c>
      <c r="B79" s="264">
        <v>8375.8246329496687</v>
      </c>
      <c r="C79" s="233">
        <v>7674.8705451888445</v>
      </c>
      <c r="D79" s="233">
        <v>769.713853385824</v>
      </c>
      <c r="E79" s="264">
        <v>6652.2682361973211</v>
      </c>
      <c r="F79" s="233">
        <v>2186.0300804150984</v>
      </c>
      <c r="G79" s="264">
        <v>4466.2381557822227</v>
      </c>
      <c r="H79" s="264">
        <v>2472.1298552083967</v>
      </c>
      <c r="I79" s="233">
        <v>1994.108300573826</v>
      </c>
      <c r="J79" s="233">
        <v>69.357167699336998</v>
      </c>
      <c r="K79" s="234">
        <v>0.55351500949582133</v>
      </c>
      <c r="L79" s="233">
        <v>2477.3812088537215</v>
      </c>
      <c r="M79" s="234">
        <v>0.55469079848471037</v>
      </c>
      <c r="N79" s="314">
        <v>42108</v>
      </c>
    </row>
    <row r="80" spans="1:14" s="388" customFormat="1">
      <c r="A80" s="198" t="s">
        <v>348</v>
      </c>
      <c r="B80" s="178">
        <v>8.1795162431149109</v>
      </c>
      <c r="C80" s="178">
        <v>7.494990766785981</v>
      </c>
      <c r="D80" s="178">
        <v>0.75167368494709375</v>
      </c>
      <c r="E80" s="178">
        <v>6.4963556994114464</v>
      </c>
      <c r="F80" s="178">
        <v>2.1347950004053695</v>
      </c>
      <c r="G80" s="178">
        <v>4.3615606990060769</v>
      </c>
      <c r="H80" s="178">
        <v>2.4141893117269499</v>
      </c>
      <c r="I80" s="178">
        <v>1.947371387279127</v>
      </c>
      <c r="J80" s="178">
        <v>6.7731609081383787E-2</v>
      </c>
      <c r="K80" s="234">
        <v>0.55351500949582133</v>
      </c>
      <c r="L80" s="178">
        <v>2.4193175867712124</v>
      </c>
      <c r="M80" s="234">
        <v>0.55469079848471037</v>
      </c>
      <c r="N80" s="314">
        <v>42108</v>
      </c>
    </row>
    <row r="81" spans="1:14" s="388" customFormat="1">
      <c r="N81" s="314"/>
    </row>
    <row r="82" spans="1:14" s="388" customFormat="1">
      <c r="C82" s="422" t="s">
        <v>280</v>
      </c>
      <c r="D82" s="422"/>
      <c r="E82" s="422"/>
      <c r="F82" s="422"/>
      <c r="G82" s="422"/>
      <c r="H82" s="422"/>
      <c r="N82" s="314"/>
    </row>
    <row r="83" spans="1:14" s="388" customFormat="1">
      <c r="N83" s="314"/>
    </row>
    <row r="84" spans="1:14" s="388" customFormat="1">
      <c r="A84" s="86" t="s">
        <v>282</v>
      </c>
      <c r="B84" s="89" t="s">
        <v>271</v>
      </c>
      <c r="C84" s="89" t="s">
        <v>243</v>
      </c>
      <c r="D84" s="89" t="s">
        <v>259</v>
      </c>
      <c r="E84" s="89" t="s">
        <v>261</v>
      </c>
      <c r="F84" s="89" t="s">
        <v>260</v>
      </c>
      <c r="G84" s="89" t="s">
        <v>17</v>
      </c>
      <c r="H84" s="89" t="s">
        <v>16</v>
      </c>
      <c r="I84" s="89" t="s">
        <v>18</v>
      </c>
      <c r="J84" s="89" t="s">
        <v>8</v>
      </c>
      <c r="K84" s="89" t="s">
        <v>294</v>
      </c>
      <c r="L84" s="89" t="s">
        <v>269</v>
      </c>
      <c r="M84" s="86" t="s">
        <v>295</v>
      </c>
      <c r="N84" s="314">
        <v>42108</v>
      </c>
    </row>
    <row r="85" spans="1:14" s="388" customFormat="1">
      <c r="A85" s="376" t="s">
        <v>276</v>
      </c>
      <c r="B85" s="233">
        <v>9879792</v>
      </c>
      <c r="C85" s="233">
        <v>8974512.095703125</v>
      </c>
      <c r="D85" s="233">
        <v>905279.90429687477</v>
      </c>
      <c r="E85" s="233">
        <v>8282609.3066666676</v>
      </c>
      <c r="F85" s="233">
        <v>2825782.4466666672</v>
      </c>
      <c r="G85" s="233">
        <v>5456826.8599999994</v>
      </c>
      <c r="H85" s="233">
        <v>3214974.0858593737</v>
      </c>
      <c r="I85" s="233">
        <v>2718644.5499999993</v>
      </c>
      <c r="J85" s="233">
        <v>183346.470703125</v>
      </c>
      <c r="K85" s="234">
        <v>0.58916549275660435</v>
      </c>
      <c r="L85" s="233">
        <v>5623858.601992189</v>
      </c>
      <c r="M85" s="234">
        <v>1.0306096832971881</v>
      </c>
      <c r="N85" s="314">
        <v>42108</v>
      </c>
    </row>
    <row r="86" spans="1:14" s="388" customFormat="1">
      <c r="A86" s="244" t="s">
        <v>347</v>
      </c>
      <c r="B86" s="264">
        <v>9648.234375</v>
      </c>
      <c r="C86" s="233">
        <v>8764.171968460083</v>
      </c>
      <c r="D86" s="233">
        <v>884.06240653991676</v>
      </c>
      <c r="E86" s="264">
        <v>8088.4856510416676</v>
      </c>
      <c r="F86" s="233">
        <v>2759.5531705729172</v>
      </c>
      <c r="G86" s="264">
        <v>5328.9324804687494</v>
      </c>
      <c r="H86" s="264">
        <v>3139.6231307220446</v>
      </c>
      <c r="I86" s="233">
        <v>2654.9263183593744</v>
      </c>
      <c r="J86" s="233">
        <v>179.04928779602051</v>
      </c>
      <c r="K86" s="234">
        <v>0.58916549275660435</v>
      </c>
      <c r="L86" s="233">
        <v>5492.049416007997</v>
      </c>
      <c r="M86" s="234">
        <v>1.0306096832971881</v>
      </c>
      <c r="N86" s="314">
        <v>42108</v>
      </c>
    </row>
    <row r="87" spans="1:14" s="388" customFormat="1">
      <c r="A87" s="198" t="s">
        <v>348</v>
      </c>
      <c r="B87" s="178">
        <v>9.4221038818359375</v>
      </c>
      <c r="C87" s="178">
        <v>8.5587616879492998</v>
      </c>
      <c r="D87" s="178">
        <v>0.86334219388663747</v>
      </c>
      <c r="E87" s="178">
        <v>7.8989117685953785</v>
      </c>
      <c r="F87" s="178">
        <v>2.6948761431376145</v>
      </c>
      <c r="G87" s="178">
        <v>5.2040356254577631</v>
      </c>
      <c r="H87" s="178">
        <v>3.0660382135957467</v>
      </c>
      <c r="I87" s="178">
        <v>2.5927014827728265</v>
      </c>
      <c r="J87" s="178">
        <v>0.17485282011330128</v>
      </c>
      <c r="K87" s="234">
        <v>0.58916549275660435</v>
      </c>
      <c r="L87" s="178">
        <v>5.3633295078203096</v>
      </c>
      <c r="M87" s="234">
        <v>1.0306096832971881</v>
      </c>
      <c r="N87" s="314">
        <v>42108</v>
      </c>
    </row>
    <row r="88" spans="1:14" s="388" customFormat="1"/>
    <row r="89" spans="1:14" s="388" customFormat="1">
      <c r="C89" s="422" t="s">
        <v>281</v>
      </c>
      <c r="D89" s="422"/>
      <c r="E89" s="422"/>
      <c r="F89" s="422"/>
      <c r="G89" s="422"/>
      <c r="H89" s="422"/>
    </row>
    <row r="90" spans="1:14" s="388" customFormat="1"/>
    <row r="91" spans="1:14" s="388" customFormat="1">
      <c r="A91" s="86" t="s">
        <v>282</v>
      </c>
      <c r="B91" s="89" t="s">
        <v>271</v>
      </c>
      <c r="C91" s="89" t="s">
        <v>243</v>
      </c>
      <c r="D91" s="89" t="s">
        <v>259</v>
      </c>
      <c r="E91" s="89" t="s">
        <v>261</v>
      </c>
      <c r="F91" s="89" t="s">
        <v>260</v>
      </c>
      <c r="G91" s="89" t="s">
        <v>17</v>
      </c>
      <c r="H91" s="89" t="s">
        <v>16</v>
      </c>
      <c r="I91" s="89" t="s">
        <v>18</v>
      </c>
      <c r="J91" s="89" t="s">
        <v>8</v>
      </c>
      <c r="K91" s="89" t="s">
        <v>294</v>
      </c>
      <c r="L91" s="89" t="s">
        <v>269</v>
      </c>
      <c r="M91" s="86" t="s">
        <v>295</v>
      </c>
      <c r="N91" s="314">
        <v>42077</v>
      </c>
    </row>
    <row r="92" spans="1:14" s="388" customFormat="1">
      <c r="A92" s="376" t="s">
        <v>276</v>
      </c>
      <c r="B92" s="334">
        <v>9879792</v>
      </c>
      <c r="C92" s="334">
        <v>8974512.095703125</v>
      </c>
      <c r="D92" s="334">
        <v>905279.904296875</v>
      </c>
      <c r="E92" s="342">
        <v>8282609.3066666676</v>
      </c>
      <c r="F92" s="334">
        <v>2825782.4466666677</v>
      </c>
      <c r="G92" s="342">
        <v>5456826.8599999994</v>
      </c>
      <c r="H92" s="342">
        <v>3369398.3757031243</v>
      </c>
      <c r="I92" s="334">
        <v>2719626.15</v>
      </c>
      <c r="J92" s="334">
        <v>183346.470703125</v>
      </c>
      <c r="K92" s="253">
        <v>0.61746477616904349</v>
      </c>
      <c r="L92" s="342">
        <v>5837028.8918359373</v>
      </c>
      <c r="M92" s="253">
        <v>1.069674563916059</v>
      </c>
      <c r="N92" s="314">
        <v>42077</v>
      </c>
    </row>
    <row r="93" spans="1:14" s="388" customFormat="1">
      <c r="A93" s="376" t="s">
        <v>275</v>
      </c>
      <c r="B93" s="334">
        <v>2375013.3304687501</v>
      </c>
      <c r="C93" s="334">
        <v>2154893.5989062497</v>
      </c>
      <c r="D93" s="334">
        <v>220119.7315625</v>
      </c>
      <c r="E93" s="334">
        <v>1941926.0892857141</v>
      </c>
      <c r="F93" s="334">
        <v>243777.48616071424</v>
      </c>
      <c r="G93" s="334">
        <v>1698148.6031250001</v>
      </c>
      <c r="H93" s="334">
        <v>632197.66570312507</v>
      </c>
      <c r="I93" s="334">
        <v>1065950.9374218751</v>
      </c>
      <c r="J93" s="334">
        <v>52351.620156249999</v>
      </c>
      <c r="K93" s="223">
        <v>0.37228642095263625</v>
      </c>
      <c r="L93" s="334">
        <v>583242.95183593757</v>
      </c>
      <c r="M93" s="223">
        <v>0.34345813479611315</v>
      </c>
      <c r="N93" s="314">
        <v>42077</v>
      </c>
    </row>
    <row r="94" spans="1:14" s="388" customFormat="1">
      <c r="A94" s="376" t="s">
        <v>277</v>
      </c>
      <c r="B94" s="334">
        <v>862400</v>
      </c>
      <c r="C94" s="334">
        <v>784526.75</v>
      </c>
      <c r="D94" s="334">
        <v>77873.25</v>
      </c>
      <c r="E94" s="334">
        <v>745865.7333333334</v>
      </c>
      <c r="F94" s="334">
        <v>364128.13333333336</v>
      </c>
      <c r="G94" s="334">
        <v>381737.60000000003</v>
      </c>
      <c r="H94" s="334">
        <v>12188.400000000001</v>
      </c>
      <c r="I94" s="334">
        <v>369549.20000000007</v>
      </c>
      <c r="J94" s="334">
        <v>16010.75</v>
      </c>
      <c r="K94" s="223">
        <v>3.1928738484236295E-2</v>
      </c>
      <c r="L94" s="334">
        <v>2629.9059999999999</v>
      </c>
      <c r="M94" s="223">
        <v>6.8893030186180241E-3</v>
      </c>
      <c r="N94" s="314">
        <v>42077</v>
      </c>
    </row>
    <row r="95" spans="1:14" s="388" customFormat="1">
      <c r="A95" s="376" t="s">
        <v>278</v>
      </c>
      <c r="B95" s="334">
        <v>5211500.5797000006</v>
      </c>
      <c r="C95" s="334">
        <v>4801738.0490000006</v>
      </c>
      <c r="D95" s="334">
        <v>480172.5307</v>
      </c>
      <c r="E95" s="334">
        <v>4007830.3840000001</v>
      </c>
      <c r="F95" s="334">
        <v>1573867.3839999998</v>
      </c>
      <c r="G95" s="334">
        <v>2433963</v>
      </c>
      <c r="H95" s="334">
        <v>1985097</v>
      </c>
      <c r="I95" s="334">
        <v>448866</v>
      </c>
      <c r="J95" s="334">
        <v>0</v>
      </c>
      <c r="K95" s="223">
        <v>0.81558224180071759</v>
      </c>
      <c r="L95" s="334">
        <v>1985097</v>
      </c>
      <c r="M95" s="223">
        <v>0.81558224180071759</v>
      </c>
      <c r="N95" s="314">
        <v>42077</v>
      </c>
    </row>
    <row r="96" spans="1:14" s="388" customFormat="1">
      <c r="A96" s="376" t="s">
        <v>146</v>
      </c>
      <c r="B96" s="334">
        <v>127930.51397171021</v>
      </c>
      <c r="C96" s="334">
        <v>117909.04036712646</v>
      </c>
      <c r="D96" s="334">
        <v>10021.473604583756</v>
      </c>
      <c r="E96" s="334">
        <v>116300.46724700928</v>
      </c>
      <c r="F96" s="334">
        <v>56721.798851013184</v>
      </c>
      <c r="G96" s="334">
        <v>59578.668395996094</v>
      </c>
      <c r="H96" s="334">
        <v>58562.190795898438</v>
      </c>
      <c r="I96" s="334">
        <v>1016.4776000976562</v>
      </c>
      <c r="J96" s="334">
        <v>2659.3695678710937</v>
      </c>
      <c r="K96" s="223">
        <v>0.98293890032349285</v>
      </c>
      <c r="L96" s="334">
        <v>58562.190795898438</v>
      </c>
      <c r="M96" s="223">
        <v>0.98293890032349285</v>
      </c>
      <c r="N96" s="314">
        <v>42077</v>
      </c>
    </row>
    <row r="97" spans="1:14" s="388" customFormat="1">
      <c r="A97" s="376" t="s">
        <v>349</v>
      </c>
      <c r="B97" s="233">
        <v>18456636.424140461</v>
      </c>
      <c r="C97" s="233">
        <v>16833579.533976503</v>
      </c>
      <c r="D97" s="233">
        <v>1693466.8901639585</v>
      </c>
      <c r="E97" s="233">
        <v>15094531.980532724</v>
      </c>
      <c r="F97" s="233">
        <v>5064277.249011728</v>
      </c>
      <c r="G97" s="233">
        <v>10030254.731520995</v>
      </c>
      <c r="H97" s="233">
        <v>6057443.6322021484</v>
      </c>
      <c r="I97" s="233">
        <v>4605008.7650219724</v>
      </c>
      <c r="J97" s="233">
        <v>254368.21042724609</v>
      </c>
      <c r="K97" s="234">
        <v>0.60391722786123025</v>
      </c>
      <c r="L97" s="233">
        <v>8466560.9404677749</v>
      </c>
      <c r="M97" s="234">
        <v>0.84410228524514241</v>
      </c>
      <c r="N97" s="314">
        <v>42077</v>
      </c>
    </row>
    <row r="98" spans="1:14" s="388" customFormat="1">
      <c r="A98" s="244" t="s">
        <v>347</v>
      </c>
      <c r="B98" s="264">
        <v>18024.059007949669</v>
      </c>
      <c r="C98" s="233">
        <v>16439.042513648928</v>
      </c>
      <c r="D98" s="233">
        <v>1653.7762599257408</v>
      </c>
      <c r="E98" s="264">
        <v>14740.753887238989</v>
      </c>
      <c r="F98" s="233">
        <v>4945.5832509880156</v>
      </c>
      <c r="G98" s="264">
        <v>9795.1706362509722</v>
      </c>
      <c r="H98" s="264">
        <v>5915.4722970724106</v>
      </c>
      <c r="I98" s="233">
        <v>4497.0788720917699</v>
      </c>
      <c r="J98" s="233">
        <v>248.40645549535751</v>
      </c>
      <c r="K98" s="234">
        <v>0.60391722786123025</v>
      </c>
      <c r="L98" s="233">
        <v>8268.1259184255614</v>
      </c>
      <c r="M98" s="234">
        <v>0.84410228524514241</v>
      </c>
      <c r="N98" s="314">
        <v>42077</v>
      </c>
    </row>
    <row r="99" spans="1:14" s="388" customFormat="1">
      <c r="A99" s="198" t="s">
        <v>348</v>
      </c>
      <c r="B99" s="178">
        <v>17.601620124950848</v>
      </c>
      <c r="C99" s="178">
        <v>16.053752454735282</v>
      </c>
      <c r="D99" s="178">
        <v>1.6150158788337312</v>
      </c>
      <c r="E99" s="178">
        <v>14.395267468006825</v>
      </c>
      <c r="F99" s="178">
        <v>4.829671143542984</v>
      </c>
      <c r="G99" s="178">
        <v>9.56559632446384</v>
      </c>
      <c r="H99" s="178">
        <v>5.776828415109776</v>
      </c>
      <c r="I99" s="178">
        <v>4.391678586027119</v>
      </c>
      <c r="J99" s="178">
        <v>0.24258442919468506</v>
      </c>
      <c r="K99" s="234">
        <v>0.60391722786123025</v>
      </c>
      <c r="L99" s="178">
        <v>8.0743417172124623</v>
      </c>
      <c r="M99" s="234">
        <v>0.84410228524514241</v>
      </c>
      <c r="N99" s="314">
        <v>42077</v>
      </c>
    </row>
    <row r="100" spans="1:14" s="388" customFormat="1">
      <c r="A100" s="197"/>
      <c r="B100" s="187"/>
      <c r="C100" s="187"/>
      <c r="D100" s="187"/>
      <c r="E100" s="187"/>
      <c r="F100" s="187"/>
      <c r="G100" s="187"/>
      <c r="H100" s="187"/>
      <c r="I100" s="187"/>
      <c r="J100" s="187"/>
      <c r="K100" s="196"/>
      <c r="L100" s="187"/>
      <c r="M100" s="196"/>
      <c r="N100" s="314"/>
    </row>
    <row r="101" spans="1:14" s="388" customFormat="1">
      <c r="C101" s="422" t="s">
        <v>279</v>
      </c>
      <c r="D101" s="422"/>
      <c r="E101" s="422"/>
      <c r="F101" s="422"/>
      <c r="G101" s="422"/>
      <c r="H101" s="422"/>
      <c r="N101" s="314"/>
    </row>
    <row r="102" spans="1:14" s="388" customFormat="1">
      <c r="N102" s="314"/>
    </row>
    <row r="103" spans="1:14" s="388" customFormat="1">
      <c r="A103" s="86" t="s">
        <v>282</v>
      </c>
      <c r="B103" s="89" t="s">
        <v>271</v>
      </c>
      <c r="C103" s="89" t="s">
        <v>243</v>
      </c>
      <c r="D103" s="89" t="s">
        <v>259</v>
      </c>
      <c r="E103" s="89" t="s">
        <v>261</v>
      </c>
      <c r="F103" s="89" t="s">
        <v>260</v>
      </c>
      <c r="G103" s="89" t="s">
        <v>17</v>
      </c>
      <c r="H103" s="89" t="s">
        <v>16</v>
      </c>
      <c r="I103" s="89" t="s">
        <v>18</v>
      </c>
      <c r="J103" s="89" t="s">
        <v>8</v>
      </c>
      <c r="K103" s="89" t="s">
        <v>294</v>
      </c>
      <c r="L103" s="89" t="s">
        <v>269</v>
      </c>
      <c r="M103" s="86" t="s">
        <v>295</v>
      </c>
      <c r="N103" s="314">
        <v>42077</v>
      </c>
    </row>
    <row r="104" spans="1:14" s="388" customFormat="1">
      <c r="A104" s="376" t="s">
        <v>275</v>
      </c>
      <c r="B104" s="334">
        <v>2375013.3304687501</v>
      </c>
      <c r="C104" s="334">
        <v>2154893.5989062497</v>
      </c>
      <c r="D104" s="334">
        <v>220119.7315625</v>
      </c>
      <c r="E104" s="334">
        <v>1941926.0892857141</v>
      </c>
      <c r="F104" s="334">
        <v>243777.48616071424</v>
      </c>
      <c r="G104" s="334">
        <v>1698148.6031250001</v>
      </c>
      <c r="H104" s="334">
        <v>632197.66570312507</v>
      </c>
      <c r="I104" s="334">
        <v>1065950.9374218751</v>
      </c>
      <c r="J104" s="334">
        <v>52351.620156249999</v>
      </c>
      <c r="K104" s="223">
        <v>0.37228642095263625</v>
      </c>
      <c r="L104" s="334">
        <v>583242.95183593757</v>
      </c>
      <c r="M104" s="223">
        <v>0.34345813479611315</v>
      </c>
      <c r="N104" s="314">
        <v>42077</v>
      </c>
    </row>
    <row r="105" spans="1:14" s="388" customFormat="1">
      <c r="A105" s="376" t="s">
        <v>277</v>
      </c>
      <c r="B105" s="334">
        <v>862400</v>
      </c>
      <c r="C105" s="334">
        <v>784526.75</v>
      </c>
      <c r="D105" s="334">
        <v>77873.25</v>
      </c>
      <c r="E105" s="334">
        <v>745865.7333333334</v>
      </c>
      <c r="F105" s="334">
        <v>364128.13333333336</v>
      </c>
      <c r="G105" s="334">
        <v>381737.60000000003</v>
      </c>
      <c r="H105" s="334">
        <v>12188.400000000001</v>
      </c>
      <c r="I105" s="334">
        <v>369549.20000000007</v>
      </c>
      <c r="J105" s="334">
        <v>16010.75</v>
      </c>
      <c r="K105" s="223">
        <v>3.1928738484236295E-2</v>
      </c>
      <c r="L105" s="334">
        <v>2629.9059999999999</v>
      </c>
      <c r="M105" s="223">
        <v>6.8893030186180241E-3</v>
      </c>
      <c r="N105" s="314">
        <v>42077</v>
      </c>
    </row>
    <row r="106" spans="1:14" s="388" customFormat="1">
      <c r="A106" s="376" t="s">
        <v>278</v>
      </c>
      <c r="B106" s="334">
        <v>5211500.5797000006</v>
      </c>
      <c r="C106" s="334">
        <v>4801738.0490000006</v>
      </c>
      <c r="D106" s="334">
        <v>480172.5307</v>
      </c>
      <c r="E106" s="334">
        <v>4007830.3840000001</v>
      </c>
      <c r="F106" s="334">
        <v>1573867.3839999998</v>
      </c>
      <c r="G106" s="334">
        <v>2433963</v>
      </c>
      <c r="H106" s="334">
        <v>1985097</v>
      </c>
      <c r="I106" s="334">
        <v>448866</v>
      </c>
      <c r="J106" s="334">
        <v>0</v>
      </c>
      <c r="K106" s="223">
        <v>0.81558224180071759</v>
      </c>
      <c r="L106" s="334">
        <v>1985097</v>
      </c>
      <c r="M106" s="223">
        <v>0.81558224180071759</v>
      </c>
      <c r="N106" s="314">
        <v>42077</v>
      </c>
    </row>
    <row r="107" spans="1:14" s="388" customFormat="1">
      <c r="A107" s="376" t="s">
        <v>146</v>
      </c>
      <c r="B107" s="334">
        <v>127930.51397171021</v>
      </c>
      <c r="C107" s="334">
        <v>117909.04036712646</v>
      </c>
      <c r="D107" s="334">
        <v>10021.473604583756</v>
      </c>
      <c r="E107" s="334">
        <v>116300.46724700928</v>
      </c>
      <c r="F107" s="334">
        <v>56721.798851013184</v>
      </c>
      <c r="G107" s="334">
        <v>59578.668395996094</v>
      </c>
      <c r="H107" s="334">
        <v>58562.190795898438</v>
      </c>
      <c r="I107" s="334">
        <v>1016.4776000976562</v>
      </c>
      <c r="J107" s="334">
        <v>2659.3695678710937</v>
      </c>
      <c r="K107" s="223">
        <v>0.98293890032349285</v>
      </c>
      <c r="L107" s="334">
        <v>58562.190795898438</v>
      </c>
      <c r="M107" s="223">
        <v>0.98293890032349285</v>
      </c>
      <c r="N107" s="314">
        <v>42077</v>
      </c>
    </row>
    <row r="108" spans="1:14" s="388" customFormat="1">
      <c r="A108" s="372" t="s">
        <v>349</v>
      </c>
      <c r="B108" s="233">
        <v>8576844.4241404608</v>
      </c>
      <c r="C108" s="233">
        <v>7859067.4382733768</v>
      </c>
      <c r="D108" s="233">
        <v>788186.98586708377</v>
      </c>
      <c r="E108" s="233">
        <v>6811922.6738660568</v>
      </c>
      <c r="F108" s="233">
        <v>2238494.8023450607</v>
      </c>
      <c r="G108" s="233">
        <v>4573427.8715209961</v>
      </c>
      <c r="H108" s="233">
        <v>2688045.2564990236</v>
      </c>
      <c r="I108" s="233">
        <v>1885382.6150219729</v>
      </c>
      <c r="J108" s="233">
        <v>71021.739724121086</v>
      </c>
      <c r="K108" s="234">
        <v>0.58775284797594363</v>
      </c>
      <c r="L108" s="233">
        <v>2629532.0486318357</v>
      </c>
      <c r="M108" s="234">
        <v>0.57495867924496769</v>
      </c>
      <c r="N108" s="314">
        <v>42077</v>
      </c>
    </row>
    <row r="109" spans="1:14" s="388" customFormat="1">
      <c r="A109" s="244" t="s">
        <v>347</v>
      </c>
      <c r="B109" s="264">
        <v>8375.8246329496687</v>
      </c>
      <c r="C109" s="233">
        <v>7674.8705451888445</v>
      </c>
      <c r="D109" s="233">
        <v>769.713853385824</v>
      </c>
      <c r="E109" s="264">
        <v>6652.2682361973211</v>
      </c>
      <c r="F109" s="233">
        <v>2186.0300804150984</v>
      </c>
      <c r="G109" s="264">
        <v>4466.2381557822227</v>
      </c>
      <c r="H109" s="264">
        <v>2625.0441957998278</v>
      </c>
      <c r="I109" s="233">
        <v>1841.1939599823954</v>
      </c>
      <c r="J109" s="233">
        <v>69.357167699336998</v>
      </c>
      <c r="K109" s="234">
        <v>0.58775284797594363</v>
      </c>
      <c r="L109" s="233">
        <v>2567.9023912420271</v>
      </c>
      <c r="M109" s="234">
        <v>0.57495867924496769</v>
      </c>
      <c r="N109" s="314">
        <v>42077</v>
      </c>
    </row>
    <row r="110" spans="1:14" s="388" customFormat="1">
      <c r="A110" s="198" t="s">
        <v>348</v>
      </c>
      <c r="B110" s="178">
        <v>8.1795162431149109</v>
      </c>
      <c r="C110" s="178">
        <v>7.494990766785981</v>
      </c>
      <c r="D110" s="178">
        <v>0.75167368494709375</v>
      </c>
      <c r="E110" s="178">
        <v>6.4963556994114464</v>
      </c>
      <c r="F110" s="178">
        <v>2.1347950004053695</v>
      </c>
      <c r="G110" s="178">
        <v>4.3615606990060769</v>
      </c>
      <c r="H110" s="178">
        <v>2.5635197224607693</v>
      </c>
      <c r="I110" s="178">
        <v>1.798040976545308</v>
      </c>
      <c r="J110" s="178">
        <v>6.7731609081383787E-2</v>
      </c>
      <c r="K110" s="234">
        <v>0.58775284797594363</v>
      </c>
      <c r="L110" s="178">
        <v>2.5077171789472921</v>
      </c>
      <c r="M110" s="234">
        <v>0.57495867924496769</v>
      </c>
      <c r="N110" s="314">
        <v>42077</v>
      </c>
    </row>
    <row r="111" spans="1:14" s="388" customFormat="1">
      <c r="N111" s="314"/>
    </row>
    <row r="112" spans="1:14" s="388" customFormat="1">
      <c r="C112" s="422" t="s">
        <v>280</v>
      </c>
      <c r="D112" s="422"/>
      <c r="E112" s="422"/>
      <c r="F112" s="422"/>
      <c r="G112" s="422"/>
      <c r="H112" s="422"/>
      <c r="N112" s="314"/>
    </row>
    <row r="113" spans="1:14" s="388" customFormat="1">
      <c r="N113" s="314"/>
    </row>
    <row r="114" spans="1:14" s="388" customFormat="1">
      <c r="A114" s="86" t="s">
        <v>282</v>
      </c>
      <c r="B114" s="89" t="s">
        <v>271</v>
      </c>
      <c r="C114" s="89" t="s">
        <v>243</v>
      </c>
      <c r="D114" s="89" t="s">
        <v>259</v>
      </c>
      <c r="E114" s="89" t="s">
        <v>261</v>
      </c>
      <c r="F114" s="89" t="s">
        <v>260</v>
      </c>
      <c r="G114" s="89" t="s">
        <v>17</v>
      </c>
      <c r="H114" s="89" t="s">
        <v>16</v>
      </c>
      <c r="I114" s="89" t="s">
        <v>18</v>
      </c>
      <c r="J114" s="89" t="s">
        <v>8</v>
      </c>
      <c r="K114" s="89" t="s">
        <v>294</v>
      </c>
      <c r="L114" s="89" t="s">
        <v>269</v>
      </c>
      <c r="M114" s="86" t="s">
        <v>295</v>
      </c>
      <c r="N114" s="314">
        <v>42077</v>
      </c>
    </row>
    <row r="115" spans="1:14" s="388" customFormat="1">
      <c r="A115" s="376" t="s">
        <v>276</v>
      </c>
      <c r="B115" s="233">
        <v>9879792</v>
      </c>
      <c r="C115" s="233">
        <v>8974512.095703125</v>
      </c>
      <c r="D115" s="233">
        <v>905279.90429687477</v>
      </c>
      <c r="E115" s="233">
        <v>8282609.3066666676</v>
      </c>
      <c r="F115" s="233">
        <v>2825782.4466666672</v>
      </c>
      <c r="G115" s="233">
        <v>5456826.8599999994</v>
      </c>
      <c r="H115" s="233">
        <v>3369398.3757031248</v>
      </c>
      <c r="I115" s="233">
        <v>2719626.1499999994</v>
      </c>
      <c r="J115" s="233">
        <v>183346.470703125</v>
      </c>
      <c r="K115" s="234">
        <v>0.61746477616904361</v>
      </c>
      <c r="L115" s="233">
        <v>5837028.8918359391</v>
      </c>
      <c r="M115" s="234">
        <v>1.0696745639160594</v>
      </c>
      <c r="N115" s="314">
        <v>42077</v>
      </c>
    </row>
    <row r="116" spans="1:14" s="388" customFormat="1">
      <c r="A116" s="244" t="s">
        <v>347</v>
      </c>
      <c r="B116" s="264">
        <v>9648.234375</v>
      </c>
      <c r="C116" s="233">
        <v>8764.171968460083</v>
      </c>
      <c r="D116" s="233">
        <v>884.06240653991676</v>
      </c>
      <c r="E116" s="264">
        <v>8088.4856510416676</v>
      </c>
      <c r="F116" s="233">
        <v>2759.5531705729172</v>
      </c>
      <c r="G116" s="264">
        <v>5328.9324804687494</v>
      </c>
      <c r="H116" s="264">
        <v>3290.4281012725828</v>
      </c>
      <c r="I116" s="233">
        <v>2655.8849121093745</v>
      </c>
      <c r="J116" s="233">
        <v>179.04928779602051</v>
      </c>
      <c r="K116" s="234">
        <v>0.61746477616904361</v>
      </c>
      <c r="L116" s="233">
        <v>5700.2235271835343</v>
      </c>
      <c r="M116" s="234">
        <v>1.0696745639160594</v>
      </c>
      <c r="N116" s="314">
        <v>42077</v>
      </c>
    </row>
    <row r="117" spans="1:14" s="388" customFormat="1">
      <c r="A117" s="198" t="s">
        <v>348</v>
      </c>
      <c r="B117" s="178">
        <v>9.4221038818359375</v>
      </c>
      <c r="C117" s="178">
        <v>8.5587616879492998</v>
      </c>
      <c r="D117" s="178">
        <v>0.86334219388663747</v>
      </c>
      <c r="E117" s="178">
        <v>7.8989117685953785</v>
      </c>
      <c r="F117" s="178">
        <v>2.6948761431376145</v>
      </c>
      <c r="G117" s="178">
        <v>5.2040356254577631</v>
      </c>
      <c r="H117" s="178">
        <v>3.2133086926490066</v>
      </c>
      <c r="I117" s="178">
        <v>2.593637609481811</v>
      </c>
      <c r="J117" s="178">
        <v>0.17485282011330128</v>
      </c>
      <c r="K117" s="234">
        <v>0.61746477616904361</v>
      </c>
      <c r="L117" s="178">
        <v>5.5666245382651702</v>
      </c>
      <c r="M117" s="234">
        <v>1.0696745639160594</v>
      </c>
      <c r="N117" s="314">
        <v>42077</v>
      </c>
    </row>
    <row r="118" spans="1:14" s="388" customFormat="1"/>
    <row r="119" spans="1:14" s="388" customFormat="1">
      <c r="C119" s="422" t="s">
        <v>281</v>
      </c>
      <c r="D119" s="422"/>
      <c r="E119" s="422"/>
      <c r="F119" s="422"/>
      <c r="G119" s="422"/>
      <c r="H119" s="422"/>
    </row>
    <row r="120" spans="1:14" s="388" customFormat="1"/>
    <row r="121" spans="1:14" s="388" customFormat="1">
      <c r="A121" s="86" t="s">
        <v>282</v>
      </c>
      <c r="B121" s="89" t="s">
        <v>271</v>
      </c>
      <c r="C121" s="89" t="s">
        <v>243</v>
      </c>
      <c r="D121" s="89" t="s">
        <v>259</v>
      </c>
      <c r="E121" s="89" t="s">
        <v>261</v>
      </c>
      <c r="F121" s="89" t="s">
        <v>260</v>
      </c>
      <c r="G121" s="89" t="s">
        <v>17</v>
      </c>
      <c r="H121" s="89" t="s">
        <v>16</v>
      </c>
      <c r="I121" s="89" t="s">
        <v>18</v>
      </c>
      <c r="J121" s="89" t="s">
        <v>8</v>
      </c>
      <c r="K121" s="89" t="s">
        <v>294</v>
      </c>
      <c r="L121" s="89" t="s">
        <v>269</v>
      </c>
      <c r="M121" s="86" t="s">
        <v>295</v>
      </c>
      <c r="N121" s="314">
        <v>42049</v>
      </c>
    </row>
    <row r="122" spans="1:14" s="388" customFormat="1">
      <c r="A122" s="376" t="s">
        <v>276</v>
      </c>
      <c r="B122" s="334">
        <v>9879792</v>
      </c>
      <c r="C122" s="334">
        <v>8974512.095703125</v>
      </c>
      <c r="D122" s="334">
        <v>905279.904296875</v>
      </c>
      <c r="E122" s="342">
        <v>8282609.3066666676</v>
      </c>
      <c r="F122" s="334">
        <v>2825782.4466666677</v>
      </c>
      <c r="G122" s="342">
        <v>5456826.8599999994</v>
      </c>
      <c r="H122" s="342">
        <v>3673138.3685156242</v>
      </c>
      <c r="I122" s="334">
        <v>2823826.4499999997</v>
      </c>
      <c r="J122" s="334">
        <v>183346.470703125</v>
      </c>
      <c r="K122" s="253">
        <v>0.67312716029909447</v>
      </c>
      <c r="L122" s="342">
        <v>5961353.2210546872</v>
      </c>
      <c r="M122" s="253">
        <v>1.0924578283311499</v>
      </c>
      <c r="N122" s="314">
        <v>42049</v>
      </c>
    </row>
    <row r="123" spans="1:14" s="388" customFormat="1">
      <c r="A123" s="376" t="s">
        <v>275</v>
      </c>
      <c r="B123" s="334">
        <v>3943247.1484375</v>
      </c>
      <c r="C123" s="334">
        <v>3580823.8392187497</v>
      </c>
      <c r="D123" s="334">
        <v>362423.30921875004</v>
      </c>
      <c r="E123" s="334">
        <v>3204501.333984375</v>
      </c>
      <c r="F123" s="334">
        <v>425395.65174804686</v>
      </c>
      <c r="G123" s="334">
        <v>2779105.6822363283</v>
      </c>
      <c r="H123" s="334">
        <v>1040137.958515625</v>
      </c>
      <c r="I123" s="334">
        <v>1738967.7237207033</v>
      </c>
      <c r="J123" s="334">
        <v>79008.404609375008</v>
      </c>
      <c r="K123" s="223">
        <v>0.37427074658011306</v>
      </c>
      <c r="L123" s="334">
        <v>783765.78105468745</v>
      </c>
      <c r="M123" s="223">
        <v>0.28202086234590268</v>
      </c>
      <c r="N123" s="314">
        <v>42049</v>
      </c>
    </row>
    <row r="124" spans="1:14" s="388" customFormat="1">
      <c r="A124" s="376" t="s">
        <v>277</v>
      </c>
      <c r="B124" s="334">
        <v>862400</v>
      </c>
      <c r="C124" s="334">
        <v>784526.75</v>
      </c>
      <c r="D124" s="334">
        <v>77873.25</v>
      </c>
      <c r="E124" s="334">
        <v>745865.7333333334</v>
      </c>
      <c r="F124" s="334">
        <v>364128.13333333336</v>
      </c>
      <c r="G124" s="334">
        <v>381737.60000000003</v>
      </c>
      <c r="H124" s="334">
        <v>9.8000000000000007</v>
      </c>
      <c r="I124" s="334">
        <v>381727.80000000005</v>
      </c>
      <c r="J124" s="334">
        <v>16010.75</v>
      </c>
      <c r="K124" s="223">
        <v>2.5672084699018382E-5</v>
      </c>
      <c r="L124" s="334">
        <v>2629.9059999999999</v>
      </c>
      <c r="M124" s="223">
        <v>6.8893030186180241E-3</v>
      </c>
      <c r="N124" s="314">
        <v>42049</v>
      </c>
    </row>
    <row r="125" spans="1:14" s="388" customFormat="1">
      <c r="A125" s="376" t="s">
        <v>278</v>
      </c>
      <c r="B125" s="334">
        <v>5211500.5797000006</v>
      </c>
      <c r="C125" s="334">
        <v>4801738.0490000006</v>
      </c>
      <c r="D125" s="334">
        <v>480172.5307</v>
      </c>
      <c r="E125" s="334">
        <v>4007830.3840000001</v>
      </c>
      <c r="F125" s="334">
        <v>1573867.3839999998</v>
      </c>
      <c r="G125" s="334">
        <v>2433963</v>
      </c>
      <c r="H125" s="334">
        <v>1985097</v>
      </c>
      <c r="I125" s="334">
        <v>448866</v>
      </c>
      <c r="J125" s="334">
        <v>0</v>
      </c>
      <c r="K125" s="223">
        <v>0.81558224180071759</v>
      </c>
      <c r="L125" s="334">
        <v>1985097</v>
      </c>
      <c r="M125" s="223">
        <v>0.81558224180071759</v>
      </c>
      <c r="N125" s="314">
        <v>42049</v>
      </c>
    </row>
    <row r="126" spans="1:14" s="388" customFormat="1">
      <c r="A126" s="376" t="s">
        <v>146</v>
      </c>
      <c r="B126" s="334">
        <v>127930.51397171021</v>
      </c>
      <c r="C126" s="334">
        <v>117909.04036712646</v>
      </c>
      <c r="D126" s="334">
        <v>10021.473604583756</v>
      </c>
      <c r="E126" s="334">
        <v>116300.46724700928</v>
      </c>
      <c r="F126" s="334">
        <v>56721.798851013184</v>
      </c>
      <c r="G126" s="334">
        <v>59578.668395996094</v>
      </c>
      <c r="H126" s="334">
        <v>58562.190795898438</v>
      </c>
      <c r="I126" s="334">
        <v>1016.4776000976562</v>
      </c>
      <c r="J126" s="334">
        <v>2659.3695678710937</v>
      </c>
      <c r="K126" s="223">
        <v>0.98293890032349285</v>
      </c>
      <c r="L126" s="334">
        <v>58562.190795898438</v>
      </c>
      <c r="M126" s="223">
        <v>0.98293890032349285</v>
      </c>
      <c r="N126" s="314">
        <v>42049</v>
      </c>
    </row>
    <row r="127" spans="1:14" s="388" customFormat="1">
      <c r="A127" s="376" t="s">
        <v>349</v>
      </c>
      <c r="B127" s="233">
        <v>20024870.242109209</v>
      </c>
      <c r="C127" s="233">
        <v>18259509.774289005</v>
      </c>
      <c r="D127" s="233">
        <v>1835770.4678202088</v>
      </c>
      <c r="E127" s="233">
        <v>16357107.225231387</v>
      </c>
      <c r="F127" s="233">
        <v>5245895.414599061</v>
      </c>
      <c r="G127" s="233">
        <v>11111211.810632324</v>
      </c>
      <c r="H127" s="233">
        <v>6756945.3178271474</v>
      </c>
      <c r="I127" s="233">
        <v>5394404.4513208</v>
      </c>
      <c r="J127" s="233">
        <v>281024.99488037109</v>
      </c>
      <c r="K127" s="234">
        <v>0.60811956724300975</v>
      </c>
      <c r="L127" s="233">
        <v>8791408.0989052728</v>
      </c>
      <c r="M127" s="234">
        <v>0.79121955811271372</v>
      </c>
      <c r="N127" s="314">
        <v>42049</v>
      </c>
    </row>
    <row r="128" spans="1:14" s="388" customFormat="1">
      <c r="A128" s="244" t="s">
        <v>347</v>
      </c>
      <c r="B128" s="264">
        <v>19555.537345809775</v>
      </c>
      <c r="C128" s="233">
        <v>17831.552513954106</v>
      </c>
      <c r="D128" s="233">
        <v>1792.7445974806726</v>
      </c>
      <c r="E128" s="264">
        <v>15973.737524640026</v>
      </c>
      <c r="F128" s="233">
        <v>5122.9447408193955</v>
      </c>
      <c r="G128" s="264">
        <v>10850.792783820629</v>
      </c>
      <c r="H128" s="264">
        <v>6598.5794119405737</v>
      </c>
      <c r="I128" s="233">
        <v>5267.9730969929687</v>
      </c>
      <c r="J128" s="233">
        <v>274.43847156286239</v>
      </c>
      <c r="K128" s="234">
        <v>0.60811956724300975</v>
      </c>
      <c r="L128" s="233">
        <v>8585.3594715871805</v>
      </c>
      <c r="M128" s="234">
        <v>0.79121955811271372</v>
      </c>
      <c r="N128" s="314">
        <v>42049</v>
      </c>
    </row>
    <row r="129" spans="1:14" s="388" customFormat="1">
      <c r="A129" s="198" t="s">
        <v>348</v>
      </c>
      <c r="B129" s="178">
        <v>19.097204439267358</v>
      </c>
      <c r="C129" s="178">
        <v>17.413625501908307</v>
      </c>
      <c r="D129" s="178">
        <v>1.7507271459772193</v>
      </c>
      <c r="E129" s="178">
        <v>15.599353051406275</v>
      </c>
      <c r="F129" s="178">
        <v>5.0028757234564409</v>
      </c>
      <c r="G129" s="178">
        <v>10.596477327949833</v>
      </c>
      <c r="H129" s="178">
        <v>6.4439252069732165</v>
      </c>
      <c r="I129" s="178">
        <v>5.144504977532196</v>
      </c>
      <c r="J129" s="178">
        <v>0.2680063198856078</v>
      </c>
      <c r="K129" s="234">
        <v>0.60811956724300975</v>
      </c>
      <c r="L129" s="178">
        <v>8.3841401089718559</v>
      </c>
      <c r="M129" s="234">
        <v>0.79121955811271372</v>
      </c>
      <c r="N129" s="314">
        <v>42049</v>
      </c>
    </row>
    <row r="130" spans="1:14" s="388" customFormat="1">
      <c r="A130" s="197"/>
      <c r="B130" s="187"/>
      <c r="C130" s="187"/>
      <c r="D130" s="187"/>
      <c r="E130" s="187"/>
      <c r="F130" s="187"/>
      <c r="G130" s="187"/>
      <c r="H130" s="187"/>
      <c r="I130" s="187"/>
      <c r="J130" s="187"/>
      <c r="K130" s="196"/>
      <c r="L130" s="187"/>
      <c r="M130" s="196"/>
      <c r="N130" s="314"/>
    </row>
    <row r="131" spans="1:14" s="388" customFormat="1">
      <c r="C131" s="422" t="s">
        <v>279</v>
      </c>
      <c r="D131" s="422"/>
      <c r="E131" s="422"/>
      <c r="F131" s="422"/>
      <c r="G131" s="422"/>
      <c r="H131" s="422"/>
      <c r="N131" s="314"/>
    </row>
    <row r="132" spans="1:14" s="388" customFormat="1">
      <c r="N132" s="314"/>
    </row>
    <row r="133" spans="1:14" s="388" customFormat="1">
      <c r="A133" s="86" t="s">
        <v>282</v>
      </c>
      <c r="B133" s="89" t="s">
        <v>271</v>
      </c>
      <c r="C133" s="89" t="s">
        <v>243</v>
      </c>
      <c r="D133" s="89" t="s">
        <v>259</v>
      </c>
      <c r="E133" s="89" t="s">
        <v>261</v>
      </c>
      <c r="F133" s="89" t="s">
        <v>260</v>
      </c>
      <c r="G133" s="89" t="s">
        <v>17</v>
      </c>
      <c r="H133" s="89" t="s">
        <v>16</v>
      </c>
      <c r="I133" s="89" t="s">
        <v>18</v>
      </c>
      <c r="J133" s="89" t="s">
        <v>8</v>
      </c>
      <c r="K133" s="89" t="s">
        <v>294</v>
      </c>
      <c r="L133" s="89" t="s">
        <v>269</v>
      </c>
      <c r="M133" s="86" t="s">
        <v>295</v>
      </c>
      <c r="N133" s="314">
        <v>42049</v>
      </c>
    </row>
    <row r="134" spans="1:14" s="388" customFormat="1">
      <c r="A134" s="376" t="s">
        <v>275</v>
      </c>
      <c r="B134" s="334">
        <v>3943247.1484375</v>
      </c>
      <c r="C134" s="334">
        <v>3580823.8392187497</v>
      </c>
      <c r="D134" s="334">
        <v>362423.30921875004</v>
      </c>
      <c r="E134" s="334">
        <v>3204501.333984375</v>
      </c>
      <c r="F134" s="334">
        <v>425395.65174804686</v>
      </c>
      <c r="G134" s="334">
        <v>2779105.6822363283</v>
      </c>
      <c r="H134" s="334">
        <v>1040137.958515625</v>
      </c>
      <c r="I134" s="334">
        <v>1738967.7237207033</v>
      </c>
      <c r="J134" s="334">
        <v>79008.404609375008</v>
      </c>
      <c r="K134" s="223">
        <v>0.37427074658011306</v>
      </c>
      <c r="L134" s="334">
        <v>783765.78105468745</v>
      </c>
      <c r="M134" s="223">
        <v>0.28202086234590268</v>
      </c>
      <c r="N134" s="314">
        <v>42049</v>
      </c>
    </row>
    <row r="135" spans="1:14" s="388" customFormat="1">
      <c r="A135" s="376" t="s">
        <v>277</v>
      </c>
      <c r="B135" s="334">
        <v>862400</v>
      </c>
      <c r="C135" s="334">
        <v>784526.75</v>
      </c>
      <c r="D135" s="334">
        <v>77873.25</v>
      </c>
      <c r="E135" s="334">
        <v>745865.7333333334</v>
      </c>
      <c r="F135" s="334">
        <v>364128.13333333336</v>
      </c>
      <c r="G135" s="334">
        <v>381737.60000000003</v>
      </c>
      <c r="H135" s="334">
        <v>9.8000000000000007</v>
      </c>
      <c r="I135" s="334">
        <v>381727.80000000005</v>
      </c>
      <c r="J135" s="334">
        <v>16010.75</v>
      </c>
      <c r="K135" s="223">
        <v>2.5672084699018382E-5</v>
      </c>
      <c r="L135" s="334">
        <v>2629.9059999999999</v>
      </c>
      <c r="M135" s="223">
        <v>6.8893030186180241E-3</v>
      </c>
      <c r="N135" s="314">
        <v>42049</v>
      </c>
    </row>
    <row r="136" spans="1:14" s="388" customFormat="1">
      <c r="A136" s="376" t="s">
        <v>278</v>
      </c>
      <c r="B136" s="334">
        <v>5211500.5797000006</v>
      </c>
      <c r="C136" s="334">
        <v>4801738.0490000006</v>
      </c>
      <c r="D136" s="334">
        <v>480172.5307</v>
      </c>
      <c r="E136" s="334">
        <v>4007830.3840000001</v>
      </c>
      <c r="F136" s="334">
        <v>1573867.3839999998</v>
      </c>
      <c r="G136" s="334">
        <v>2433963</v>
      </c>
      <c r="H136" s="334">
        <v>1985097</v>
      </c>
      <c r="I136" s="334">
        <v>448866</v>
      </c>
      <c r="J136" s="334">
        <v>0</v>
      </c>
      <c r="K136" s="223">
        <v>0.81558224180071759</v>
      </c>
      <c r="L136" s="334">
        <v>1985097</v>
      </c>
      <c r="M136" s="223">
        <v>0.81558224180071759</v>
      </c>
      <c r="N136" s="314">
        <v>42049</v>
      </c>
    </row>
    <row r="137" spans="1:14" s="388" customFormat="1">
      <c r="A137" s="376" t="s">
        <v>146</v>
      </c>
      <c r="B137" s="334">
        <v>127930.51397171021</v>
      </c>
      <c r="C137" s="334">
        <v>117909.04036712646</v>
      </c>
      <c r="D137" s="334">
        <v>10021.473604583756</v>
      </c>
      <c r="E137" s="334">
        <v>116300.46724700928</v>
      </c>
      <c r="F137" s="334">
        <v>56721.798851013184</v>
      </c>
      <c r="G137" s="334">
        <v>59578.668395996094</v>
      </c>
      <c r="H137" s="334">
        <v>58562.190795898438</v>
      </c>
      <c r="I137" s="334">
        <v>1016.4776000976562</v>
      </c>
      <c r="J137" s="334">
        <v>2659.3695678710937</v>
      </c>
      <c r="K137" s="223">
        <v>0.98293890032349285</v>
      </c>
      <c r="L137" s="334">
        <v>58562.190795898438</v>
      </c>
      <c r="M137" s="223">
        <v>0.98293890032349285</v>
      </c>
      <c r="N137" s="314">
        <v>42049</v>
      </c>
    </row>
    <row r="138" spans="1:14" s="388" customFormat="1">
      <c r="A138" s="372" t="s">
        <v>349</v>
      </c>
      <c r="B138" s="233">
        <v>10145078.242109211</v>
      </c>
      <c r="C138" s="233">
        <v>9284997.6785858758</v>
      </c>
      <c r="D138" s="233">
        <v>930490.56352333387</v>
      </c>
      <c r="E138" s="233">
        <v>8074497.9185647182</v>
      </c>
      <c r="F138" s="233">
        <v>2420112.9679323933</v>
      </c>
      <c r="G138" s="233">
        <v>5654384.9506323244</v>
      </c>
      <c r="H138" s="233">
        <v>3083806.9493115237</v>
      </c>
      <c r="I138" s="233">
        <v>2570578.0013208007</v>
      </c>
      <c r="J138" s="233">
        <v>97678.524177246101</v>
      </c>
      <c r="K138" s="234">
        <v>0.54538326913286383</v>
      </c>
      <c r="L138" s="233">
        <v>2830054.8778505856</v>
      </c>
      <c r="M138" s="234">
        <v>0.50050622703608172</v>
      </c>
      <c r="N138" s="314">
        <v>42049</v>
      </c>
    </row>
    <row r="139" spans="1:14" s="388" customFormat="1">
      <c r="A139" s="244" t="s">
        <v>347</v>
      </c>
      <c r="B139" s="264">
        <v>9907.3029708097765</v>
      </c>
      <c r="C139" s="233">
        <v>9067.3805454940193</v>
      </c>
      <c r="D139" s="233">
        <v>908.68219094075573</v>
      </c>
      <c r="E139" s="264">
        <v>7885.2518735983576</v>
      </c>
      <c r="F139" s="233">
        <v>2363.3915702464778</v>
      </c>
      <c r="G139" s="264">
        <v>5521.8603033518793</v>
      </c>
      <c r="H139" s="264">
        <v>3011.5302239370349</v>
      </c>
      <c r="I139" s="233">
        <v>2510.3300794148445</v>
      </c>
      <c r="J139" s="233">
        <v>95.389183766841896</v>
      </c>
      <c r="K139" s="234">
        <v>0.54538326913286383</v>
      </c>
      <c r="L139" s="233">
        <v>2763.7254666509625</v>
      </c>
      <c r="M139" s="234">
        <v>0.50050622703608172</v>
      </c>
      <c r="N139" s="314">
        <v>42049</v>
      </c>
    </row>
    <row r="140" spans="1:14" s="388" customFormat="1">
      <c r="A140" s="198" t="s">
        <v>348</v>
      </c>
      <c r="B140" s="178">
        <v>9.6751005574314224</v>
      </c>
      <c r="C140" s="178">
        <v>8.8548638139590032</v>
      </c>
      <c r="D140" s="178">
        <v>0.88738495209058177</v>
      </c>
      <c r="E140" s="178">
        <v>7.7004412828108961</v>
      </c>
      <c r="F140" s="178">
        <v>2.307999580318826</v>
      </c>
      <c r="G140" s="178">
        <v>5.3924417024920697</v>
      </c>
      <c r="H140" s="178">
        <v>2.9409474843135106</v>
      </c>
      <c r="I140" s="178">
        <v>2.4514942181785591</v>
      </c>
      <c r="J140" s="178">
        <v>9.3153499772306539E-2</v>
      </c>
      <c r="K140" s="234">
        <v>0.54538326913286383</v>
      </c>
      <c r="L140" s="178">
        <v>2.6989506510263306</v>
      </c>
      <c r="M140" s="234">
        <v>0.50050622703608172</v>
      </c>
      <c r="N140" s="314">
        <v>42049</v>
      </c>
    </row>
    <row r="141" spans="1:14" s="388" customFormat="1">
      <c r="N141" s="314"/>
    </row>
    <row r="142" spans="1:14" s="388" customFormat="1">
      <c r="C142" s="422" t="s">
        <v>280</v>
      </c>
      <c r="D142" s="422"/>
      <c r="E142" s="422"/>
      <c r="F142" s="422"/>
      <c r="G142" s="422"/>
      <c r="H142" s="422"/>
      <c r="N142" s="314"/>
    </row>
    <row r="143" spans="1:14" s="388" customFormat="1">
      <c r="N143" s="314"/>
    </row>
    <row r="144" spans="1:14" s="388" customFormat="1">
      <c r="A144" s="86" t="s">
        <v>282</v>
      </c>
      <c r="B144" s="89" t="s">
        <v>271</v>
      </c>
      <c r="C144" s="89" t="s">
        <v>243</v>
      </c>
      <c r="D144" s="89" t="s">
        <v>259</v>
      </c>
      <c r="E144" s="89" t="s">
        <v>261</v>
      </c>
      <c r="F144" s="89" t="s">
        <v>260</v>
      </c>
      <c r="G144" s="89" t="s">
        <v>17</v>
      </c>
      <c r="H144" s="89" t="s">
        <v>16</v>
      </c>
      <c r="I144" s="89" t="s">
        <v>18</v>
      </c>
      <c r="J144" s="89" t="s">
        <v>8</v>
      </c>
      <c r="K144" s="89" t="s">
        <v>294</v>
      </c>
      <c r="L144" s="89" t="s">
        <v>269</v>
      </c>
      <c r="M144" s="86" t="s">
        <v>295</v>
      </c>
      <c r="N144" s="314">
        <v>42049</v>
      </c>
    </row>
    <row r="145" spans="1:14" s="388" customFormat="1">
      <c r="A145" s="376" t="s">
        <v>276</v>
      </c>
      <c r="B145" s="233">
        <v>9879791.9999999981</v>
      </c>
      <c r="C145" s="233">
        <v>8974512.0957031287</v>
      </c>
      <c r="D145" s="233">
        <v>905279.90429687488</v>
      </c>
      <c r="E145" s="233">
        <v>8282609.3066666685</v>
      </c>
      <c r="F145" s="233">
        <v>2825782.4466666677</v>
      </c>
      <c r="G145" s="233">
        <v>5456826.8599999994</v>
      </c>
      <c r="H145" s="233">
        <v>3673138.3685156237</v>
      </c>
      <c r="I145" s="233">
        <v>2823826.4499999993</v>
      </c>
      <c r="J145" s="233">
        <v>183346.470703125</v>
      </c>
      <c r="K145" s="234">
        <v>0.67312716029909447</v>
      </c>
      <c r="L145" s="233">
        <v>5961353.2210546872</v>
      </c>
      <c r="M145" s="234">
        <v>1.0924578283311499</v>
      </c>
      <c r="N145" s="314">
        <v>42049</v>
      </c>
    </row>
    <row r="146" spans="1:14" s="388" customFormat="1">
      <c r="A146" s="244" t="s">
        <v>347</v>
      </c>
      <c r="B146" s="264">
        <v>9648.2343749999982</v>
      </c>
      <c r="C146" s="233">
        <v>8764.1719684600866</v>
      </c>
      <c r="D146" s="233">
        <v>884.06240653991688</v>
      </c>
      <c r="E146" s="264">
        <v>8088.4856510416685</v>
      </c>
      <c r="F146" s="233">
        <v>2759.5531705729177</v>
      </c>
      <c r="G146" s="264">
        <v>5328.9324804687494</v>
      </c>
      <c r="H146" s="264">
        <v>3587.0491880035388</v>
      </c>
      <c r="I146" s="233">
        <v>2757.6430175781243</v>
      </c>
      <c r="J146" s="233">
        <v>179.04928779602051</v>
      </c>
      <c r="K146" s="234">
        <v>0.67312716029909447</v>
      </c>
      <c r="L146" s="233">
        <v>5821.6340049362179</v>
      </c>
      <c r="M146" s="234">
        <v>1.0924578283311499</v>
      </c>
      <c r="N146" s="314">
        <v>42049</v>
      </c>
    </row>
    <row r="147" spans="1:14" s="388" customFormat="1">
      <c r="A147" s="198" t="s">
        <v>348</v>
      </c>
      <c r="B147" s="178">
        <v>9.4221038818359357</v>
      </c>
      <c r="C147" s="178">
        <v>8.5587616879493034</v>
      </c>
      <c r="D147" s="178">
        <v>0.86334219388663758</v>
      </c>
      <c r="E147" s="178">
        <v>7.8989117685953794</v>
      </c>
      <c r="F147" s="178">
        <v>2.6948761431376149</v>
      </c>
      <c r="G147" s="178">
        <v>5.2040356254577631</v>
      </c>
      <c r="H147" s="178">
        <v>3.5029777226597059</v>
      </c>
      <c r="I147" s="178">
        <v>2.693010759353637</v>
      </c>
      <c r="J147" s="178">
        <v>0.17485282011330128</v>
      </c>
      <c r="K147" s="234">
        <v>0.67312716029909447</v>
      </c>
      <c r="L147" s="178">
        <v>5.6851894579455253</v>
      </c>
      <c r="M147" s="234">
        <v>1.0924578283311499</v>
      </c>
      <c r="N147" s="314">
        <v>42049</v>
      </c>
    </row>
    <row r="148" spans="1:14" s="388" customFormat="1"/>
    <row r="149" spans="1:14" s="388" customFormat="1">
      <c r="C149" s="422" t="s">
        <v>281</v>
      </c>
      <c r="D149" s="422"/>
      <c r="E149" s="422"/>
      <c r="F149" s="422"/>
      <c r="G149" s="422"/>
      <c r="H149" s="422"/>
    </row>
    <row r="150" spans="1:14" s="388" customFormat="1"/>
    <row r="151" spans="1:14" s="388" customFormat="1">
      <c r="A151" s="86" t="s">
        <v>282</v>
      </c>
      <c r="B151" s="89" t="s">
        <v>271</v>
      </c>
      <c r="C151" s="89" t="s">
        <v>243</v>
      </c>
      <c r="D151" s="89" t="s">
        <v>259</v>
      </c>
      <c r="E151" s="89" t="s">
        <v>261</v>
      </c>
      <c r="F151" s="89" t="s">
        <v>260</v>
      </c>
      <c r="G151" s="89" t="s">
        <v>17</v>
      </c>
      <c r="H151" s="89" t="s">
        <v>16</v>
      </c>
      <c r="I151" s="89" t="s">
        <v>18</v>
      </c>
      <c r="J151" s="89" t="s">
        <v>8</v>
      </c>
      <c r="K151" s="89" t="s">
        <v>294</v>
      </c>
      <c r="L151" s="89" t="s">
        <v>269</v>
      </c>
      <c r="M151" s="86" t="s">
        <v>295</v>
      </c>
      <c r="N151" s="314">
        <v>42018</v>
      </c>
    </row>
    <row r="152" spans="1:14" s="388" customFormat="1">
      <c r="A152" s="376" t="s">
        <v>276</v>
      </c>
      <c r="B152" s="334">
        <v>9879792</v>
      </c>
      <c r="C152" s="334">
        <v>8974512.095703125</v>
      </c>
      <c r="D152" s="334">
        <v>905279.904296875</v>
      </c>
      <c r="E152" s="342">
        <v>8282609.3066666676</v>
      </c>
      <c r="F152" s="334">
        <v>2825782.4466666677</v>
      </c>
      <c r="G152" s="342">
        <v>5456826.8599999994</v>
      </c>
      <c r="H152" s="342">
        <v>3654184.1685156245</v>
      </c>
      <c r="I152" s="334">
        <v>2900270.6499999994</v>
      </c>
      <c r="J152" s="334">
        <v>183346.470703125</v>
      </c>
      <c r="K152" s="253">
        <v>0.66965367644368046</v>
      </c>
      <c r="L152" s="342">
        <v>5815518.0210546888</v>
      </c>
      <c r="M152" s="253">
        <v>1.0657325530490973</v>
      </c>
      <c r="N152" s="314">
        <v>42018</v>
      </c>
    </row>
    <row r="153" spans="1:14" s="388" customFormat="1">
      <c r="A153" s="376" t="s">
        <v>275</v>
      </c>
      <c r="B153" s="334">
        <v>3943247.1484375</v>
      </c>
      <c r="C153" s="334">
        <v>3580823.8392187497</v>
      </c>
      <c r="D153" s="334">
        <v>362423.30921875004</v>
      </c>
      <c r="E153" s="334">
        <v>3204501.333984375</v>
      </c>
      <c r="F153" s="334">
        <v>425395.65174804686</v>
      </c>
      <c r="G153" s="334">
        <v>2779105.6822363283</v>
      </c>
      <c r="H153" s="334">
        <v>1097627.9585156252</v>
      </c>
      <c r="I153" s="334">
        <v>1681477.7237207033</v>
      </c>
      <c r="J153" s="334">
        <v>79008.404609375008</v>
      </c>
      <c r="K153" s="223">
        <v>0.3949572574844909</v>
      </c>
      <c r="L153" s="334">
        <v>919897.78105468745</v>
      </c>
      <c r="M153" s="223">
        <v>0.33100496571057048</v>
      </c>
      <c r="N153" s="314">
        <v>42018</v>
      </c>
    </row>
    <row r="154" spans="1:14" s="388" customFormat="1">
      <c r="A154" s="376" t="s">
        <v>277</v>
      </c>
      <c r="B154" s="334">
        <v>862400</v>
      </c>
      <c r="C154" s="334">
        <v>784526.75</v>
      </c>
      <c r="D154" s="334">
        <v>77873.25</v>
      </c>
      <c r="E154" s="334">
        <v>745865.7333333334</v>
      </c>
      <c r="F154" s="334">
        <v>364128.13333333336</v>
      </c>
      <c r="G154" s="334">
        <v>381737.60000000003</v>
      </c>
      <c r="H154" s="334">
        <v>9.8000000000000007</v>
      </c>
      <c r="I154" s="334">
        <v>381727.80000000005</v>
      </c>
      <c r="J154" s="334">
        <v>16010.75</v>
      </c>
      <c r="K154" s="223">
        <v>2.5672084699018382E-5</v>
      </c>
      <c r="L154" s="334">
        <v>0</v>
      </c>
      <c r="M154" s="223">
        <v>0</v>
      </c>
      <c r="N154" s="314">
        <v>42018</v>
      </c>
    </row>
    <row r="155" spans="1:14" s="388" customFormat="1">
      <c r="A155" s="376" t="s">
        <v>278</v>
      </c>
      <c r="B155" s="334">
        <v>5211500.5797000006</v>
      </c>
      <c r="C155" s="334">
        <v>4801738.0490000006</v>
      </c>
      <c r="D155" s="334">
        <v>480172.5307</v>
      </c>
      <c r="E155" s="334">
        <v>4007830.3840000001</v>
      </c>
      <c r="F155" s="334">
        <v>1573867.3839999998</v>
      </c>
      <c r="G155" s="334">
        <v>2433963</v>
      </c>
      <c r="H155" s="334">
        <v>1985097</v>
      </c>
      <c r="I155" s="334">
        <v>448866</v>
      </c>
      <c r="J155" s="334">
        <v>0</v>
      </c>
      <c r="K155" s="223">
        <v>0.81558224180071759</v>
      </c>
      <c r="L155" s="334">
        <v>1985097</v>
      </c>
      <c r="M155" s="223">
        <v>0.81558224180071759</v>
      </c>
      <c r="N155" s="314">
        <v>42018</v>
      </c>
    </row>
    <row r="156" spans="1:14" s="388" customFormat="1">
      <c r="A156" s="376" t="s">
        <v>146</v>
      </c>
      <c r="B156" s="334">
        <v>127930.51397171021</v>
      </c>
      <c r="C156" s="334">
        <v>117909.04036712646</v>
      </c>
      <c r="D156" s="334">
        <v>10021.473604583756</v>
      </c>
      <c r="E156" s="334">
        <v>116300.46724700928</v>
      </c>
      <c r="F156" s="334">
        <v>56721.798851013184</v>
      </c>
      <c r="G156" s="334">
        <v>59578.668395996094</v>
      </c>
      <c r="H156" s="334">
        <v>58562.190795898438</v>
      </c>
      <c r="I156" s="334">
        <v>1016.4776000976562</v>
      </c>
      <c r="J156" s="334">
        <v>2659.3695678710937</v>
      </c>
      <c r="K156" s="223">
        <v>0.98293890032349285</v>
      </c>
      <c r="L156" s="334">
        <v>58562.190795898438</v>
      </c>
      <c r="M156" s="223">
        <v>0.98293890032349285</v>
      </c>
      <c r="N156" s="314">
        <v>42018</v>
      </c>
    </row>
    <row r="157" spans="1:14" s="388" customFormat="1">
      <c r="A157" s="376" t="s">
        <v>349</v>
      </c>
      <c r="B157" s="233">
        <v>20024870.242109209</v>
      </c>
      <c r="C157" s="233">
        <v>18259509.774289005</v>
      </c>
      <c r="D157" s="233">
        <v>1835770.4678202088</v>
      </c>
      <c r="E157" s="233">
        <v>16357107.225231387</v>
      </c>
      <c r="F157" s="233">
        <v>5245895.414599061</v>
      </c>
      <c r="G157" s="233">
        <v>11111211.810632324</v>
      </c>
      <c r="H157" s="233">
        <v>6795481.1178271482</v>
      </c>
      <c r="I157" s="233">
        <v>5413358.6513208002</v>
      </c>
      <c r="J157" s="233">
        <v>281024.99488037109</v>
      </c>
      <c r="K157" s="234">
        <v>0.6115877578109481</v>
      </c>
      <c r="L157" s="233">
        <v>8779074.992905274</v>
      </c>
      <c r="M157" s="234">
        <v>0.79010958863231939</v>
      </c>
      <c r="N157" s="314">
        <v>42018</v>
      </c>
    </row>
    <row r="158" spans="1:14" s="388" customFormat="1">
      <c r="A158" s="244" t="s">
        <v>347</v>
      </c>
      <c r="B158" s="264">
        <v>19555.537345809775</v>
      </c>
      <c r="C158" s="233">
        <v>17831.552513954106</v>
      </c>
      <c r="D158" s="233">
        <v>1792.7445974806726</v>
      </c>
      <c r="E158" s="264">
        <v>15973.737524640026</v>
      </c>
      <c r="F158" s="233">
        <v>5122.9447408193955</v>
      </c>
      <c r="G158" s="264">
        <v>10850.792783820629</v>
      </c>
      <c r="H158" s="264">
        <v>6636.2120291280744</v>
      </c>
      <c r="I158" s="233">
        <v>5286.4830579304689</v>
      </c>
      <c r="J158" s="233">
        <v>274.43847156286239</v>
      </c>
      <c r="K158" s="234">
        <v>0.6115877578109481</v>
      </c>
      <c r="L158" s="233">
        <v>8573.3154227590567</v>
      </c>
      <c r="M158" s="234">
        <v>0.79010958863231939</v>
      </c>
      <c r="N158" s="314">
        <v>42018</v>
      </c>
    </row>
    <row r="159" spans="1:14" s="388" customFormat="1">
      <c r="A159" s="198" t="s">
        <v>348</v>
      </c>
      <c r="B159" s="178">
        <v>19.097204439267358</v>
      </c>
      <c r="C159" s="178">
        <v>17.413625501908307</v>
      </c>
      <c r="D159" s="178">
        <v>1.7507271459772193</v>
      </c>
      <c r="E159" s="178">
        <v>15.599353051406275</v>
      </c>
      <c r="F159" s="178">
        <v>5.0028757234564409</v>
      </c>
      <c r="G159" s="178">
        <v>10.596477327949833</v>
      </c>
      <c r="H159" s="178">
        <v>6.4806758096953851</v>
      </c>
      <c r="I159" s="178">
        <v>5.1625811112602236</v>
      </c>
      <c r="J159" s="178">
        <v>0.2680063198856078</v>
      </c>
      <c r="K159" s="234">
        <v>0.6115877578109481</v>
      </c>
      <c r="L159" s="178">
        <v>8.3723783425381413</v>
      </c>
      <c r="M159" s="234">
        <v>0.79010958863231939</v>
      </c>
      <c r="N159" s="314">
        <v>42018</v>
      </c>
    </row>
    <row r="160" spans="1:14" s="388" customFormat="1">
      <c r="A160" s="197"/>
      <c r="B160" s="187"/>
      <c r="C160" s="187"/>
      <c r="D160" s="187"/>
      <c r="E160" s="187"/>
      <c r="F160" s="187"/>
      <c r="G160" s="187"/>
      <c r="H160" s="187"/>
      <c r="I160" s="187"/>
      <c r="J160" s="187"/>
      <c r="K160" s="196"/>
      <c r="L160" s="187"/>
      <c r="M160" s="196"/>
      <c r="N160" s="314"/>
    </row>
    <row r="161" spans="1:14" s="388" customFormat="1">
      <c r="C161" s="422" t="s">
        <v>279</v>
      </c>
      <c r="D161" s="422"/>
      <c r="E161" s="422"/>
      <c r="F161" s="422"/>
      <c r="G161" s="422"/>
      <c r="H161" s="422"/>
      <c r="N161" s="314"/>
    </row>
    <row r="162" spans="1:14" s="388" customFormat="1">
      <c r="N162" s="314"/>
    </row>
    <row r="163" spans="1:14" s="388" customFormat="1">
      <c r="A163" s="86" t="s">
        <v>282</v>
      </c>
      <c r="B163" s="89" t="s">
        <v>271</v>
      </c>
      <c r="C163" s="89" t="s">
        <v>243</v>
      </c>
      <c r="D163" s="89" t="s">
        <v>259</v>
      </c>
      <c r="E163" s="89" t="s">
        <v>261</v>
      </c>
      <c r="F163" s="89" t="s">
        <v>260</v>
      </c>
      <c r="G163" s="89" t="s">
        <v>17</v>
      </c>
      <c r="H163" s="89" t="s">
        <v>16</v>
      </c>
      <c r="I163" s="89" t="s">
        <v>18</v>
      </c>
      <c r="J163" s="89" t="s">
        <v>8</v>
      </c>
      <c r="K163" s="89" t="s">
        <v>294</v>
      </c>
      <c r="L163" s="89" t="s">
        <v>269</v>
      </c>
      <c r="M163" s="86" t="s">
        <v>295</v>
      </c>
      <c r="N163" s="314">
        <v>42018</v>
      </c>
    </row>
    <row r="164" spans="1:14" s="388" customFormat="1">
      <c r="A164" s="376" t="s">
        <v>275</v>
      </c>
      <c r="B164" s="334">
        <v>3943247.1484375</v>
      </c>
      <c r="C164" s="334">
        <v>3580823.8392187497</v>
      </c>
      <c r="D164" s="334">
        <v>362423.30921875004</v>
      </c>
      <c r="E164" s="334">
        <v>3204501.333984375</v>
      </c>
      <c r="F164" s="334">
        <v>425395.65174804686</v>
      </c>
      <c r="G164" s="334">
        <v>2779105.6822363283</v>
      </c>
      <c r="H164" s="334">
        <v>1097627.9585156252</v>
      </c>
      <c r="I164" s="334">
        <v>1681477.7237207033</v>
      </c>
      <c r="J164" s="334">
        <v>79008.404609375008</v>
      </c>
      <c r="K164" s="223">
        <v>0.3949572574844909</v>
      </c>
      <c r="L164" s="334">
        <v>919897.78105468745</v>
      </c>
      <c r="M164" s="223">
        <v>0.33100496571057048</v>
      </c>
      <c r="N164" s="314">
        <v>42018</v>
      </c>
    </row>
    <row r="165" spans="1:14" s="388" customFormat="1">
      <c r="A165" s="376" t="s">
        <v>277</v>
      </c>
      <c r="B165" s="334">
        <v>862400</v>
      </c>
      <c r="C165" s="334">
        <v>784526.75</v>
      </c>
      <c r="D165" s="334">
        <v>77873.25</v>
      </c>
      <c r="E165" s="334">
        <v>745865.7333333334</v>
      </c>
      <c r="F165" s="334">
        <v>364128.13333333336</v>
      </c>
      <c r="G165" s="334">
        <v>381737.60000000003</v>
      </c>
      <c r="H165" s="334">
        <v>9.8000000000000007</v>
      </c>
      <c r="I165" s="334">
        <v>381727.80000000005</v>
      </c>
      <c r="J165" s="334">
        <v>16010.75</v>
      </c>
      <c r="K165" s="223">
        <v>2.5672084699018382E-5</v>
      </c>
      <c r="L165" s="334">
        <v>0</v>
      </c>
      <c r="M165" s="223">
        <v>0</v>
      </c>
      <c r="N165" s="314">
        <v>42018</v>
      </c>
    </row>
    <row r="166" spans="1:14" s="388" customFormat="1">
      <c r="A166" s="376" t="s">
        <v>278</v>
      </c>
      <c r="B166" s="334">
        <v>5211500.5797000006</v>
      </c>
      <c r="C166" s="334">
        <v>4801738.0490000006</v>
      </c>
      <c r="D166" s="334">
        <v>480172.5307</v>
      </c>
      <c r="E166" s="334">
        <v>4007830.3840000001</v>
      </c>
      <c r="F166" s="334">
        <v>1573867.3839999998</v>
      </c>
      <c r="G166" s="334">
        <v>2433963</v>
      </c>
      <c r="H166" s="334">
        <v>1985097</v>
      </c>
      <c r="I166" s="334">
        <v>448866</v>
      </c>
      <c r="J166" s="334">
        <v>0</v>
      </c>
      <c r="K166" s="223">
        <v>0.81558224180071759</v>
      </c>
      <c r="L166" s="334">
        <v>1985097</v>
      </c>
      <c r="M166" s="223">
        <v>0.81558224180071759</v>
      </c>
      <c r="N166" s="314">
        <v>42018</v>
      </c>
    </row>
    <row r="167" spans="1:14" s="388" customFormat="1">
      <c r="A167" s="376" t="s">
        <v>146</v>
      </c>
      <c r="B167" s="334">
        <v>127930.51397171021</v>
      </c>
      <c r="C167" s="334">
        <v>117909.04036712646</v>
      </c>
      <c r="D167" s="334">
        <v>10021.473604583756</v>
      </c>
      <c r="E167" s="334">
        <v>116300.46724700928</v>
      </c>
      <c r="F167" s="334">
        <v>56721.798851013184</v>
      </c>
      <c r="G167" s="334">
        <v>59578.668395996094</v>
      </c>
      <c r="H167" s="334">
        <v>58562.190795898438</v>
      </c>
      <c r="I167" s="334">
        <v>1016.4776000976562</v>
      </c>
      <c r="J167" s="334">
        <v>2659.3695678710937</v>
      </c>
      <c r="K167" s="223">
        <v>0.98293890032349285</v>
      </c>
      <c r="L167" s="334">
        <v>58562.190795898438</v>
      </c>
      <c r="M167" s="223">
        <v>0.98293890032349285</v>
      </c>
      <c r="N167" s="314">
        <v>42018</v>
      </c>
    </row>
    <row r="168" spans="1:14" s="388" customFormat="1">
      <c r="A168" s="372" t="s">
        <v>349</v>
      </c>
      <c r="B168" s="233">
        <v>10145078.242109211</v>
      </c>
      <c r="C168" s="233">
        <v>9284997.6785858758</v>
      </c>
      <c r="D168" s="233">
        <v>930490.56352333387</v>
      </c>
      <c r="E168" s="233">
        <v>8074497.9185647182</v>
      </c>
      <c r="F168" s="233">
        <v>2420112.9679323933</v>
      </c>
      <c r="G168" s="233">
        <v>5654384.9506323244</v>
      </c>
      <c r="H168" s="233">
        <v>3141296.9493115237</v>
      </c>
      <c r="I168" s="233">
        <v>2513088.0013208007</v>
      </c>
      <c r="J168" s="233">
        <v>97678.524177246101</v>
      </c>
      <c r="K168" s="234">
        <v>0.55555059953253372</v>
      </c>
      <c r="L168" s="233">
        <v>2963556.9718505861</v>
      </c>
      <c r="M168" s="234">
        <v>0.52411659229518404</v>
      </c>
      <c r="N168" s="314">
        <v>42018</v>
      </c>
    </row>
    <row r="169" spans="1:14" s="388" customFormat="1">
      <c r="A169" s="244" t="s">
        <v>347</v>
      </c>
      <c r="B169" s="264">
        <v>9907.3029708097765</v>
      </c>
      <c r="C169" s="233">
        <v>9067.3805454940193</v>
      </c>
      <c r="D169" s="233">
        <v>908.68219094075573</v>
      </c>
      <c r="E169" s="264">
        <v>7885.2518735983576</v>
      </c>
      <c r="F169" s="233">
        <v>2363.3915702464778</v>
      </c>
      <c r="G169" s="264">
        <v>5521.8603033518793</v>
      </c>
      <c r="H169" s="264">
        <v>3067.6728020620349</v>
      </c>
      <c r="I169" s="233">
        <v>2454.1875012898445</v>
      </c>
      <c r="J169" s="233">
        <v>95.389183766841896</v>
      </c>
      <c r="K169" s="234">
        <v>0.55555059953253372</v>
      </c>
      <c r="L169" s="233">
        <v>2894.098605322838</v>
      </c>
      <c r="M169" s="234">
        <v>0.52411659229518404</v>
      </c>
      <c r="N169" s="314">
        <v>42018</v>
      </c>
    </row>
    <row r="170" spans="1:14" s="388" customFormat="1">
      <c r="A170" s="198" t="s">
        <v>348</v>
      </c>
      <c r="B170" s="178">
        <v>9.6751005574314224</v>
      </c>
      <c r="C170" s="178">
        <v>8.8548638139590032</v>
      </c>
      <c r="D170" s="178">
        <v>0.88738495209058177</v>
      </c>
      <c r="E170" s="178">
        <v>7.7004412828108961</v>
      </c>
      <c r="F170" s="178">
        <v>2.307999580318826</v>
      </c>
      <c r="G170" s="178">
        <v>5.3924417024920697</v>
      </c>
      <c r="H170" s="178">
        <v>2.9957742207637059</v>
      </c>
      <c r="I170" s="178">
        <v>2.3966674817283637</v>
      </c>
      <c r="J170" s="178">
        <v>9.3153499772306539E-2</v>
      </c>
      <c r="K170" s="234">
        <v>0.55555059953253372</v>
      </c>
      <c r="L170" s="178">
        <v>2.826268169260584</v>
      </c>
      <c r="M170" s="234">
        <v>0.52411659229518404</v>
      </c>
      <c r="N170" s="314">
        <v>42018</v>
      </c>
    </row>
    <row r="171" spans="1:14" s="388" customFormat="1">
      <c r="N171" s="314"/>
    </row>
    <row r="172" spans="1:14" s="388" customFormat="1">
      <c r="C172" s="422" t="s">
        <v>280</v>
      </c>
      <c r="D172" s="422"/>
      <c r="E172" s="422"/>
      <c r="F172" s="422"/>
      <c r="G172" s="422"/>
      <c r="H172" s="422"/>
      <c r="N172" s="314"/>
    </row>
    <row r="173" spans="1:14" s="388" customFormat="1">
      <c r="N173" s="314"/>
    </row>
    <row r="174" spans="1:14" s="388" customFormat="1">
      <c r="A174" s="86" t="s">
        <v>282</v>
      </c>
      <c r="B174" s="89" t="s">
        <v>271</v>
      </c>
      <c r="C174" s="89" t="s">
        <v>243</v>
      </c>
      <c r="D174" s="89" t="s">
        <v>259</v>
      </c>
      <c r="E174" s="89" t="s">
        <v>261</v>
      </c>
      <c r="F174" s="89" t="s">
        <v>260</v>
      </c>
      <c r="G174" s="89" t="s">
        <v>17</v>
      </c>
      <c r="H174" s="89" t="s">
        <v>16</v>
      </c>
      <c r="I174" s="89" t="s">
        <v>18</v>
      </c>
      <c r="J174" s="89" t="s">
        <v>8</v>
      </c>
      <c r="K174" s="89" t="s">
        <v>294</v>
      </c>
      <c r="L174" s="89" t="s">
        <v>269</v>
      </c>
      <c r="M174" s="86" t="s">
        <v>295</v>
      </c>
      <c r="N174" s="314">
        <v>42018</v>
      </c>
    </row>
    <row r="175" spans="1:14" s="388" customFormat="1">
      <c r="A175" s="376" t="s">
        <v>276</v>
      </c>
      <c r="B175" s="233">
        <v>9879791.9999999981</v>
      </c>
      <c r="C175" s="233">
        <v>8974512.0957031287</v>
      </c>
      <c r="D175" s="233">
        <v>905279.90429687488</v>
      </c>
      <c r="E175" s="233">
        <v>8282609.3066666685</v>
      </c>
      <c r="F175" s="233">
        <v>2825782.4466666677</v>
      </c>
      <c r="G175" s="233">
        <v>5456826.8599999994</v>
      </c>
      <c r="H175" s="233">
        <v>3654184.1685156245</v>
      </c>
      <c r="I175" s="233">
        <v>2900270.6499999994</v>
      </c>
      <c r="J175" s="233">
        <v>183346.470703125</v>
      </c>
      <c r="K175" s="234">
        <v>0.66965367644368046</v>
      </c>
      <c r="L175" s="233">
        <v>5815518.0210546879</v>
      </c>
      <c r="M175" s="234">
        <v>1.0657325530490973</v>
      </c>
      <c r="N175" s="314">
        <v>42018</v>
      </c>
    </row>
    <row r="176" spans="1:14" s="388" customFormat="1">
      <c r="A176" s="244" t="s">
        <v>347</v>
      </c>
      <c r="B176" s="264">
        <v>9648.2343749999982</v>
      </c>
      <c r="C176" s="233">
        <v>8764.1719684600866</v>
      </c>
      <c r="D176" s="233">
        <v>884.06240653991688</v>
      </c>
      <c r="E176" s="264">
        <v>8088.4856510416685</v>
      </c>
      <c r="F176" s="233">
        <v>2759.5531705729177</v>
      </c>
      <c r="G176" s="264">
        <v>5328.9324804687494</v>
      </c>
      <c r="H176" s="264">
        <v>3568.5392270660395</v>
      </c>
      <c r="I176" s="233">
        <v>2832.2955566406245</v>
      </c>
      <c r="J176" s="233">
        <v>179.04928779602051</v>
      </c>
      <c r="K176" s="234">
        <v>0.66965367644368046</v>
      </c>
      <c r="L176" s="233">
        <v>5679.2168174362187</v>
      </c>
      <c r="M176" s="234">
        <v>1.0657325530490973</v>
      </c>
      <c r="N176" s="314">
        <v>42018</v>
      </c>
    </row>
    <row r="177" spans="1:14" s="388" customFormat="1">
      <c r="A177" s="198" t="s">
        <v>348</v>
      </c>
      <c r="B177" s="178">
        <v>9.4221038818359357</v>
      </c>
      <c r="C177" s="178">
        <v>8.5587616879493034</v>
      </c>
      <c r="D177" s="178">
        <v>0.86334219388663758</v>
      </c>
      <c r="E177" s="178">
        <v>7.8989117685953794</v>
      </c>
      <c r="F177" s="178">
        <v>2.6948761431376149</v>
      </c>
      <c r="G177" s="178">
        <v>5.2040356254577631</v>
      </c>
      <c r="H177" s="178">
        <v>3.4849015889316792</v>
      </c>
      <c r="I177" s="178">
        <v>2.7659136295318598</v>
      </c>
      <c r="J177" s="178">
        <v>0.17485282011330128</v>
      </c>
      <c r="K177" s="234">
        <v>0.66965367644368046</v>
      </c>
      <c r="L177" s="178">
        <v>5.5461101732775573</v>
      </c>
      <c r="M177" s="234">
        <v>1.0657325530490973</v>
      </c>
      <c r="N177" s="314">
        <v>42018</v>
      </c>
    </row>
    <row r="178" spans="1:14" s="388" customFormat="1"/>
    <row r="179" spans="1:14" s="388" customFormat="1">
      <c r="C179" s="422" t="s">
        <v>281</v>
      </c>
      <c r="D179" s="422"/>
      <c r="E179" s="422"/>
      <c r="F179" s="422"/>
      <c r="G179" s="422"/>
      <c r="H179" s="422"/>
    </row>
    <row r="180" spans="1:14" s="388" customFormat="1"/>
    <row r="181" spans="1:14" s="388" customFormat="1">
      <c r="A181" s="86" t="s">
        <v>282</v>
      </c>
      <c r="B181" s="89" t="s">
        <v>271</v>
      </c>
      <c r="C181" s="89" t="s">
        <v>243</v>
      </c>
      <c r="D181" s="89" t="s">
        <v>259</v>
      </c>
      <c r="E181" s="89" t="s">
        <v>261</v>
      </c>
      <c r="F181" s="89" t="s">
        <v>260</v>
      </c>
      <c r="G181" s="89" t="s">
        <v>17</v>
      </c>
      <c r="H181" s="89" t="s">
        <v>16</v>
      </c>
      <c r="I181" s="89" t="s">
        <v>18</v>
      </c>
      <c r="J181" s="89" t="s">
        <v>8</v>
      </c>
      <c r="K181" s="89" t="s">
        <v>294</v>
      </c>
      <c r="L181" s="89" t="s">
        <v>269</v>
      </c>
      <c r="M181" s="86" t="s">
        <v>295</v>
      </c>
      <c r="N181" s="314">
        <v>41987</v>
      </c>
    </row>
    <row r="182" spans="1:14" s="388" customFormat="1">
      <c r="A182" s="376" t="s">
        <v>276</v>
      </c>
      <c r="B182" s="334">
        <v>9879792</v>
      </c>
      <c r="C182" s="334">
        <v>8974512.095703125</v>
      </c>
      <c r="D182" s="334">
        <v>905279.904296875</v>
      </c>
      <c r="E182" s="342">
        <v>8282609.3066666676</v>
      </c>
      <c r="F182" s="334">
        <v>2825782.4466666677</v>
      </c>
      <c r="G182" s="342">
        <v>5456826.8599999994</v>
      </c>
      <c r="H182" s="342">
        <v>3577866.8626562492</v>
      </c>
      <c r="I182" s="334">
        <v>2976732.1500000004</v>
      </c>
      <c r="J182" s="334">
        <v>183346.470703125</v>
      </c>
      <c r="K182" s="253">
        <v>0.65566801997750201</v>
      </c>
      <c r="L182" s="342">
        <v>5768566.209335939</v>
      </c>
      <c r="M182" s="253">
        <v>1.0571283196872292</v>
      </c>
      <c r="N182" s="314">
        <v>41987</v>
      </c>
    </row>
    <row r="183" spans="1:14" s="388" customFormat="1">
      <c r="A183" s="376" t="s">
        <v>275</v>
      </c>
      <c r="B183" s="334">
        <v>3943247.1484375</v>
      </c>
      <c r="C183" s="334">
        <v>3580823.8392187497</v>
      </c>
      <c r="D183" s="334">
        <v>362423.30921875004</v>
      </c>
      <c r="E183" s="334">
        <v>3204501.333984375</v>
      </c>
      <c r="F183" s="334">
        <v>425395.65174804686</v>
      </c>
      <c r="G183" s="334">
        <v>2779105.6822363283</v>
      </c>
      <c r="H183" s="334">
        <v>1097772.1526562502</v>
      </c>
      <c r="I183" s="334">
        <v>1681333.5295800781</v>
      </c>
      <c r="J183" s="334">
        <v>79008.404609375008</v>
      </c>
      <c r="K183" s="223">
        <v>0.39500914257167796</v>
      </c>
      <c r="L183" s="334">
        <v>1019442.8693359374</v>
      </c>
      <c r="M183" s="223">
        <v>0.36682407432436986</v>
      </c>
      <c r="N183" s="314">
        <v>41987</v>
      </c>
    </row>
    <row r="184" spans="1:14" s="388" customFormat="1">
      <c r="A184" s="376" t="s">
        <v>277</v>
      </c>
      <c r="B184" s="334">
        <v>862400</v>
      </c>
      <c r="C184" s="334">
        <v>784526.75</v>
      </c>
      <c r="D184" s="334">
        <v>77873.25</v>
      </c>
      <c r="E184" s="334">
        <v>745865.7333333334</v>
      </c>
      <c r="F184" s="334">
        <v>364128.13333333336</v>
      </c>
      <c r="G184" s="334">
        <v>381737.60000000003</v>
      </c>
      <c r="H184" s="334">
        <v>9.8000000000000007</v>
      </c>
      <c r="I184" s="334">
        <v>381727.80000000005</v>
      </c>
      <c r="J184" s="334">
        <v>16010.75</v>
      </c>
      <c r="K184" s="223">
        <v>2.5672084699018382E-5</v>
      </c>
      <c r="L184" s="334">
        <v>0</v>
      </c>
      <c r="M184" s="223">
        <v>0</v>
      </c>
      <c r="N184" s="314">
        <v>41987</v>
      </c>
    </row>
    <row r="185" spans="1:14" s="388" customFormat="1">
      <c r="A185" s="376" t="s">
        <v>278</v>
      </c>
      <c r="B185" s="334">
        <v>5211500.5797000006</v>
      </c>
      <c r="C185" s="334">
        <v>4801738.0490000006</v>
      </c>
      <c r="D185" s="334">
        <v>480172.5307</v>
      </c>
      <c r="E185" s="334">
        <v>4007830.3840000001</v>
      </c>
      <c r="F185" s="334">
        <v>1573867.3839999998</v>
      </c>
      <c r="G185" s="334">
        <v>2433963</v>
      </c>
      <c r="H185" s="334">
        <v>1985097</v>
      </c>
      <c r="I185" s="334">
        <v>448866</v>
      </c>
      <c r="J185" s="334">
        <v>0</v>
      </c>
      <c r="K185" s="223">
        <v>0.81558224180071759</v>
      </c>
      <c r="L185" s="334">
        <v>1985097</v>
      </c>
      <c r="M185" s="223">
        <v>0.81558224180071759</v>
      </c>
      <c r="N185" s="314">
        <v>41987</v>
      </c>
    </row>
    <row r="186" spans="1:14" s="388" customFormat="1">
      <c r="A186" s="376" t="s">
        <v>146</v>
      </c>
      <c r="B186" s="334">
        <v>127930.51397171021</v>
      </c>
      <c r="C186" s="334">
        <v>117909.04036712646</v>
      </c>
      <c r="D186" s="334">
        <v>10021.473604583756</v>
      </c>
      <c r="E186" s="334">
        <v>116300.46724700928</v>
      </c>
      <c r="F186" s="334">
        <v>56721.798851013184</v>
      </c>
      <c r="G186" s="334">
        <v>59578.668395996094</v>
      </c>
      <c r="H186" s="334">
        <v>58562.190795898438</v>
      </c>
      <c r="I186" s="334">
        <v>1016.4776000976562</v>
      </c>
      <c r="J186" s="334">
        <v>2659.3695678710937</v>
      </c>
      <c r="K186" s="223">
        <v>0.98293890032349285</v>
      </c>
      <c r="L186" s="334">
        <v>58562.190795898438</v>
      </c>
      <c r="M186" s="223">
        <v>0.98293890032349285</v>
      </c>
      <c r="N186" s="314">
        <v>41987</v>
      </c>
    </row>
    <row r="187" spans="1:14" s="388" customFormat="1">
      <c r="A187" s="376" t="s">
        <v>349</v>
      </c>
      <c r="B187" s="233">
        <v>20024870.242109209</v>
      </c>
      <c r="C187" s="233">
        <v>18259509.774289005</v>
      </c>
      <c r="D187" s="233">
        <v>1835770.4678202088</v>
      </c>
      <c r="E187" s="233">
        <v>16357107.225231387</v>
      </c>
      <c r="F187" s="233">
        <v>5245895.414599061</v>
      </c>
      <c r="G187" s="233">
        <v>11111211.810632324</v>
      </c>
      <c r="H187" s="233">
        <v>6719308.0061083976</v>
      </c>
      <c r="I187" s="233">
        <v>5489675.9571801759</v>
      </c>
      <c r="J187" s="233">
        <v>281024.99488037109</v>
      </c>
      <c r="K187" s="234">
        <v>0.60473223988752411</v>
      </c>
      <c r="L187" s="233">
        <v>8831668.2694677748</v>
      </c>
      <c r="M187" s="234">
        <v>0.79484294062477934</v>
      </c>
      <c r="N187" s="314">
        <v>41987</v>
      </c>
    </row>
    <row r="188" spans="1:14" s="388" customFormat="1">
      <c r="A188" s="244" t="s">
        <v>347</v>
      </c>
      <c r="B188" s="264">
        <v>19555.537345809775</v>
      </c>
      <c r="C188" s="233">
        <v>17831.552513954106</v>
      </c>
      <c r="D188" s="233">
        <v>1792.7445974806726</v>
      </c>
      <c r="E188" s="264">
        <v>15973.737524640026</v>
      </c>
      <c r="F188" s="233">
        <v>5122.9447408193955</v>
      </c>
      <c r="G188" s="264">
        <v>10850.792783820629</v>
      </c>
      <c r="H188" s="264">
        <v>6561.824224715232</v>
      </c>
      <c r="I188" s="233">
        <v>5361.0116769337656</v>
      </c>
      <c r="J188" s="233">
        <v>274.43847156286239</v>
      </c>
      <c r="K188" s="234">
        <v>0.60473223988752411</v>
      </c>
      <c r="L188" s="233">
        <v>8624.6760444021238</v>
      </c>
      <c r="M188" s="234">
        <v>0.79484294062477934</v>
      </c>
      <c r="N188" s="314">
        <v>41987</v>
      </c>
    </row>
    <row r="189" spans="1:14" s="388" customFormat="1">
      <c r="A189" s="198" t="s">
        <v>348</v>
      </c>
      <c r="B189" s="178">
        <v>19.097204439267358</v>
      </c>
      <c r="C189" s="178">
        <v>17.413625501908307</v>
      </c>
      <c r="D189" s="178">
        <v>1.7507271459772193</v>
      </c>
      <c r="E189" s="178">
        <v>15.599353051406275</v>
      </c>
      <c r="F189" s="178">
        <v>5.0028757234564409</v>
      </c>
      <c r="G189" s="178">
        <v>10.596477327949833</v>
      </c>
      <c r="H189" s="178">
        <v>6.4080314694484688</v>
      </c>
      <c r="I189" s="178">
        <v>5.2353629657556304</v>
      </c>
      <c r="J189" s="178">
        <v>0.2680063198856078</v>
      </c>
      <c r="K189" s="234">
        <v>0.60473223988752411</v>
      </c>
      <c r="L189" s="178">
        <v>8.422535199611449</v>
      </c>
      <c r="M189" s="234">
        <v>0.79484294062477934</v>
      </c>
      <c r="N189" s="314">
        <v>41987</v>
      </c>
    </row>
    <row r="190" spans="1:14" s="388" customFormat="1">
      <c r="A190" s="197"/>
      <c r="B190" s="187"/>
      <c r="C190" s="187"/>
      <c r="D190" s="187"/>
      <c r="E190" s="187"/>
      <c r="F190" s="187"/>
      <c r="G190" s="187"/>
      <c r="H190" s="187"/>
      <c r="I190" s="187"/>
      <c r="J190" s="187"/>
      <c r="K190" s="196"/>
      <c r="L190" s="187"/>
      <c r="M190" s="196"/>
      <c r="N190" s="314"/>
    </row>
    <row r="191" spans="1:14" s="388" customFormat="1">
      <c r="C191" s="422" t="s">
        <v>279</v>
      </c>
      <c r="D191" s="422"/>
      <c r="E191" s="422"/>
      <c r="F191" s="422"/>
      <c r="G191" s="422"/>
      <c r="H191" s="422"/>
      <c r="N191" s="314"/>
    </row>
    <row r="192" spans="1:14" s="388" customFormat="1">
      <c r="N192" s="314"/>
    </row>
    <row r="193" spans="1:14" s="388" customFormat="1">
      <c r="A193" s="86" t="s">
        <v>282</v>
      </c>
      <c r="B193" s="89" t="s">
        <v>271</v>
      </c>
      <c r="C193" s="89" t="s">
        <v>243</v>
      </c>
      <c r="D193" s="89" t="s">
        <v>259</v>
      </c>
      <c r="E193" s="89" t="s">
        <v>261</v>
      </c>
      <c r="F193" s="89" t="s">
        <v>260</v>
      </c>
      <c r="G193" s="89" t="s">
        <v>17</v>
      </c>
      <c r="H193" s="89" t="s">
        <v>16</v>
      </c>
      <c r="I193" s="89" t="s">
        <v>18</v>
      </c>
      <c r="J193" s="89" t="s">
        <v>8</v>
      </c>
      <c r="K193" s="89" t="s">
        <v>294</v>
      </c>
      <c r="L193" s="89" t="s">
        <v>269</v>
      </c>
      <c r="M193" s="86" t="s">
        <v>295</v>
      </c>
      <c r="N193" s="314">
        <v>41987</v>
      </c>
    </row>
    <row r="194" spans="1:14" s="388" customFormat="1">
      <c r="A194" s="376" t="s">
        <v>275</v>
      </c>
      <c r="B194" s="334">
        <v>3943247.1484375</v>
      </c>
      <c r="C194" s="334">
        <v>3580823.8392187497</v>
      </c>
      <c r="D194" s="334">
        <v>362423.30921875004</v>
      </c>
      <c r="E194" s="334">
        <v>3204501.333984375</v>
      </c>
      <c r="F194" s="334">
        <v>425395.65174804686</v>
      </c>
      <c r="G194" s="334">
        <v>2779105.6822363283</v>
      </c>
      <c r="H194" s="334">
        <v>1097772.1526562502</v>
      </c>
      <c r="I194" s="334">
        <v>1681333.5295800781</v>
      </c>
      <c r="J194" s="334">
        <v>79008.404609375008</v>
      </c>
      <c r="K194" s="223">
        <v>0.39500914257167796</v>
      </c>
      <c r="L194" s="334">
        <v>1019442.8693359374</v>
      </c>
      <c r="M194" s="223">
        <v>0.36682407432436986</v>
      </c>
      <c r="N194" s="314">
        <v>41987</v>
      </c>
    </row>
    <row r="195" spans="1:14" s="388" customFormat="1">
      <c r="A195" s="376" t="s">
        <v>277</v>
      </c>
      <c r="B195" s="334">
        <v>862400</v>
      </c>
      <c r="C195" s="334">
        <v>784526.75</v>
      </c>
      <c r="D195" s="334">
        <v>77873.25</v>
      </c>
      <c r="E195" s="334">
        <v>745865.7333333334</v>
      </c>
      <c r="F195" s="334">
        <v>364128.13333333336</v>
      </c>
      <c r="G195" s="334">
        <v>381737.60000000003</v>
      </c>
      <c r="H195" s="334">
        <v>9.8000000000000007</v>
      </c>
      <c r="I195" s="334">
        <v>381727.80000000005</v>
      </c>
      <c r="J195" s="334">
        <v>16010.75</v>
      </c>
      <c r="K195" s="223">
        <v>2.5672084699018382E-5</v>
      </c>
      <c r="L195" s="334">
        <v>0</v>
      </c>
      <c r="M195" s="223">
        <v>0</v>
      </c>
      <c r="N195" s="314">
        <v>41987</v>
      </c>
    </row>
    <row r="196" spans="1:14" s="388" customFormat="1">
      <c r="A196" s="376" t="s">
        <v>278</v>
      </c>
      <c r="B196" s="334">
        <v>5211500.5797000006</v>
      </c>
      <c r="C196" s="334">
        <v>4801738.0490000006</v>
      </c>
      <c r="D196" s="334">
        <v>480172.5307</v>
      </c>
      <c r="E196" s="334">
        <v>4007830.3840000001</v>
      </c>
      <c r="F196" s="334">
        <v>1573867.3839999998</v>
      </c>
      <c r="G196" s="334">
        <v>2433963</v>
      </c>
      <c r="H196" s="334">
        <v>1985097</v>
      </c>
      <c r="I196" s="334">
        <v>448866</v>
      </c>
      <c r="J196" s="334">
        <v>0</v>
      </c>
      <c r="K196" s="223">
        <v>0.81558224180071759</v>
      </c>
      <c r="L196" s="334">
        <v>1985097</v>
      </c>
      <c r="M196" s="223">
        <v>0.81558224180071759</v>
      </c>
      <c r="N196" s="314">
        <v>41987</v>
      </c>
    </row>
    <row r="197" spans="1:14" s="388" customFormat="1">
      <c r="A197" s="376" t="s">
        <v>146</v>
      </c>
      <c r="B197" s="334">
        <v>127930.51397171021</v>
      </c>
      <c r="C197" s="334">
        <v>117909.04036712646</v>
      </c>
      <c r="D197" s="334">
        <v>10021.473604583756</v>
      </c>
      <c r="E197" s="334">
        <v>116300.46724700928</v>
      </c>
      <c r="F197" s="334">
        <v>56721.798851013184</v>
      </c>
      <c r="G197" s="334">
        <v>59578.668395996094</v>
      </c>
      <c r="H197" s="334">
        <v>58562.190795898438</v>
      </c>
      <c r="I197" s="334">
        <v>1016.4776000976562</v>
      </c>
      <c r="J197" s="334">
        <v>2659.3695678710937</v>
      </c>
      <c r="K197" s="223">
        <v>0.98293890032349285</v>
      </c>
      <c r="L197" s="334">
        <v>58562.190795898438</v>
      </c>
      <c r="M197" s="223">
        <v>0.98293890032349285</v>
      </c>
      <c r="N197" s="314">
        <v>41987</v>
      </c>
    </row>
    <row r="198" spans="1:14" s="388" customFormat="1">
      <c r="A198" s="372" t="s">
        <v>349</v>
      </c>
      <c r="B198" s="233">
        <v>10145078.242109211</v>
      </c>
      <c r="C198" s="233">
        <v>9284997.6785858758</v>
      </c>
      <c r="D198" s="233">
        <v>930490.56352333387</v>
      </c>
      <c r="E198" s="233">
        <v>8074497.9185647182</v>
      </c>
      <c r="F198" s="233">
        <v>2420112.9679323933</v>
      </c>
      <c r="G198" s="233">
        <v>5654384.9506323244</v>
      </c>
      <c r="H198" s="233">
        <v>3141441.1434521489</v>
      </c>
      <c r="I198" s="233">
        <v>2512943.8071801756</v>
      </c>
      <c r="J198" s="233">
        <v>97678.524177246101</v>
      </c>
      <c r="K198" s="234">
        <v>0.55557610082787956</v>
      </c>
      <c r="L198" s="233">
        <v>3063102.0601318358</v>
      </c>
      <c r="M198" s="234">
        <v>0.54172152884449298</v>
      </c>
      <c r="N198" s="314">
        <v>41987</v>
      </c>
    </row>
    <row r="199" spans="1:14" s="388" customFormat="1">
      <c r="A199" s="244" t="s">
        <v>347</v>
      </c>
      <c r="B199" s="264">
        <v>9907.3029708097765</v>
      </c>
      <c r="C199" s="233">
        <v>9067.3805454940193</v>
      </c>
      <c r="D199" s="233">
        <v>908.68219094075573</v>
      </c>
      <c r="E199" s="264">
        <v>7885.2518735983576</v>
      </c>
      <c r="F199" s="233">
        <v>2363.3915702464778</v>
      </c>
      <c r="G199" s="264">
        <v>5521.8603033518793</v>
      </c>
      <c r="H199" s="264">
        <v>3067.8136166524891</v>
      </c>
      <c r="I199" s="233">
        <v>2454.0466866993902</v>
      </c>
      <c r="J199" s="233">
        <v>95.389183766841896</v>
      </c>
      <c r="K199" s="234">
        <v>0.55557610082787956</v>
      </c>
      <c r="L199" s="233">
        <v>2991.3106055974959</v>
      </c>
      <c r="M199" s="234">
        <v>0.54172152884449298</v>
      </c>
      <c r="N199" s="314">
        <v>41987</v>
      </c>
    </row>
    <row r="200" spans="1:14" s="388" customFormat="1">
      <c r="A200" s="198" t="s">
        <v>348</v>
      </c>
      <c r="B200" s="178">
        <v>9.6751005574314224</v>
      </c>
      <c r="C200" s="178">
        <v>8.8548638139590032</v>
      </c>
      <c r="D200" s="178">
        <v>0.88738495209058177</v>
      </c>
      <c r="E200" s="178">
        <v>7.7004412828108961</v>
      </c>
      <c r="F200" s="178">
        <v>2.307999580318826</v>
      </c>
      <c r="G200" s="178">
        <v>5.3924417024920697</v>
      </c>
      <c r="H200" s="178">
        <v>2.9959117350121964</v>
      </c>
      <c r="I200" s="178">
        <v>2.3965299674798732</v>
      </c>
      <c r="J200" s="178">
        <v>9.3153499772306539E-2</v>
      </c>
      <c r="K200" s="234">
        <v>0.55557610082787956</v>
      </c>
      <c r="L200" s="178">
        <v>2.9212017632788045</v>
      </c>
      <c r="M200" s="234">
        <v>0.54172152884449298</v>
      </c>
      <c r="N200" s="314">
        <v>41987</v>
      </c>
    </row>
    <row r="201" spans="1:14" s="388" customFormat="1">
      <c r="N201" s="314"/>
    </row>
    <row r="202" spans="1:14" s="388" customFormat="1">
      <c r="C202" s="422" t="s">
        <v>280</v>
      </c>
      <c r="D202" s="422"/>
      <c r="E202" s="422"/>
      <c r="F202" s="422"/>
      <c r="G202" s="422"/>
      <c r="H202" s="422"/>
      <c r="N202" s="314"/>
    </row>
    <row r="203" spans="1:14" s="388" customFormat="1">
      <c r="N203" s="314"/>
    </row>
    <row r="204" spans="1:14" s="388" customFormat="1">
      <c r="A204" s="86" t="s">
        <v>282</v>
      </c>
      <c r="B204" s="89" t="s">
        <v>271</v>
      </c>
      <c r="C204" s="89" t="s">
        <v>243</v>
      </c>
      <c r="D204" s="89" t="s">
        <v>259</v>
      </c>
      <c r="E204" s="89" t="s">
        <v>261</v>
      </c>
      <c r="F204" s="89" t="s">
        <v>260</v>
      </c>
      <c r="G204" s="89" t="s">
        <v>17</v>
      </c>
      <c r="H204" s="89" t="s">
        <v>16</v>
      </c>
      <c r="I204" s="89" t="s">
        <v>18</v>
      </c>
      <c r="J204" s="89" t="s">
        <v>8</v>
      </c>
      <c r="K204" s="89" t="s">
        <v>294</v>
      </c>
      <c r="L204" s="89" t="s">
        <v>269</v>
      </c>
      <c r="M204" s="86" t="s">
        <v>295</v>
      </c>
      <c r="N204" s="314">
        <v>41987</v>
      </c>
    </row>
    <row r="205" spans="1:14" s="388" customFormat="1">
      <c r="A205" s="376" t="s">
        <v>276</v>
      </c>
      <c r="B205" s="233">
        <v>9879791.9999999981</v>
      </c>
      <c r="C205" s="233">
        <v>8974512.0957031287</v>
      </c>
      <c r="D205" s="233">
        <v>905279.90429687488</v>
      </c>
      <c r="E205" s="233">
        <v>8282609.3066666685</v>
      </c>
      <c r="F205" s="233">
        <v>2825782.4466666677</v>
      </c>
      <c r="G205" s="233">
        <v>5456826.8599999994</v>
      </c>
      <c r="H205" s="233">
        <v>3577866.8626562487</v>
      </c>
      <c r="I205" s="233">
        <v>2976732.1500000004</v>
      </c>
      <c r="J205" s="233">
        <v>183346.470703125</v>
      </c>
      <c r="K205" s="234">
        <v>0.6556680199775019</v>
      </c>
      <c r="L205" s="233">
        <v>5768566.209335939</v>
      </c>
      <c r="M205" s="234">
        <v>1.0571283196872292</v>
      </c>
      <c r="N205" s="314">
        <v>41987</v>
      </c>
    </row>
    <row r="206" spans="1:14" s="388" customFormat="1">
      <c r="A206" s="244" t="s">
        <v>347</v>
      </c>
      <c r="B206" s="264">
        <v>9648.2343749999982</v>
      </c>
      <c r="C206" s="233">
        <v>8764.1719684600866</v>
      </c>
      <c r="D206" s="233">
        <v>884.06240653991688</v>
      </c>
      <c r="E206" s="264">
        <v>8088.4856510416685</v>
      </c>
      <c r="F206" s="233">
        <v>2759.5531705729177</v>
      </c>
      <c r="G206" s="264">
        <v>5328.9324804687494</v>
      </c>
      <c r="H206" s="264">
        <v>3494.0106080627429</v>
      </c>
      <c r="I206" s="233">
        <v>2906.9649902343754</v>
      </c>
      <c r="J206" s="233">
        <v>179.04928779602051</v>
      </c>
      <c r="K206" s="234">
        <v>0.6556680199775019</v>
      </c>
      <c r="L206" s="233">
        <v>5633.365438804628</v>
      </c>
      <c r="M206" s="234">
        <v>1.0571283196872292</v>
      </c>
      <c r="N206" s="314">
        <v>41987</v>
      </c>
    </row>
    <row r="207" spans="1:14" s="388" customFormat="1">
      <c r="A207" s="198" t="s">
        <v>348</v>
      </c>
      <c r="B207" s="178">
        <v>9.4221038818359357</v>
      </c>
      <c r="C207" s="178">
        <v>8.5587616879493034</v>
      </c>
      <c r="D207" s="178">
        <v>0.86334219388663758</v>
      </c>
      <c r="E207" s="178">
        <v>7.8989117685953794</v>
      </c>
      <c r="F207" s="178">
        <v>2.6948761431376149</v>
      </c>
      <c r="G207" s="178">
        <v>5.2040356254577631</v>
      </c>
      <c r="H207" s="178">
        <v>3.4121197344362724</v>
      </c>
      <c r="I207" s="178">
        <v>2.8388329982757572</v>
      </c>
      <c r="J207" s="178">
        <v>0.17485282011330128</v>
      </c>
      <c r="K207" s="234">
        <v>0.6556680199775019</v>
      </c>
      <c r="L207" s="178">
        <v>5.5013334363326445</v>
      </c>
      <c r="M207" s="234">
        <v>1.0571283196872292</v>
      </c>
      <c r="N207" s="314">
        <v>41987</v>
      </c>
    </row>
    <row r="208" spans="1:14" s="388" customFormat="1"/>
    <row r="209" spans="1:14" s="388" customFormat="1">
      <c r="C209" s="422" t="s">
        <v>281</v>
      </c>
      <c r="D209" s="422"/>
      <c r="E209" s="422"/>
      <c r="F209" s="422"/>
      <c r="G209" s="422"/>
      <c r="H209" s="422"/>
    </row>
    <row r="210" spans="1:14" s="388" customFormat="1"/>
    <row r="211" spans="1:14" s="388" customFormat="1">
      <c r="A211" s="86" t="s">
        <v>282</v>
      </c>
      <c r="B211" s="89" t="s">
        <v>271</v>
      </c>
      <c r="C211" s="89" t="s">
        <v>243</v>
      </c>
      <c r="D211" s="89" t="s">
        <v>259</v>
      </c>
      <c r="E211" s="89" t="s">
        <v>261</v>
      </c>
      <c r="F211" s="89" t="s">
        <v>260</v>
      </c>
      <c r="G211" s="89" t="s">
        <v>17</v>
      </c>
      <c r="H211" s="89" t="s">
        <v>16</v>
      </c>
      <c r="I211" s="89" t="s">
        <v>18</v>
      </c>
      <c r="J211" s="89" t="s">
        <v>8</v>
      </c>
      <c r="K211" s="89" t="s">
        <v>294</v>
      </c>
      <c r="L211" s="89" t="s">
        <v>269</v>
      </c>
      <c r="M211" s="86" t="s">
        <v>295</v>
      </c>
      <c r="N211" s="314">
        <v>41957</v>
      </c>
    </row>
    <row r="212" spans="1:14" s="388" customFormat="1">
      <c r="A212" s="376" t="s">
        <v>276</v>
      </c>
      <c r="B212" s="334">
        <v>9879792</v>
      </c>
      <c r="C212" s="334">
        <v>8974512.095703125</v>
      </c>
      <c r="D212" s="334">
        <v>905279.904296875</v>
      </c>
      <c r="E212" s="342">
        <v>8282609.3066666676</v>
      </c>
      <c r="F212" s="334">
        <v>2825782.4466666677</v>
      </c>
      <c r="G212" s="342">
        <v>5456826.8599999994</v>
      </c>
      <c r="H212" s="342">
        <v>3568061.1122656255</v>
      </c>
      <c r="I212" s="334">
        <v>2992297.7500000005</v>
      </c>
      <c r="J212" s="334">
        <v>183346.470703125</v>
      </c>
      <c r="K212" s="253">
        <v>0.65387105066874451</v>
      </c>
      <c r="L212" s="342">
        <v>5811358.3269140627</v>
      </c>
      <c r="M212" s="253">
        <v>1.0649702612910212</v>
      </c>
      <c r="N212" s="314">
        <v>41957</v>
      </c>
    </row>
    <row r="213" spans="1:14" s="388" customFormat="1">
      <c r="A213" s="376" t="s">
        <v>275</v>
      </c>
      <c r="B213" s="334">
        <v>3943247.1484375</v>
      </c>
      <c r="C213" s="334">
        <v>3580823.8392187497</v>
      </c>
      <c r="D213" s="334">
        <v>362423.30921875004</v>
      </c>
      <c r="E213" s="334">
        <v>3204501.333984375</v>
      </c>
      <c r="F213" s="334">
        <v>425395.65174804686</v>
      </c>
      <c r="G213" s="334">
        <v>2779105.6822363283</v>
      </c>
      <c r="H213" s="334">
        <v>1103532.0022656247</v>
      </c>
      <c r="I213" s="334">
        <v>1675573.6799707031</v>
      </c>
      <c r="J213" s="334">
        <v>79008.404609375008</v>
      </c>
      <c r="K213" s="223">
        <v>0.39708169765520385</v>
      </c>
      <c r="L213" s="334">
        <v>1052769.3869140623</v>
      </c>
      <c r="M213" s="223">
        <v>0.37881588801866134</v>
      </c>
      <c r="N213" s="314">
        <v>41957</v>
      </c>
    </row>
    <row r="214" spans="1:14" s="388" customFormat="1">
      <c r="A214" s="376" t="s">
        <v>277</v>
      </c>
      <c r="B214" s="334">
        <v>862400</v>
      </c>
      <c r="C214" s="334">
        <v>784526.75</v>
      </c>
      <c r="D214" s="334">
        <v>77873.25</v>
      </c>
      <c r="E214" s="334">
        <v>745865.7333333334</v>
      </c>
      <c r="F214" s="334">
        <v>364128.13333333336</v>
      </c>
      <c r="G214" s="334">
        <v>381737.60000000003</v>
      </c>
      <c r="H214" s="334">
        <v>9.8000000000000007</v>
      </c>
      <c r="I214" s="334">
        <v>381727.80000000005</v>
      </c>
      <c r="J214" s="334">
        <v>16010.75</v>
      </c>
      <c r="K214" s="223">
        <v>2.5672084699018382E-5</v>
      </c>
      <c r="L214" s="334">
        <v>0</v>
      </c>
      <c r="M214" s="223">
        <v>0</v>
      </c>
      <c r="N214" s="314">
        <v>41957</v>
      </c>
    </row>
    <row r="215" spans="1:14" s="388" customFormat="1">
      <c r="A215" s="376" t="s">
        <v>278</v>
      </c>
      <c r="B215" s="334">
        <v>5211500.5797000006</v>
      </c>
      <c r="C215" s="334">
        <v>4801738.0490000006</v>
      </c>
      <c r="D215" s="334">
        <v>480172.5307</v>
      </c>
      <c r="E215" s="334">
        <v>4007830.3840000001</v>
      </c>
      <c r="F215" s="334">
        <v>1573867.3839999998</v>
      </c>
      <c r="G215" s="334">
        <v>2433963</v>
      </c>
      <c r="H215" s="334">
        <v>1985097</v>
      </c>
      <c r="I215" s="334">
        <v>448866</v>
      </c>
      <c r="J215" s="334">
        <v>0</v>
      </c>
      <c r="K215" s="223">
        <v>0.81558224180071759</v>
      </c>
      <c r="L215" s="334">
        <v>1985097</v>
      </c>
      <c r="M215" s="223">
        <v>0.81558224180071759</v>
      </c>
      <c r="N215" s="314">
        <v>41957</v>
      </c>
    </row>
    <row r="216" spans="1:14" s="388" customFormat="1">
      <c r="A216" s="376" t="s">
        <v>146</v>
      </c>
      <c r="B216" s="334">
        <v>127930.51397171021</v>
      </c>
      <c r="C216" s="334">
        <v>117909.04036712646</v>
      </c>
      <c r="D216" s="334">
        <v>10021.473604583756</v>
      </c>
      <c r="E216" s="334">
        <v>116300.46724700928</v>
      </c>
      <c r="F216" s="334">
        <v>56721.798851013184</v>
      </c>
      <c r="G216" s="334">
        <v>59578.668395996094</v>
      </c>
      <c r="H216" s="334">
        <v>58562.190795898438</v>
      </c>
      <c r="I216" s="334">
        <v>1016.4776000976562</v>
      </c>
      <c r="J216" s="334">
        <v>2659.3695678710937</v>
      </c>
      <c r="K216" s="223">
        <v>0.98293890032349285</v>
      </c>
      <c r="L216" s="334">
        <v>58562.190795898438</v>
      </c>
      <c r="M216" s="223">
        <v>0.98293890032349285</v>
      </c>
      <c r="N216" s="314">
        <v>41957</v>
      </c>
    </row>
    <row r="217" spans="1:14" s="388" customFormat="1">
      <c r="A217" s="376" t="s">
        <v>349</v>
      </c>
      <c r="B217" s="233">
        <v>20024870.242109209</v>
      </c>
      <c r="C217" s="233">
        <v>18259509.774289005</v>
      </c>
      <c r="D217" s="233">
        <v>1835770.4678202088</v>
      </c>
      <c r="E217" s="233">
        <v>16357107.225231387</v>
      </c>
      <c r="F217" s="233">
        <v>5245895.414599061</v>
      </c>
      <c r="G217" s="233">
        <v>11111211.810632324</v>
      </c>
      <c r="H217" s="233">
        <v>6715262.1053271489</v>
      </c>
      <c r="I217" s="233">
        <v>5499481.7075708015</v>
      </c>
      <c r="J217" s="233">
        <v>281024.99488037109</v>
      </c>
      <c r="K217" s="234">
        <v>0.60436811211728603</v>
      </c>
      <c r="L217" s="233">
        <v>8907786.9046240225</v>
      </c>
      <c r="M217" s="234">
        <v>0.80169355570201239</v>
      </c>
      <c r="N217" s="314">
        <v>41957</v>
      </c>
    </row>
    <row r="218" spans="1:14" s="388" customFormat="1">
      <c r="A218" s="244" t="s">
        <v>347</v>
      </c>
      <c r="B218" s="264">
        <v>19555.537345809775</v>
      </c>
      <c r="C218" s="233">
        <v>17831.552513954106</v>
      </c>
      <c r="D218" s="233">
        <v>1792.7445974806726</v>
      </c>
      <c r="E218" s="264">
        <v>15973.737524640026</v>
      </c>
      <c r="F218" s="233">
        <v>5122.9447408193955</v>
      </c>
      <c r="G218" s="264">
        <v>10850.792783820629</v>
      </c>
      <c r="H218" s="264">
        <v>6557.8731497335439</v>
      </c>
      <c r="I218" s="233">
        <v>5370.5876050496108</v>
      </c>
      <c r="J218" s="233">
        <v>274.43847156286239</v>
      </c>
      <c r="K218" s="234">
        <v>0.60436811211728603</v>
      </c>
      <c r="L218" s="233">
        <v>8699.010649046897</v>
      </c>
      <c r="M218" s="234">
        <v>0.80169355570201239</v>
      </c>
      <c r="N218" s="314">
        <v>41957</v>
      </c>
    </row>
    <row r="219" spans="1:14" s="388" customFormat="1">
      <c r="A219" s="198" t="s">
        <v>348</v>
      </c>
      <c r="B219" s="178">
        <v>19.097204439267358</v>
      </c>
      <c r="C219" s="178">
        <v>17.413625501908307</v>
      </c>
      <c r="D219" s="178">
        <v>1.7507271459772193</v>
      </c>
      <c r="E219" s="178">
        <v>15.599353051406275</v>
      </c>
      <c r="F219" s="178">
        <v>5.0028757234564409</v>
      </c>
      <c r="G219" s="178">
        <v>10.596477327949833</v>
      </c>
      <c r="H219" s="178">
        <v>6.4041729977866639</v>
      </c>
      <c r="I219" s="178">
        <v>5.2447144580562606</v>
      </c>
      <c r="J219" s="178">
        <v>0.2680063198856078</v>
      </c>
      <c r="K219" s="234">
        <v>0.60436811211728603</v>
      </c>
      <c r="L219" s="178">
        <v>8.4951275869598604</v>
      </c>
      <c r="M219" s="234">
        <v>0.80169355570201239</v>
      </c>
      <c r="N219" s="314">
        <v>41957</v>
      </c>
    </row>
    <row r="220" spans="1:14" s="388" customFormat="1">
      <c r="A220" s="197"/>
      <c r="B220" s="187"/>
      <c r="C220" s="187"/>
      <c r="D220" s="187"/>
      <c r="E220" s="187"/>
      <c r="F220" s="187"/>
      <c r="G220" s="187"/>
      <c r="H220" s="187"/>
      <c r="I220" s="187"/>
      <c r="J220" s="187"/>
      <c r="K220" s="196"/>
      <c r="L220" s="187"/>
      <c r="M220" s="196"/>
      <c r="N220" s="314"/>
    </row>
    <row r="221" spans="1:14" s="388" customFormat="1">
      <c r="C221" s="422" t="s">
        <v>279</v>
      </c>
      <c r="D221" s="422"/>
      <c r="E221" s="422"/>
      <c r="F221" s="422"/>
      <c r="G221" s="422"/>
      <c r="H221" s="422"/>
      <c r="N221" s="314"/>
    </row>
    <row r="222" spans="1:14" s="388" customFormat="1">
      <c r="N222" s="314"/>
    </row>
    <row r="223" spans="1:14" s="388" customFormat="1">
      <c r="A223" s="86" t="s">
        <v>282</v>
      </c>
      <c r="B223" s="89" t="s">
        <v>271</v>
      </c>
      <c r="C223" s="89" t="s">
        <v>243</v>
      </c>
      <c r="D223" s="89" t="s">
        <v>259</v>
      </c>
      <c r="E223" s="89" t="s">
        <v>261</v>
      </c>
      <c r="F223" s="89" t="s">
        <v>260</v>
      </c>
      <c r="G223" s="89" t="s">
        <v>17</v>
      </c>
      <c r="H223" s="89" t="s">
        <v>16</v>
      </c>
      <c r="I223" s="89" t="s">
        <v>18</v>
      </c>
      <c r="J223" s="89" t="s">
        <v>8</v>
      </c>
      <c r="K223" s="89" t="s">
        <v>294</v>
      </c>
      <c r="L223" s="89" t="s">
        <v>269</v>
      </c>
      <c r="M223" s="86" t="s">
        <v>295</v>
      </c>
      <c r="N223" s="314">
        <v>41957</v>
      </c>
    </row>
    <row r="224" spans="1:14" s="388" customFormat="1">
      <c r="A224" s="376" t="s">
        <v>275</v>
      </c>
      <c r="B224" s="334">
        <v>3943247.1484375</v>
      </c>
      <c r="C224" s="334">
        <v>3580823.8392187497</v>
      </c>
      <c r="D224" s="334">
        <v>362423.30921875004</v>
      </c>
      <c r="E224" s="334">
        <v>3204501.333984375</v>
      </c>
      <c r="F224" s="334">
        <v>425395.65174804686</v>
      </c>
      <c r="G224" s="334">
        <v>2779105.6822363283</v>
      </c>
      <c r="H224" s="334">
        <v>1103532.0022656247</v>
      </c>
      <c r="I224" s="334">
        <v>1675573.6799707031</v>
      </c>
      <c r="J224" s="334">
        <v>79008.404609375008</v>
      </c>
      <c r="K224" s="223">
        <v>0.39708169765520385</v>
      </c>
      <c r="L224" s="334">
        <v>1052769.3869140623</v>
      </c>
      <c r="M224" s="223">
        <v>0.37881588801866134</v>
      </c>
      <c r="N224" s="314">
        <v>41957</v>
      </c>
    </row>
    <row r="225" spans="1:14" s="388" customFormat="1">
      <c r="A225" s="376" t="s">
        <v>277</v>
      </c>
      <c r="B225" s="334">
        <v>862400</v>
      </c>
      <c r="C225" s="334">
        <v>784526.75</v>
      </c>
      <c r="D225" s="334">
        <v>77873.25</v>
      </c>
      <c r="E225" s="334">
        <v>745865.7333333334</v>
      </c>
      <c r="F225" s="334">
        <v>364128.13333333336</v>
      </c>
      <c r="G225" s="334">
        <v>381737.60000000003</v>
      </c>
      <c r="H225" s="334">
        <v>9.8000000000000007</v>
      </c>
      <c r="I225" s="334">
        <v>381727.80000000005</v>
      </c>
      <c r="J225" s="334">
        <v>16010.75</v>
      </c>
      <c r="K225" s="223">
        <v>2.5672084699018382E-5</v>
      </c>
      <c r="L225" s="334">
        <v>0</v>
      </c>
      <c r="M225" s="223">
        <v>0</v>
      </c>
      <c r="N225" s="314">
        <v>41957</v>
      </c>
    </row>
    <row r="226" spans="1:14" s="388" customFormat="1">
      <c r="A226" s="376" t="s">
        <v>278</v>
      </c>
      <c r="B226" s="334">
        <v>5211500.5797000006</v>
      </c>
      <c r="C226" s="334">
        <v>4801738.0490000006</v>
      </c>
      <c r="D226" s="334">
        <v>480172.5307</v>
      </c>
      <c r="E226" s="334">
        <v>4007830.3840000001</v>
      </c>
      <c r="F226" s="334">
        <v>1573867.3839999998</v>
      </c>
      <c r="G226" s="334">
        <v>2433963</v>
      </c>
      <c r="H226" s="334">
        <v>1985097</v>
      </c>
      <c r="I226" s="334">
        <v>448866</v>
      </c>
      <c r="J226" s="334">
        <v>0</v>
      </c>
      <c r="K226" s="223">
        <v>0.81558224180071759</v>
      </c>
      <c r="L226" s="334">
        <v>1985097</v>
      </c>
      <c r="M226" s="223">
        <v>0.81558224180071759</v>
      </c>
      <c r="N226" s="314">
        <v>41957</v>
      </c>
    </row>
    <row r="227" spans="1:14" s="388" customFormat="1">
      <c r="A227" s="376" t="s">
        <v>146</v>
      </c>
      <c r="B227" s="334">
        <v>127930.51397171021</v>
      </c>
      <c r="C227" s="334">
        <v>117909.04036712646</v>
      </c>
      <c r="D227" s="334">
        <v>10021.473604583756</v>
      </c>
      <c r="E227" s="334">
        <v>116300.46724700928</v>
      </c>
      <c r="F227" s="334">
        <v>56721.798851013184</v>
      </c>
      <c r="G227" s="334">
        <v>59578.668395996094</v>
      </c>
      <c r="H227" s="334">
        <v>58562.190795898438</v>
      </c>
      <c r="I227" s="334">
        <v>1016.4776000976562</v>
      </c>
      <c r="J227" s="334">
        <v>2659.3695678710937</v>
      </c>
      <c r="K227" s="223">
        <v>0.98293890032349285</v>
      </c>
      <c r="L227" s="334">
        <v>58562.190795898438</v>
      </c>
      <c r="M227" s="223">
        <v>0.98293890032349285</v>
      </c>
      <c r="N227" s="314">
        <v>41957</v>
      </c>
    </row>
    <row r="228" spans="1:14" s="388" customFormat="1">
      <c r="A228" s="372" t="s">
        <v>349</v>
      </c>
      <c r="B228" s="233">
        <v>10145078.242109211</v>
      </c>
      <c r="C228" s="233">
        <v>9284997.6785858758</v>
      </c>
      <c r="D228" s="233">
        <v>930490.56352333387</v>
      </c>
      <c r="E228" s="233">
        <v>8074497.9185647182</v>
      </c>
      <c r="F228" s="233">
        <v>2420112.9679323933</v>
      </c>
      <c r="G228" s="233">
        <v>5654384.9506323244</v>
      </c>
      <c r="H228" s="233">
        <v>3147200.993061523</v>
      </c>
      <c r="I228" s="233">
        <v>2507183.9575708006</v>
      </c>
      <c r="J228" s="233">
        <v>97678.524177246101</v>
      </c>
      <c r="K228" s="234">
        <v>0.55659475266351899</v>
      </c>
      <c r="L228" s="233">
        <v>3096428.5777099608</v>
      </c>
      <c r="M228" s="234">
        <v>0.54761545327112726</v>
      </c>
      <c r="N228" s="314">
        <v>41957</v>
      </c>
    </row>
    <row r="229" spans="1:14" s="388" customFormat="1">
      <c r="A229" s="244" t="s">
        <v>347</v>
      </c>
      <c r="B229" s="264">
        <v>9907.3029708097765</v>
      </c>
      <c r="C229" s="233">
        <v>9067.3805454940193</v>
      </c>
      <c r="D229" s="233">
        <v>908.68219094075573</v>
      </c>
      <c r="E229" s="264">
        <v>7885.2518735983576</v>
      </c>
      <c r="F229" s="233">
        <v>2363.3915702464778</v>
      </c>
      <c r="G229" s="264">
        <v>5521.8603033518793</v>
      </c>
      <c r="H229" s="264">
        <v>3073.4384697866435</v>
      </c>
      <c r="I229" s="233">
        <v>2448.4218335652349</v>
      </c>
      <c r="J229" s="233">
        <v>95.389183766841896</v>
      </c>
      <c r="K229" s="234">
        <v>0.55659475266351899</v>
      </c>
      <c r="L229" s="233">
        <v>3023.8560329198835</v>
      </c>
      <c r="M229" s="234">
        <v>0.54761545327112726</v>
      </c>
      <c r="N229" s="314">
        <v>41957</v>
      </c>
    </row>
    <row r="230" spans="1:14" s="388" customFormat="1">
      <c r="A230" s="198" t="s">
        <v>348</v>
      </c>
      <c r="B230" s="178">
        <v>9.6751005574314224</v>
      </c>
      <c r="C230" s="178">
        <v>8.8548638139590032</v>
      </c>
      <c r="D230" s="178">
        <v>0.88738495209058177</v>
      </c>
      <c r="E230" s="178">
        <v>7.7004412828108961</v>
      </c>
      <c r="F230" s="178">
        <v>2.307999580318826</v>
      </c>
      <c r="G230" s="178">
        <v>5.3924417024920697</v>
      </c>
      <c r="H230" s="178">
        <v>3.0014047556510191</v>
      </c>
      <c r="I230" s="178">
        <v>2.3910369468410497</v>
      </c>
      <c r="J230" s="178">
        <v>9.3153499772306539E-2</v>
      </c>
      <c r="K230" s="234">
        <v>0.55659475266351899</v>
      </c>
      <c r="L230" s="178">
        <v>2.9529844071483238</v>
      </c>
      <c r="M230" s="234">
        <v>0.54761545327112726</v>
      </c>
      <c r="N230" s="314">
        <v>41957</v>
      </c>
    </row>
    <row r="231" spans="1:14" s="388" customFormat="1">
      <c r="N231" s="314"/>
    </row>
    <row r="232" spans="1:14" s="388" customFormat="1">
      <c r="C232" s="422" t="s">
        <v>280</v>
      </c>
      <c r="D232" s="422"/>
      <c r="E232" s="422"/>
      <c r="F232" s="422"/>
      <c r="G232" s="422"/>
      <c r="H232" s="422"/>
      <c r="N232" s="314"/>
    </row>
    <row r="233" spans="1:14" s="388" customFormat="1">
      <c r="N233" s="314"/>
    </row>
    <row r="234" spans="1:14" s="388" customFormat="1">
      <c r="A234" s="86" t="s">
        <v>282</v>
      </c>
      <c r="B234" s="89" t="s">
        <v>271</v>
      </c>
      <c r="C234" s="89" t="s">
        <v>243</v>
      </c>
      <c r="D234" s="89" t="s">
        <v>259</v>
      </c>
      <c r="E234" s="89" t="s">
        <v>261</v>
      </c>
      <c r="F234" s="89" t="s">
        <v>260</v>
      </c>
      <c r="G234" s="89" t="s">
        <v>17</v>
      </c>
      <c r="H234" s="89" t="s">
        <v>16</v>
      </c>
      <c r="I234" s="89" t="s">
        <v>18</v>
      </c>
      <c r="J234" s="89" t="s">
        <v>8</v>
      </c>
      <c r="K234" s="89" t="s">
        <v>294</v>
      </c>
      <c r="L234" s="89" t="s">
        <v>269</v>
      </c>
      <c r="M234" s="86" t="s">
        <v>295</v>
      </c>
      <c r="N234" s="314">
        <v>41957</v>
      </c>
    </row>
    <row r="235" spans="1:14" s="388" customFormat="1">
      <c r="A235" s="376" t="s">
        <v>276</v>
      </c>
      <c r="B235" s="233">
        <v>9879791.9999999981</v>
      </c>
      <c r="C235" s="233">
        <v>8974512.0957031287</v>
      </c>
      <c r="D235" s="233">
        <v>905279.90429687488</v>
      </c>
      <c r="E235" s="233">
        <v>8282609.3066666685</v>
      </c>
      <c r="F235" s="233">
        <v>2825782.4466666677</v>
      </c>
      <c r="G235" s="233">
        <v>5456826.8599999994</v>
      </c>
      <c r="H235" s="233">
        <v>3568061.112265626</v>
      </c>
      <c r="I235" s="233">
        <v>2992297.7500000009</v>
      </c>
      <c r="J235" s="233">
        <v>183346.470703125</v>
      </c>
      <c r="K235" s="234">
        <v>0.65387105066874462</v>
      </c>
      <c r="L235" s="233">
        <v>5811358.3269140618</v>
      </c>
      <c r="M235" s="234">
        <v>1.0649702612910212</v>
      </c>
      <c r="N235" s="314">
        <v>41957</v>
      </c>
    </row>
    <row r="236" spans="1:14" s="388" customFormat="1">
      <c r="A236" s="244" t="s">
        <v>347</v>
      </c>
      <c r="B236" s="264">
        <v>9648.2343749999982</v>
      </c>
      <c r="C236" s="233">
        <v>8764.1719684600866</v>
      </c>
      <c r="D236" s="233">
        <v>884.06240653991688</v>
      </c>
      <c r="E236" s="264">
        <v>8088.4856510416685</v>
      </c>
      <c r="F236" s="233">
        <v>2759.5531705729177</v>
      </c>
      <c r="G236" s="264">
        <v>5328.9324804687494</v>
      </c>
      <c r="H236" s="264">
        <v>3484.4346799469004</v>
      </c>
      <c r="I236" s="233">
        <v>2922.1657714843759</v>
      </c>
      <c r="J236" s="233">
        <v>179.04928779602051</v>
      </c>
      <c r="K236" s="234">
        <v>0.65387105066874462</v>
      </c>
      <c r="L236" s="233">
        <v>5675.1546161270135</v>
      </c>
      <c r="M236" s="234">
        <v>1.0649702612910212</v>
      </c>
      <c r="N236" s="314">
        <v>41957</v>
      </c>
    </row>
    <row r="237" spans="1:14" s="388" customFormat="1">
      <c r="A237" s="198" t="s">
        <v>348</v>
      </c>
      <c r="B237" s="178">
        <v>9.4221038818359357</v>
      </c>
      <c r="C237" s="178">
        <v>8.5587616879493034</v>
      </c>
      <c r="D237" s="178">
        <v>0.86334219388663758</v>
      </c>
      <c r="E237" s="178">
        <v>7.8989117685953794</v>
      </c>
      <c r="F237" s="178">
        <v>2.6948761431376149</v>
      </c>
      <c r="G237" s="178">
        <v>5.2040356254577631</v>
      </c>
      <c r="H237" s="178">
        <v>3.4027682421356449</v>
      </c>
      <c r="I237" s="178">
        <v>2.8536775112152108</v>
      </c>
      <c r="J237" s="178">
        <v>0.17485282011330128</v>
      </c>
      <c r="K237" s="234">
        <v>0.65387105066874462</v>
      </c>
      <c r="L237" s="178">
        <v>5.5421431798115366</v>
      </c>
      <c r="M237" s="234">
        <v>1.0649702612910212</v>
      </c>
      <c r="N237" s="314">
        <v>41957</v>
      </c>
    </row>
    <row r="238" spans="1:14" s="388" customFormat="1"/>
    <row r="239" spans="1:14" s="388" customFormat="1">
      <c r="C239" s="422" t="s">
        <v>281</v>
      </c>
      <c r="D239" s="422"/>
      <c r="E239" s="422"/>
      <c r="F239" s="422"/>
      <c r="G239" s="422"/>
      <c r="H239" s="422"/>
    </row>
    <row r="240" spans="1:14" s="388" customFormat="1"/>
    <row r="241" spans="1:14" s="388" customFormat="1">
      <c r="A241" s="86" t="s">
        <v>282</v>
      </c>
      <c r="B241" s="89" t="s">
        <v>271</v>
      </c>
      <c r="C241" s="89" t="s">
        <v>243</v>
      </c>
      <c r="D241" s="89" t="s">
        <v>259</v>
      </c>
      <c r="E241" s="89" t="s">
        <v>261</v>
      </c>
      <c r="F241" s="89" t="s">
        <v>260</v>
      </c>
      <c r="G241" s="89" t="s">
        <v>17</v>
      </c>
      <c r="H241" s="89" t="s">
        <v>16</v>
      </c>
      <c r="I241" s="89" t="s">
        <v>18</v>
      </c>
      <c r="J241" s="89" t="s">
        <v>8</v>
      </c>
      <c r="K241" s="89" t="s">
        <v>294</v>
      </c>
      <c r="L241" s="89" t="s">
        <v>269</v>
      </c>
      <c r="M241" s="86" t="s">
        <v>295</v>
      </c>
      <c r="N241" s="314">
        <v>41926</v>
      </c>
    </row>
    <row r="242" spans="1:14" s="388" customFormat="1">
      <c r="A242" s="376" t="s">
        <v>276</v>
      </c>
      <c r="B242" s="334">
        <v>9879792</v>
      </c>
      <c r="C242" s="334">
        <v>8974512.095703125</v>
      </c>
      <c r="D242" s="334">
        <v>905279.904296875</v>
      </c>
      <c r="E242" s="342">
        <v>8282609.3066666676</v>
      </c>
      <c r="F242" s="334">
        <v>2825782.4466666677</v>
      </c>
      <c r="G242" s="342">
        <v>5456826.8599999994</v>
      </c>
      <c r="H242" s="342">
        <v>3363988.8622656246</v>
      </c>
      <c r="I242" s="334">
        <v>3195511.6500000004</v>
      </c>
      <c r="J242" s="334">
        <v>183346.470703125</v>
      </c>
      <c r="K242" s="253">
        <v>0.61647344666999837</v>
      </c>
      <c r="L242" s="342">
        <v>5713975.3511328129</v>
      </c>
      <c r="M242" s="253">
        <v>1.047124179991449</v>
      </c>
      <c r="N242" s="314">
        <v>41926</v>
      </c>
    </row>
    <row r="243" spans="1:14" s="388" customFormat="1">
      <c r="A243" s="376" t="s">
        <v>275</v>
      </c>
      <c r="B243" s="334">
        <v>3943247.1484375</v>
      </c>
      <c r="C243" s="334">
        <v>3580823.8392187497</v>
      </c>
      <c r="D243" s="334">
        <v>362423.30921875004</v>
      </c>
      <c r="E243" s="334">
        <v>3204501.333984375</v>
      </c>
      <c r="F243" s="334">
        <v>425395.65174804686</v>
      </c>
      <c r="G243" s="334">
        <v>2779105.6822363283</v>
      </c>
      <c r="H243" s="334">
        <v>1102673.6522656251</v>
      </c>
      <c r="I243" s="334">
        <v>1676432.0299707032</v>
      </c>
      <c r="J243" s="334">
        <v>79008.404609375008</v>
      </c>
      <c r="K243" s="223">
        <v>0.39677283930358154</v>
      </c>
      <c r="L243" s="334">
        <v>1132619.8111328126</v>
      </c>
      <c r="M243" s="223">
        <v>0.40754830533159175</v>
      </c>
      <c r="N243" s="314">
        <v>41926</v>
      </c>
    </row>
    <row r="244" spans="1:14" s="388" customFormat="1">
      <c r="A244" s="376" t="s">
        <v>277</v>
      </c>
      <c r="B244" s="334">
        <v>862400</v>
      </c>
      <c r="C244" s="334">
        <v>784526.75</v>
      </c>
      <c r="D244" s="334">
        <v>77873.25</v>
      </c>
      <c r="E244" s="334">
        <v>745865.7333333334</v>
      </c>
      <c r="F244" s="334">
        <v>364128.13333333336</v>
      </c>
      <c r="G244" s="334">
        <v>381737.60000000003</v>
      </c>
      <c r="H244" s="334">
        <v>4.9000000000000004</v>
      </c>
      <c r="I244" s="334">
        <v>381732.70000000007</v>
      </c>
      <c r="J244" s="334">
        <v>16010.75</v>
      </c>
      <c r="K244" s="223">
        <v>1.2836042349509191E-5</v>
      </c>
      <c r="L244" s="334">
        <v>0</v>
      </c>
      <c r="M244" s="223">
        <v>0</v>
      </c>
      <c r="N244" s="314">
        <v>41926</v>
      </c>
    </row>
    <row r="245" spans="1:14" s="388" customFormat="1">
      <c r="A245" s="376" t="s">
        <v>278</v>
      </c>
      <c r="B245" s="334">
        <v>5211500.5797000006</v>
      </c>
      <c r="C245" s="334">
        <v>4801738.0490000006</v>
      </c>
      <c r="D245" s="334">
        <v>480172.5307</v>
      </c>
      <c r="E245" s="334">
        <v>4007830.3840000001</v>
      </c>
      <c r="F245" s="334">
        <v>1573867.3839999998</v>
      </c>
      <c r="G245" s="334">
        <v>2433963</v>
      </c>
      <c r="H245" s="334">
        <v>1985097</v>
      </c>
      <c r="I245" s="334">
        <v>448866</v>
      </c>
      <c r="J245" s="334">
        <v>0</v>
      </c>
      <c r="K245" s="223">
        <v>0.81558224180071759</v>
      </c>
      <c r="L245" s="334">
        <v>1985097</v>
      </c>
      <c r="M245" s="223">
        <v>0.81558224180071759</v>
      </c>
      <c r="N245" s="314">
        <v>41926</v>
      </c>
    </row>
    <row r="246" spans="1:14" s="388" customFormat="1">
      <c r="A246" s="376" t="s">
        <v>146</v>
      </c>
      <c r="B246" s="334">
        <v>127930.51397171021</v>
      </c>
      <c r="C246" s="334">
        <v>117909.04036712646</v>
      </c>
      <c r="D246" s="334">
        <v>10021.473604583756</v>
      </c>
      <c r="E246" s="334">
        <v>116300.46724700928</v>
      </c>
      <c r="F246" s="334">
        <v>56721.798851013184</v>
      </c>
      <c r="G246" s="334">
        <v>59578.668395996094</v>
      </c>
      <c r="H246" s="334">
        <v>58562.190795898438</v>
      </c>
      <c r="I246" s="334">
        <v>1016.4776000976562</v>
      </c>
      <c r="J246" s="334">
        <v>2659.3695678710937</v>
      </c>
      <c r="K246" s="223">
        <v>0.98293890032349285</v>
      </c>
      <c r="L246" s="334">
        <v>58562.190795898438</v>
      </c>
      <c r="M246" s="223">
        <v>0.98293890032349285</v>
      </c>
      <c r="N246" s="314">
        <v>41926</v>
      </c>
    </row>
    <row r="247" spans="1:14" s="388" customFormat="1">
      <c r="A247" s="376" t="s">
        <v>349</v>
      </c>
      <c r="B247" s="233">
        <v>20024870.242109209</v>
      </c>
      <c r="C247" s="233">
        <v>18259509.774289005</v>
      </c>
      <c r="D247" s="233">
        <v>1835770.4678202088</v>
      </c>
      <c r="E247" s="233">
        <v>16357107.225231387</v>
      </c>
      <c r="F247" s="233">
        <v>5245895.414599061</v>
      </c>
      <c r="G247" s="233">
        <v>11111211.810632324</v>
      </c>
      <c r="H247" s="233">
        <v>6510326.605327148</v>
      </c>
      <c r="I247" s="233">
        <v>5703558.8575708019</v>
      </c>
      <c r="J247" s="233">
        <v>281024.99488037109</v>
      </c>
      <c r="K247" s="234">
        <v>0.58592408427471554</v>
      </c>
      <c r="L247" s="233">
        <v>8890254.3530615233</v>
      </c>
      <c r="M247" s="234">
        <v>0.80011564036196614</v>
      </c>
      <c r="N247" s="314">
        <v>41926</v>
      </c>
    </row>
    <row r="248" spans="1:14" s="388" customFormat="1">
      <c r="A248" s="244" t="s">
        <v>347</v>
      </c>
      <c r="B248" s="264">
        <v>19555.537345809775</v>
      </c>
      <c r="C248" s="233">
        <v>17831.552513954106</v>
      </c>
      <c r="D248" s="233">
        <v>1792.7445974806726</v>
      </c>
      <c r="E248" s="264">
        <v>15973.737524640026</v>
      </c>
      <c r="F248" s="233">
        <v>5122.9447408193955</v>
      </c>
      <c r="G248" s="264">
        <v>10850.792783820629</v>
      </c>
      <c r="H248" s="264">
        <v>6357.740825514793</v>
      </c>
      <c r="I248" s="233">
        <v>5569.8816968464862</v>
      </c>
      <c r="J248" s="233">
        <v>274.43847156286239</v>
      </c>
      <c r="K248" s="234">
        <v>0.58592408427471554</v>
      </c>
      <c r="L248" s="233">
        <v>8681.8890166616438</v>
      </c>
      <c r="M248" s="234">
        <v>0.80011564036196614</v>
      </c>
      <c r="N248" s="314">
        <v>41926</v>
      </c>
    </row>
    <row r="249" spans="1:14" s="388" customFormat="1">
      <c r="A249" s="198" t="s">
        <v>348</v>
      </c>
      <c r="B249" s="178">
        <v>19.097204439267358</v>
      </c>
      <c r="C249" s="178">
        <v>17.413625501908307</v>
      </c>
      <c r="D249" s="178">
        <v>1.7507271459772193</v>
      </c>
      <c r="E249" s="178">
        <v>15.599353051406275</v>
      </c>
      <c r="F249" s="178">
        <v>5.0028757234564409</v>
      </c>
      <c r="G249" s="178">
        <v>10.596477327949833</v>
      </c>
      <c r="H249" s="178">
        <v>6.20873127491679</v>
      </c>
      <c r="I249" s="178">
        <v>5.4393375945766467</v>
      </c>
      <c r="J249" s="178">
        <v>0.2680063198856078</v>
      </c>
      <c r="K249" s="234">
        <v>0.58592408427471554</v>
      </c>
      <c r="L249" s="178">
        <v>8.4784072428336366</v>
      </c>
      <c r="M249" s="234">
        <v>0.80011564036196614</v>
      </c>
      <c r="N249" s="314">
        <v>41926</v>
      </c>
    </row>
    <row r="250" spans="1:14" s="388" customFormat="1">
      <c r="A250" s="197"/>
      <c r="B250" s="187"/>
      <c r="C250" s="187"/>
      <c r="D250" s="187"/>
      <c r="E250" s="187"/>
      <c r="F250" s="187"/>
      <c r="G250" s="187"/>
      <c r="H250" s="187"/>
      <c r="I250" s="187"/>
      <c r="J250" s="187"/>
      <c r="K250" s="196"/>
      <c r="L250" s="187"/>
      <c r="M250" s="196"/>
      <c r="N250" s="314"/>
    </row>
    <row r="251" spans="1:14" s="388" customFormat="1">
      <c r="C251" s="422" t="s">
        <v>279</v>
      </c>
      <c r="D251" s="422"/>
      <c r="E251" s="422"/>
      <c r="F251" s="422"/>
      <c r="G251" s="422"/>
      <c r="H251" s="422"/>
      <c r="N251" s="314"/>
    </row>
    <row r="252" spans="1:14" s="388" customFormat="1">
      <c r="N252" s="314"/>
    </row>
    <row r="253" spans="1:14" s="388" customFormat="1">
      <c r="A253" s="86" t="s">
        <v>282</v>
      </c>
      <c r="B253" s="89" t="s">
        <v>271</v>
      </c>
      <c r="C253" s="89" t="s">
        <v>243</v>
      </c>
      <c r="D253" s="89" t="s">
        <v>259</v>
      </c>
      <c r="E253" s="89" t="s">
        <v>261</v>
      </c>
      <c r="F253" s="89" t="s">
        <v>260</v>
      </c>
      <c r="G253" s="89" t="s">
        <v>17</v>
      </c>
      <c r="H253" s="89" t="s">
        <v>16</v>
      </c>
      <c r="I253" s="89" t="s">
        <v>18</v>
      </c>
      <c r="J253" s="89" t="s">
        <v>8</v>
      </c>
      <c r="K253" s="89" t="s">
        <v>294</v>
      </c>
      <c r="L253" s="89" t="s">
        <v>269</v>
      </c>
      <c r="M253" s="86" t="s">
        <v>295</v>
      </c>
      <c r="N253" s="314">
        <v>41926</v>
      </c>
    </row>
    <row r="254" spans="1:14" s="388" customFormat="1">
      <c r="A254" s="376" t="s">
        <v>275</v>
      </c>
      <c r="B254" s="334">
        <v>3943247.1484375</v>
      </c>
      <c r="C254" s="334">
        <v>3580823.8392187497</v>
      </c>
      <c r="D254" s="334">
        <v>362423.30921875004</v>
      </c>
      <c r="E254" s="334">
        <v>3204501.333984375</v>
      </c>
      <c r="F254" s="334">
        <v>425395.65174804686</v>
      </c>
      <c r="G254" s="334">
        <v>2779105.6822363283</v>
      </c>
      <c r="H254" s="334">
        <v>1102673.6522656251</v>
      </c>
      <c r="I254" s="334">
        <v>1676432.0299707032</v>
      </c>
      <c r="J254" s="334">
        <v>79008.404609375008</v>
      </c>
      <c r="K254" s="223">
        <v>0.39677283930358154</v>
      </c>
      <c r="L254" s="334">
        <v>1132619.8111328126</v>
      </c>
      <c r="M254" s="223">
        <v>0.40754830533159175</v>
      </c>
      <c r="N254" s="314">
        <v>41926</v>
      </c>
    </row>
    <row r="255" spans="1:14" s="388" customFormat="1">
      <c r="A255" s="376" t="s">
        <v>277</v>
      </c>
      <c r="B255" s="334">
        <v>862400</v>
      </c>
      <c r="C255" s="334">
        <v>784526.75</v>
      </c>
      <c r="D255" s="334">
        <v>77873.25</v>
      </c>
      <c r="E255" s="334">
        <v>745865.7333333334</v>
      </c>
      <c r="F255" s="334">
        <v>364128.13333333336</v>
      </c>
      <c r="G255" s="334">
        <v>381737.60000000003</v>
      </c>
      <c r="H255" s="334">
        <v>4.9000000000000004</v>
      </c>
      <c r="I255" s="334">
        <v>381732.70000000007</v>
      </c>
      <c r="J255" s="334">
        <v>16010.75</v>
      </c>
      <c r="K255" s="223">
        <v>1.2836042349509191E-5</v>
      </c>
      <c r="L255" s="334">
        <v>0</v>
      </c>
      <c r="M255" s="223">
        <v>0</v>
      </c>
      <c r="N255" s="314">
        <v>41926</v>
      </c>
    </row>
    <row r="256" spans="1:14" s="388" customFormat="1">
      <c r="A256" s="376" t="s">
        <v>278</v>
      </c>
      <c r="B256" s="334">
        <v>5211500.5797000006</v>
      </c>
      <c r="C256" s="334">
        <v>4801738.0490000006</v>
      </c>
      <c r="D256" s="334">
        <v>480172.5307</v>
      </c>
      <c r="E256" s="334">
        <v>4007830.3840000001</v>
      </c>
      <c r="F256" s="334">
        <v>1573867.3839999998</v>
      </c>
      <c r="G256" s="334">
        <v>2433963</v>
      </c>
      <c r="H256" s="334">
        <v>1985097</v>
      </c>
      <c r="I256" s="334">
        <v>448866</v>
      </c>
      <c r="J256" s="334">
        <v>0</v>
      </c>
      <c r="K256" s="223">
        <v>0.81558224180071759</v>
      </c>
      <c r="L256" s="334">
        <v>1985097</v>
      </c>
      <c r="M256" s="223">
        <v>0.81558224180071759</v>
      </c>
      <c r="N256" s="314">
        <v>41926</v>
      </c>
    </row>
    <row r="257" spans="1:14" s="388" customFormat="1">
      <c r="A257" s="376" t="s">
        <v>146</v>
      </c>
      <c r="B257" s="334">
        <v>127930.51397171021</v>
      </c>
      <c r="C257" s="334">
        <v>117909.04036712646</v>
      </c>
      <c r="D257" s="334">
        <v>10021.473604583756</v>
      </c>
      <c r="E257" s="334">
        <v>116300.46724700928</v>
      </c>
      <c r="F257" s="334">
        <v>56721.798851013184</v>
      </c>
      <c r="G257" s="334">
        <v>59578.668395996094</v>
      </c>
      <c r="H257" s="334">
        <v>58562.190795898438</v>
      </c>
      <c r="I257" s="334">
        <v>1016.4776000976562</v>
      </c>
      <c r="J257" s="334">
        <v>2659.3695678710937</v>
      </c>
      <c r="K257" s="223">
        <v>0.98293890032349285</v>
      </c>
      <c r="L257" s="334">
        <v>58562.190795898438</v>
      </c>
      <c r="M257" s="223">
        <v>0.98293890032349285</v>
      </c>
      <c r="N257" s="314">
        <v>41926</v>
      </c>
    </row>
    <row r="258" spans="1:14" s="388" customFormat="1">
      <c r="A258" s="372" t="s">
        <v>349</v>
      </c>
      <c r="B258" s="233">
        <v>10145078.242109211</v>
      </c>
      <c r="C258" s="233">
        <v>9284997.6785858758</v>
      </c>
      <c r="D258" s="233">
        <v>930490.56352333387</v>
      </c>
      <c r="E258" s="233">
        <v>8074497.9185647182</v>
      </c>
      <c r="F258" s="233">
        <v>2420112.9679323933</v>
      </c>
      <c r="G258" s="233">
        <v>5654384.9506323244</v>
      </c>
      <c r="H258" s="233">
        <v>3146337.7430615234</v>
      </c>
      <c r="I258" s="233">
        <v>2508047.207570801</v>
      </c>
      <c r="J258" s="233">
        <v>97678.524177246101</v>
      </c>
      <c r="K258" s="234">
        <v>0.55644208353901892</v>
      </c>
      <c r="L258" s="233">
        <v>3176279.0019287113</v>
      </c>
      <c r="M258" s="234">
        <v>0.56173731177844743</v>
      </c>
      <c r="N258" s="314">
        <v>41926</v>
      </c>
    </row>
    <row r="259" spans="1:14" s="388" customFormat="1">
      <c r="A259" s="244" t="s">
        <v>347</v>
      </c>
      <c r="B259" s="264">
        <v>9907.3029708097765</v>
      </c>
      <c r="C259" s="233">
        <v>9067.3805454940193</v>
      </c>
      <c r="D259" s="233">
        <v>908.68219094075573</v>
      </c>
      <c r="E259" s="264">
        <v>7885.2518735983576</v>
      </c>
      <c r="F259" s="233">
        <v>2363.3915702464778</v>
      </c>
      <c r="G259" s="264">
        <v>5521.8603033518793</v>
      </c>
      <c r="H259" s="264">
        <v>3072.595452208519</v>
      </c>
      <c r="I259" s="233">
        <v>2449.2648511433604</v>
      </c>
      <c r="J259" s="233">
        <v>95.389183766841896</v>
      </c>
      <c r="K259" s="234">
        <v>0.55644208353901892</v>
      </c>
      <c r="L259" s="233">
        <v>3101.8349628210071</v>
      </c>
      <c r="M259" s="234">
        <v>0.56173731177844743</v>
      </c>
      <c r="N259" s="314">
        <v>41926</v>
      </c>
    </row>
    <row r="260" spans="1:14" s="388" customFormat="1">
      <c r="A260" s="198" t="s">
        <v>348</v>
      </c>
      <c r="B260" s="178">
        <v>9.6751005574314224</v>
      </c>
      <c r="C260" s="178">
        <v>8.8548638139590032</v>
      </c>
      <c r="D260" s="178">
        <v>0.88738495209058177</v>
      </c>
      <c r="E260" s="178">
        <v>7.7004412828108961</v>
      </c>
      <c r="F260" s="178">
        <v>2.307999580318826</v>
      </c>
      <c r="G260" s="178">
        <v>5.3924417024920697</v>
      </c>
      <c r="H260" s="178">
        <v>3.0005814962973818</v>
      </c>
      <c r="I260" s="178">
        <v>2.3918602061946879</v>
      </c>
      <c r="J260" s="178">
        <v>9.3153499772306539E-2</v>
      </c>
      <c r="K260" s="234">
        <v>0.55644208353901892</v>
      </c>
      <c r="L260" s="178">
        <v>3.0291357058798898</v>
      </c>
      <c r="M260" s="234">
        <v>0.56173731177844743</v>
      </c>
      <c r="N260" s="314">
        <v>41926</v>
      </c>
    </row>
    <row r="261" spans="1:14" s="388" customFormat="1">
      <c r="N261" s="314"/>
    </row>
    <row r="262" spans="1:14" s="388" customFormat="1">
      <c r="C262" s="422" t="s">
        <v>280</v>
      </c>
      <c r="D262" s="422"/>
      <c r="E262" s="422"/>
      <c r="F262" s="422"/>
      <c r="G262" s="422"/>
      <c r="H262" s="422"/>
      <c r="N262" s="314"/>
    </row>
    <row r="263" spans="1:14" s="388" customFormat="1">
      <c r="N263" s="314"/>
    </row>
    <row r="264" spans="1:14" s="388" customFormat="1">
      <c r="A264" s="86" t="s">
        <v>282</v>
      </c>
      <c r="B264" s="89" t="s">
        <v>271</v>
      </c>
      <c r="C264" s="89" t="s">
        <v>243</v>
      </c>
      <c r="D264" s="89" t="s">
        <v>259</v>
      </c>
      <c r="E264" s="89" t="s">
        <v>261</v>
      </c>
      <c r="F264" s="89" t="s">
        <v>260</v>
      </c>
      <c r="G264" s="89" t="s">
        <v>17</v>
      </c>
      <c r="H264" s="89" t="s">
        <v>16</v>
      </c>
      <c r="I264" s="89" t="s">
        <v>18</v>
      </c>
      <c r="J264" s="89" t="s">
        <v>8</v>
      </c>
      <c r="K264" s="89" t="s">
        <v>294</v>
      </c>
      <c r="L264" s="89" t="s">
        <v>269</v>
      </c>
      <c r="M264" s="86" t="s">
        <v>295</v>
      </c>
      <c r="N264" s="314">
        <v>41926</v>
      </c>
    </row>
    <row r="265" spans="1:14" s="388" customFormat="1">
      <c r="A265" s="376" t="s">
        <v>276</v>
      </c>
      <c r="B265" s="233">
        <v>9879791.9999999981</v>
      </c>
      <c r="C265" s="233">
        <v>8974512.0957031287</v>
      </c>
      <c r="D265" s="233">
        <v>905279.90429687488</v>
      </c>
      <c r="E265" s="233">
        <v>8282609.3066666685</v>
      </c>
      <c r="F265" s="233">
        <v>2825782.4466666677</v>
      </c>
      <c r="G265" s="233">
        <v>5456826.8599999994</v>
      </c>
      <c r="H265" s="233">
        <v>3363988.8622656246</v>
      </c>
      <c r="I265" s="233">
        <v>3195511.6500000008</v>
      </c>
      <c r="J265" s="233">
        <v>183346.470703125</v>
      </c>
      <c r="K265" s="234">
        <v>0.61647344666999837</v>
      </c>
      <c r="L265" s="233">
        <v>5713975.351132812</v>
      </c>
      <c r="M265" s="234">
        <v>1.0471241799914488</v>
      </c>
      <c r="N265" s="314">
        <v>41926</v>
      </c>
    </row>
    <row r="266" spans="1:14" s="388" customFormat="1">
      <c r="A266" s="244" t="s">
        <v>347</v>
      </c>
      <c r="B266" s="264">
        <v>9648.2343749999982</v>
      </c>
      <c r="C266" s="233">
        <v>8764.1719684600866</v>
      </c>
      <c r="D266" s="233">
        <v>884.06240653991688</v>
      </c>
      <c r="E266" s="264">
        <v>8088.4856510416685</v>
      </c>
      <c r="F266" s="233">
        <v>2759.5531705729177</v>
      </c>
      <c r="G266" s="264">
        <v>5328.9324804687494</v>
      </c>
      <c r="H266" s="264">
        <v>3285.145373306274</v>
      </c>
      <c r="I266" s="233">
        <v>3120.6168457031258</v>
      </c>
      <c r="J266" s="233">
        <v>179.04928779602051</v>
      </c>
      <c r="K266" s="234">
        <v>0.61647344666999837</v>
      </c>
      <c r="L266" s="233">
        <v>5580.0540538406367</v>
      </c>
      <c r="M266" s="234">
        <v>1.0471241799914488</v>
      </c>
      <c r="N266" s="314">
        <v>41926</v>
      </c>
    </row>
    <row r="267" spans="1:14" s="388" customFormat="1">
      <c r="A267" s="198" t="s">
        <v>348</v>
      </c>
      <c r="B267" s="178">
        <v>9.4221038818359357</v>
      </c>
      <c r="C267" s="178">
        <v>8.5587616879493034</v>
      </c>
      <c r="D267" s="178">
        <v>0.86334219388663758</v>
      </c>
      <c r="E267" s="178">
        <v>7.8989117685953794</v>
      </c>
      <c r="F267" s="178">
        <v>2.6948761431376149</v>
      </c>
      <c r="G267" s="178">
        <v>5.2040356254577631</v>
      </c>
      <c r="H267" s="178">
        <v>3.2081497786194082</v>
      </c>
      <c r="I267" s="178">
        <v>3.0474773883819588</v>
      </c>
      <c r="J267" s="178">
        <v>0.17485282011330128</v>
      </c>
      <c r="K267" s="234">
        <v>0.61647344666999837</v>
      </c>
      <c r="L267" s="178">
        <v>5.4492715369537468</v>
      </c>
      <c r="M267" s="234">
        <v>1.0471241799914488</v>
      </c>
      <c r="N267" s="314">
        <v>41926</v>
      </c>
    </row>
    <row r="268" spans="1:14" s="388" customFormat="1"/>
    <row r="269" spans="1:14" s="368" customFormat="1">
      <c r="C269" s="422" t="s">
        <v>281</v>
      </c>
      <c r="D269" s="422"/>
      <c r="E269" s="422"/>
      <c r="F269" s="422"/>
      <c r="G269" s="422"/>
      <c r="H269" s="422"/>
    </row>
    <row r="270" spans="1:14" s="368" customFormat="1"/>
    <row r="271" spans="1:14" s="368" customFormat="1">
      <c r="A271" s="86" t="s">
        <v>282</v>
      </c>
      <c r="B271" s="89" t="s">
        <v>271</v>
      </c>
      <c r="C271" s="89" t="s">
        <v>243</v>
      </c>
      <c r="D271" s="89" t="s">
        <v>259</v>
      </c>
      <c r="E271" s="89" t="s">
        <v>261</v>
      </c>
      <c r="F271" s="89" t="s">
        <v>260</v>
      </c>
      <c r="G271" s="89" t="s">
        <v>17</v>
      </c>
      <c r="H271" s="89" t="s">
        <v>16</v>
      </c>
      <c r="I271" s="89" t="s">
        <v>18</v>
      </c>
      <c r="J271" s="89" t="s">
        <v>8</v>
      </c>
      <c r="K271" s="89" t="s">
        <v>294</v>
      </c>
      <c r="L271" s="89" t="s">
        <v>269</v>
      </c>
      <c r="M271" s="86" t="s">
        <v>295</v>
      </c>
      <c r="N271" s="314">
        <v>41896</v>
      </c>
    </row>
    <row r="272" spans="1:14" s="368" customFormat="1">
      <c r="A272" s="371" t="s">
        <v>276</v>
      </c>
      <c r="B272" s="334">
        <v>9742392</v>
      </c>
      <c r="C272" s="334">
        <v>8849662.369140625</v>
      </c>
      <c r="D272" s="334">
        <v>892729.630859375</v>
      </c>
      <c r="E272" s="342">
        <v>8163163.5066666678</v>
      </c>
      <c r="F272" s="334">
        <v>2766059.5466666678</v>
      </c>
      <c r="G272" s="342">
        <v>5397103.959999999</v>
      </c>
      <c r="H272" s="342">
        <v>3247259.8835156243</v>
      </c>
      <c r="I272" s="334">
        <v>3278372.46</v>
      </c>
      <c r="J272" s="334">
        <v>180620.494140625</v>
      </c>
      <c r="K272" s="253">
        <v>0.60166709916694372</v>
      </c>
      <c r="L272" s="342">
        <v>5620645.3507421874</v>
      </c>
      <c r="M272" s="253">
        <v>1.0414187668792261</v>
      </c>
      <c r="N272" s="314">
        <v>41896</v>
      </c>
    </row>
    <row r="273" spans="1:14" s="368" customFormat="1">
      <c r="A273" s="371" t="s">
        <v>275</v>
      </c>
      <c r="B273" s="334">
        <v>4018847.1484375</v>
      </c>
      <c r="C273" s="334">
        <v>3649518.8392187497</v>
      </c>
      <c r="D273" s="334">
        <v>369328.30921875004</v>
      </c>
      <c r="E273" s="334">
        <v>3267530.8196986606</v>
      </c>
      <c r="F273" s="334">
        <v>433274.33746233257</v>
      </c>
      <c r="G273" s="334">
        <v>2834256.4822363281</v>
      </c>
      <c r="H273" s="334">
        <v>1128528.383515625</v>
      </c>
      <c r="I273" s="334">
        <v>1705728.0987207033</v>
      </c>
      <c r="J273" s="334">
        <v>82279.404609375008</v>
      </c>
      <c r="K273" s="223">
        <v>0.39817440326542941</v>
      </c>
      <c r="L273" s="334">
        <v>1326518.8207421876</v>
      </c>
      <c r="M273" s="223">
        <v>0.46803062074873247</v>
      </c>
      <c r="N273" s="314">
        <v>41896</v>
      </c>
    </row>
    <row r="274" spans="1:14" s="368" customFormat="1">
      <c r="A274" s="371" t="s">
        <v>277</v>
      </c>
      <c r="B274" s="334">
        <v>431200</v>
      </c>
      <c r="C274" s="334">
        <v>392263.375</v>
      </c>
      <c r="D274" s="334">
        <v>38936.625</v>
      </c>
      <c r="E274" s="334">
        <v>372932.8666666667</v>
      </c>
      <c r="F274" s="334">
        <v>182064.06666666668</v>
      </c>
      <c r="G274" s="334">
        <v>190868.80000000002</v>
      </c>
      <c r="H274" s="334">
        <v>4.9000000000000004</v>
      </c>
      <c r="I274" s="334">
        <v>190863.90000000002</v>
      </c>
      <c r="J274" s="334">
        <v>8005.375</v>
      </c>
      <c r="K274" s="223">
        <v>2.5672084699018382E-5</v>
      </c>
      <c r="L274" s="334">
        <v>0</v>
      </c>
      <c r="M274" s="223">
        <v>0</v>
      </c>
      <c r="N274" s="314">
        <v>41896</v>
      </c>
    </row>
    <row r="275" spans="1:14" s="368" customFormat="1">
      <c r="A275" s="371" t="s">
        <v>278</v>
      </c>
      <c r="B275" s="334">
        <v>5211500.5797000006</v>
      </c>
      <c r="C275" s="334">
        <v>4801738.0490000006</v>
      </c>
      <c r="D275" s="334">
        <v>480172.5307</v>
      </c>
      <c r="E275" s="334">
        <v>4007830.3840000001</v>
      </c>
      <c r="F275" s="334">
        <v>1573867.3839999998</v>
      </c>
      <c r="G275" s="334">
        <v>2433963</v>
      </c>
      <c r="H275" s="334">
        <v>1985097</v>
      </c>
      <c r="I275" s="334">
        <v>448866</v>
      </c>
      <c r="J275" s="334">
        <v>0</v>
      </c>
      <c r="K275" s="223">
        <v>0.81558224180071759</v>
      </c>
      <c r="L275" s="334">
        <v>1985097</v>
      </c>
      <c r="M275" s="223">
        <v>0.81558224180071759</v>
      </c>
      <c r="N275" s="314">
        <v>41896</v>
      </c>
    </row>
    <row r="276" spans="1:14" s="368" customFormat="1">
      <c r="A276" s="371" t="s">
        <v>146</v>
      </c>
      <c r="B276" s="334">
        <v>127930.51397171021</v>
      </c>
      <c r="C276" s="334">
        <v>117909.04036712646</v>
      </c>
      <c r="D276" s="334">
        <v>10021.473604583756</v>
      </c>
      <c r="E276" s="334">
        <v>116300.46724700928</v>
      </c>
      <c r="F276" s="334">
        <v>56721.798851013184</v>
      </c>
      <c r="G276" s="334">
        <v>59578.668395996094</v>
      </c>
      <c r="H276" s="334">
        <v>58562.190795898438</v>
      </c>
      <c r="I276" s="334">
        <v>1016.4776000976562</v>
      </c>
      <c r="J276" s="334">
        <v>2659.3695678710937</v>
      </c>
      <c r="K276" s="223">
        <v>0.98293890032349285</v>
      </c>
      <c r="L276" s="334">
        <v>58562.190795898438</v>
      </c>
      <c r="M276" s="223">
        <v>0.98293890032349285</v>
      </c>
      <c r="N276" s="314">
        <v>41896</v>
      </c>
    </row>
    <row r="277" spans="1:14" s="368" customFormat="1">
      <c r="A277" s="371" t="s">
        <v>349</v>
      </c>
      <c r="B277" s="233">
        <v>19531870.242109209</v>
      </c>
      <c r="C277" s="233">
        <v>17811091.672726505</v>
      </c>
      <c r="D277" s="233">
        <v>1791188.5693827088</v>
      </c>
      <c r="E277" s="233">
        <v>15927758.044279005</v>
      </c>
      <c r="F277" s="233">
        <v>5011987.13364668</v>
      </c>
      <c r="G277" s="233">
        <v>10915770.910632323</v>
      </c>
      <c r="H277" s="233">
        <v>6419452.3578271484</v>
      </c>
      <c r="I277" s="233">
        <v>5624846.9363208013</v>
      </c>
      <c r="J277" s="233">
        <v>273564.64331787109</v>
      </c>
      <c r="K277" s="234">
        <v>0.58808969246270903</v>
      </c>
      <c r="L277" s="233">
        <v>8990823.3622802738</v>
      </c>
      <c r="M277" s="234">
        <v>0.82365445701346784</v>
      </c>
      <c r="N277" s="314">
        <v>41896</v>
      </c>
    </row>
    <row r="278" spans="1:14" s="368" customFormat="1">
      <c r="A278" s="244" t="s">
        <v>347</v>
      </c>
      <c r="B278" s="264">
        <v>19074.092033309775</v>
      </c>
      <c r="C278" s="233">
        <v>17393.644211646977</v>
      </c>
      <c r="D278" s="233">
        <v>1749.2075872878015</v>
      </c>
      <c r="E278" s="264">
        <v>15554.451215116216</v>
      </c>
      <c r="F278" s="233">
        <v>4894.518685201836</v>
      </c>
      <c r="G278" s="264">
        <v>10659.932529914378</v>
      </c>
      <c r="H278" s="264">
        <v>6268.9964431905746</v>
      </c>
      <c r="I278" s="233">
        <v>5493.0145862507825</v>
      </c>
      <c r="J278" s="233">
        <v>267.15297199010848</v>
      </c>
      <c r="K278" s="234">
        <v>0.58808969246270903</v>
      </c>
      <c r="L278" s="233">
        <v>8780.1009397268299</v>
      </c>
      <c r="M278" s="234">
        <v>0.82365445701346784</v>
      </c>
      <c r="N278" s="314">
        <v>41896</v>
      </c>
    </row>
    <row r="279" spans="1:14" s="368" customFormat="1">
      <c r="A279" s="198" t="s">
        <v>348</v>
      </c>
      <c r="B279" s="178">
        <v>18.627043001279077</v>
      </c>
      <c r="C279" s="178">
        <v>16.985980675436501</v>
      </c>
      <c r="D279" s="178">
        <v>1.7082105344607437</v>
      </c>
      <c r="E279" s="178">
        <v>15.18989376476193</v>
      </c>
      <c r="F279" s="178">
        <v>4.7798034035174179</v>
      </c>
      <c r="G279" s="178">
        <v>10.41009036124451</v>
      </c>
      <c r="H279" s="178">
        <v>6.1220668390532955</v>
      </c>
      <c r="I279" s="178">
        <v>5.3642720568855298</v>
      </c>
      <c r="J279" s="178">
        <v>0.26089157420909032</v>
      </c>
      <c r="K279" s="234">
        <v>0.58808969246270903</v>
      </c>
      <c r="L279" s="178">
        <v>8.5743173239519823</v>
      </c>
      <c r="M279" s="234">
        <v>0.82365445701346784</v>
      </c>
      <c r="N279" s="314">
        <v>41896</v>
      </c>
    </row>
    <row r="280" spans="1:14" s="368" customFormat="1">
      <c r="A280" s="197"/>
      <c r="B280" s="187"/>
      <c r="C280" s="187"/>
      <c r="D280" s="187"/>
      <c r="E280" s="187"/>
      <c r="F280" s="187"/>
      <c r="G280" s="187"/>
      <c r="H280" s="187"/>
      <c r="I280" s="187"/>
      <c r="J280" s="187"/>
      <c r="K280" s="196"/>
      <c r="L280" s="187"/>
      <c r="M280" s="196"/>
    </row>
    <row r="281" spans="1:14" s="368" customFormat="1">
      <c r="C281" s="422" t="s">
        <v>279</v>
      </c>
      <c r="D281" s="422"/>
      <c r="E281" s="422"/>
      <c r="F281" s="422"/>
      <c r="G281" s="422"/>
      <c r="H281" s="422"/>
    </row>
    <row r="282" spans="1:14" s="368" customFormat="1"/>
    <row r="283" spans="1:14" s="368" customFormat="1">
      <c r="A283" s="86" t="s">
        <v>282</v>
      </c>
      <c r="B283" s="89" t="s">
        <v>271</v>
      </c>
      <c r="C283" s="89" t="s">
        <v>243</v>
      </c>
      <c r="D283" s="89" t="s">
        <v>259</v>
      </c>
      <c r="E283" s="89" t="s">
        <v>261</v>
      </c>
      <c r="F283" s="89" t="s">
        <v>260</v>
      </c>
      <c r="G283" s="89" t="s">
        <v>17</v>
      </c>
      <c r="H283" s="89" t="s">
        <v>16</v>
      </c>
      <c r="I283" s="89" t="s">
        <v>18</v>
      </c>
      <c r="J283" s="89" t="s">
        <v>8</v>
      </c>
      <c r="K283" s="89" t="s">
        <v>294</v>
      </c>
      <c r="L283" s="89" t="s">
        <v>269</v>
      </c>
      <c r="M283" s="86" t="s">
        <v>295</v>
      </c>
      <c r="N283" s="314">
        <v>41896</v>
      </c>
    </row>
    <row r="284" spans="1:14" s="368" customFormat="1">
      <c r="A284" s="371" t="s">
        <v>275</v>
      </c>
      <c r="B284" s="334">
        <v>4018847.1484375</v>
      </c>
      <c r="C284" s="334">
        <v>3649518.8392187497</v>
      </c>
      <c r="D284" s="334">
        <v>369328.30921875004</v>
      </c>
      <c r="E284" s="334">
        <v>3267530.8196986606</v>
      </c>
      <c r="F284" s="334">
        <v>433274.33746233257</v>
      </c>
      <c r="G284" s="334">
        <v>2834256.4822363281</v>
      </c>
      <c r="H284" s="334">
        <v>1128528.383515625</v>
      </c>
      <c r="I284" s="334">
        <v>1705728.0987207033</v>
      </c>
      <c r="J284" s="334">
        <v>82279.404609375008</v>
      </c>
      <c r="K284" s="223">
        <v>0.39817440326542941</v>
      </c>
      <c r="L284" s="334">
        <v>1326518.8207421876</v>
      </c>
      <c r="M284" s="223">
        <v>0.46803062074873247</v>
      </c>
      <c r="N284" s="314">
        <v>41896</v>
      </c>
    </row>
    <row r="285" spans="1:14" s="368" customFormat="1">
      <c r="A285" s="371" t="s">
        <v>277</v>
      </c>
      <c r="B285" s="334">
        <v>431200</v>
      </c>
      <c r="C285" s="334">
        <v>392263.375</v>
      </c>
      <c r="D285" s="334">
        <v>38936.625</v>
      </c>
      <c r="E285" s="334">
        <v>372932.8666666667</v>
      </c>
      <c r="F285" s="334">
        <v>182064.06666666668</v>
      </c>
      <c r="G285" s="334">
        <v>190868.80000000002</v>
      </c>
      <c r="H285" s="334">
        <v>4.9000000000000004</v>
      </c>
      <c r="I285" s="334">
        <v>190863.90000000002</v>
      </c>
      <c r="J285" s="334">
        <v>8005.375</v>
      </c>
      <c r="K285" s="223">
        <v>2.5672084699018382E-5</v>
      </c>
      <c r="L285" s="334">
        <v>0</v>
      </c>
      <c r="M285" s="223">
        <v>0</v>
      </c>
      <c r="N285" s="314">
        <v>41896</v>
      </c>
    </row>
    <row r="286" spans="1:14" s="368" customFormat="1">
      <c r="A286" s="371" t="s">
        <v>278</v>
      </c>
      <c r="B286" s="334">
        <v>5211500.5797000006</v>
      </c>
      <c r="C286" s="334">
        <v>4801738.0490000006</v>
      </c>
      <c r="D286" s="334">
        <v>480172.5307</v>
      </c>
      <c r="E286" s="334">
        <v>4007830.3840000001</v>
      </c>
      <c r="F286" s="334">
        <v>1573867.3839999998</v>
      </c>
      <c r="G286" s="334">
        <v>2433963</v>
      </c>
      <c r="H286" s="334">
        <v>1985097</v>
      </c>
      <c r="I286" s="334">
        <v>448866</v>
      </c>
      <c r="J286" s="334">
        <v>0</v>
      </c>
      <c r="K286" s="223">
        <v>0.81558224180071759</v>
      </c>
      <c r="L286" s="334">
        <v>1985097</v>
      </c>
      <c r="M286" s="223">
        <v>0.81558224180071759</v>
      </c>
      <c r="N286" s="314">
        <v>41896</v>
      </c>
    </row>
    <row r="287" spans="1:14" s="368" customFormat="1">
      <c r="A287" s="371" t="s">
        <v>146</v>
      </c>
      <c r="B287" s="334">
        <v>127930.51397171021</v>
      </c>
      <c r="C287" s="334">
        <v>117909.04036712646</v>
      </c>
      <c r="D287" s="334">
        <v>10021.473604583756</v>
      </c>
      <c r="E287" s="334">
        <v>116300.46724700928</v>
      </c>
      <c r="F287" s="334">
        <v>56721.798851013184</v>
      </c>
      <c r="G287" s="334">
        <v>59578.668395996094</v>
      </c>
      <c r="H287" s="334">
        <v>58562.190795898438</v>
      </c>
      <c r="I287" s="334">
        <v>1016.4776000976562</v>
      </c>
      <c r="J287" s="334">
        <v>2659.3695678710937</v>
      </c>
      <c r="K287" s="223">
        <v>0.98293890032349285</v>
      </c>
      <c r="L287" s="334">
        <v>58562.190795898438</v>
      </c>
      <c r="M287" s="223">
        <v>0.98293890032349285</v>
      </c>
      <c r="N287" s="314">
        <v>41896</v>
      </c>
    </row>
    <row r="288" spans="1:14" s="368" customFormat="1">
      <c r="A288" s="372" t="s">
        <v>349</v>
      </c>
      <c r="B288" s="233">
        <v>9789478.2421092112</v>
      </c>
      <c r="C288" s="233">
        <v>8961429.3035858758</v>
      </c>
      <c r="D288" s="233">
        <v>898458.93852333387</v>
      </c>
      <c r="E288" s="233">
        <v>7764594.5376123367</v>
      </c>
      <c r="F288" s="233">
        <v>2245927.5869800122</v>
      </c>
      <c r="G288" s="233">
        <v>5518666.9506323244</v>
      </c>
      <c r="H288" s="233">
        <v>3172192.4743115231</v>
      </c>
      <c r="I288" s="233">
        <v>2346474.4763208008</v>
      </c>
      <c r="J288" s="233">
        <v>92944.149177246101</v>
      </c>
      <c r="K288" s="234">
        <v>0.57481136344856898</v>
      </c>
      <c r="L288" s="233">
        <v>3370178.011538086</v>
      </c>
      <c r="M288" s="234">
        <v>0.61068697235877478</v>
      </c>
      <c r="N288" s="314">
        <v>41896</v>
      </c>
    </row>
    <row r="289" spans="1:14" s="368" customFormat="1">
      <c r="A289" s="244" t="s">
        <v>347</v>
      </c>
      <c r="B289" s="264">
        <v>9560.0373458097765</v>
      </c>
      <c r="C289" s="233">
        <v>8751.3958042830818</v>
      </c>
      <c r="D289" s="233">
        <v>877.40130715169323</v>
      </c>
      <c r="E289" s="264">
        <v>7582.6118531370475</v>
      </c>
      <c r="F289" s="233">
        <v>2193.2886591601682</v>
      </c>
      <c r="G289" s="264">
        <v>5389.3231939768793</v>
      </c>
      <c r="H289" s="264">
        <v>3097.8442131948468</v>
      </c>
      <c r="I289" s="233">
        <v>2291.4789807820321</v>
      </c>
      <c r="J289" s="233">
        <v>90.765770680904396</v>
      </c>
      <c r="K289" s="234">
        <v>0.57481136344856898</v>
      </c>
      <c r="L289" s="233">
        <v>3291.1894643926621</v>
      </c>
      <c r="M289" s="234">
        <v>0.61068697235877478</v>
      </c>
      <c r="N289" s="314">
        <v>41896</v>
      </c>
    </row>
    <row r="290" spans="1:14" s="368" customFormat="1">
      <c r="A290" s="198" t="s">
        <v>348</v>
      </c>
      <c r="B290" s="178">
        <v>9.3359739705173599</v>
      </c>
      <c r="C290" s="178">
        <v>8.5462849651201971</v>
      </c>
      <c r="D290" s="178">
        <v>0.85683721401532542</v>
      </c>
      <c r="E290" s="178">
        <v>7.404894387829148</v>
      </c>
      <c r="F290" s="178">
        <v>2.1418834562111018</v>
      </c>
      <c r="G290" s="178">
        <v>5.2630109316180462</v>
      </c>
      <c r="H290" s="178">
        <v>3.0252384894480926</v>
      </c>
      <c r="I290" s="178">
        <v>2.2377724421699532</v>
      </c>
      <c r="J290" s="178">
        <v>8.8638447930570699E-2</v>
      </c>
      <c r="K290" s="234">
        <v>0.57481136344856898</v>
      </c>
      <c r="L290" s="178">
        <v>3.2140522113209591</v>
      </c>
      <c r="M290" s="234">
        <v>0.61068697235877478</v>
      </c>
      <c r="N290" s="314">
        <v>41896</v>
      </c>
    </row>
    <row r="291" spans="1:14" s="368" customFormat="1"/>
    <row r="292" spans="1:14" s="368" customFormat="1">
      <c r="C292" s="422" t="s">
        <v>280</v>
      </c>
      <c r="D292" s="422"/>
      <c r="E292" s="422"/>
      <c r="F292" s="422"/>
      <c r="G292" s="422"/>
      <c r="H292" s="422"/>
    </row>
    <row r="293" spans="1:14" s="368" customFormat="1"/>
    <row r="294" spans="1:14" s="368" customFormat="1">
      <c r="A294" s="86" t="s">
        <v>282</v>
      </c>
      <c r="B294" s="89" t="s">
        <v>271</v>
      </c>
      <c r="C294" s="89" t="s">
        <v>243</v>
      </c>
      <c r="D294" s="89" t="s">
        <v>259</v>
      </c>
      <c r="E294" s="89" t="s">
        <v>261</v>
      </c>
      <c r="F294" s="89" t="s">
        <v>260</v>
      </c>
      <c r="G294" s="89" t="s">
        <v>17</v>
      </c>
      <c r="H294" s="89" t="s">
        <v>16</v>
      </c>
      <c r="I294" s="89" t="s">
        <v>18</v>
      </c>
      <c r="J294" s="89" t="s">
        <v>8</v>
      </c>
      <c r="K294" s="89" t="s">
        <v>294</v>
      </c>
      <c r="L294" s="89" t="s">
        <v>269</v>
      </c>
      <c r="M294" s="86" t="s">
        <v>295</v>
      </c>
      <c r="N294" s="314">
        <v>41896</v>
      </c>
    </row>
    <row r="295" spans="1:14" s="368" customFormat="1">
      <c r="A295" s="371" t="s">
        <v>276</v>
      </c>
      <c r="B295" s="233">
        <v>9742391.9999999981</v>
      </c>
      <c r="C295" s="233">
        <v>8849662.3691406287</v>
      </c>
      <c r="D295" s="233">
        <v>892729.63085937488</v>
      </c>
      <c r="E295" s="233">
        <v>8163163.5066666687</v>
      </c>
      <c r="F295" s="233">
        <v>2766059.5466666678</v>
      </c>
      <c r="G295" s="233">
        <v>5397103.959999999</v>
      </c>
      <c r="H295" s="233">
        <v>3247259.8835156253</v>
      </c>
      <c r="I295" s="233">
        <v>3278372.4600000004</v>
      </c>
      <c r="J295" s="233">
        <v>180620.494140625</v>
      </c>
      <c r="K295" s="234">
        <v>0.60166709916694394</v>
      </c>
      <c r="L295" s="233">
        <v>5620645.3507421874</v>
      </c>
      <c r="M295" s="234">
        <v>1.0414187668792261</v>
      </c>
      <c r="N295" s="314">
        <v>41896</v>
      </c>
    </row>
    <row r="296" spans="1:14" s="368" customFormat="1">
      <c r="A296" s="244" t="s">
        <v>347</v>
      </c>
      <c r="B296" s="264">
        <v>9514.0546874999982</v>
      </c>
      <c r="C296" s="233">
        <v>8642.2484073638952</v>
      </c>
      <c r="D296" s="233">
        <v>871.80628013610828</v>
      </c>
      <c r="E296" s="264">
        <v>7971.8393619791686</v>
      </c>
      <c r="F296" s="233">
        <v>2701.2300260416678</v>
      </c>
      <c r="G296" s="264">
        <v>5270.6093359374991</v>
      </c>
      <c r="H296" s="264">
        <v>3171.1522299957278</v>
      </c>
      <c r="I296" s="233">
        <v>3201.5356054687504</v>
      </c>
      <c r="J296" s="233">
        <v>176.3872013092041</v>
      </c>
      <c r="K296" s="234">
        <v>0.60166709916694394</v>
      </c>
      <c r="L296" s="233">
        <v>5488.9114753341673</v>
      </c>
      <c r="M296" s="234">
        <v>1.0414187668792261</v>
      </c>
      <c r="N296" s="314">
        <v>41896</v>
      </c>
    </row>
    <row r="297" spans="1:14" s="368" customFormat="1">
      <c r="A297" s="198" t="s">
        <v>348</v>
      </c>
      <c r="B297" s="178">
        <v>9.291069030761717</v>
      </c>
      <c r="C297" s="178">
        <v>8.4396957103163039</v>
      </c>
      <c r="D297" s="178">
        <v>0.85137332044541825</v>
      </c>
      <c r="E297" s="178">
        <v>7.7849993769327819</v>
      </c>
      <c r="F297" s="178">
        <v>2.6379199473063162</v>
      </c>
      <c r="G297" s="178">
        <v>5.1470794296264639</v>
      </c>
      <c r="H297" s="178">
        <v>3.0968283496052029</v>
      </c>
      <c r="I297" s="178">
        <v>3.1264996147155766</v>
      </c>
      <c r="J297" s="178">
        <v>0.17225312627851963</v>
      </c>
      <c r="K297" s="234">
        <v>0.60166709916694394</v>
      </c>
      <c r="L297" s="178">
        <v>5.3602651126310228</v>
      </c>
      <c r="M297" s="234">
        <v>1.0414187668792261</v>
      </c>
      <c r="N297" s="314">
        <v>41896</v>
      </c>
    </row>
    <row r="298" spans="1:14" s="368" customFormat="1"/>
    <row r="299" spans="1:14" s="368" customFormat="1">
      <c r="C299" s="422" t="s">
        <v>281</v>
      </c>
      <c r="D299" s="422"/>
      <c r="E299" s="422"/>
      <c r="F299" s="422"/>
      <c r="G299" s="422"/>
      <c r="H299" s="422"/>
    </row>
    <row r="300" spans="1:14" s="368" customFormat="1"/>
    <row r="301" spans="1:14" s="368" customFormat="1">
      <c r="A301" s="86" t="s">
        <v>282</v>
      </c>
      <c r="B301" s="89" t="s">
        <v>271</v>
      </c>
      <c r="C301" s="89" t="s">
        <v>243</v>
      </c>
      <c r="D301" s="89" t="s">
        <v>259</v>
      </c>
      <c r="E301" s="89" t="s">
        <v>261</v>
      </c>
      <c r="F301" s="89" t="s">
        <v>260</v>
      </c>
      <c r="G301" s="89" t="s">
        <v>17</v>
      </c>
      <c r="H301" s="89" t="s">
        <v>16</v>
      </c>
      <c r="I301" s="89" t="s">
        <v>18</v>
      </c>
      <c r="J301" s="89" t="s">
        <v>8</v>
      </c>
      <c r="K301" s="89" t="s">
        <v>294</v>
      </c>
      <c r="L301" s="89" t="s">
        <v>269</v>
      </c>
      <c r="M301" s="86" t="s">
        <v>295</v>
      </c>
      <c r="N301" s="314">
        <v>41865</v>
      </c>
    </row>
    <row r="302" spans="1:14" s="368" customFormat="1">
      <c r="A302" s="371" t="s">
        <v>276</v>
      </c>
      <c r="B302" s="334">
        <v>8612192</v>
      </c>
      <c r="C302" s="334">
        <v>7817913.744140625</v>
      </c>
      <c r="D302" s="334">
        <v>794278.255859375</v>
      </c>
      <c r="E302" s="342">
        <v>7184171.7733333344</v>
      </c>
      <c r="F302" s="334">
        <v>2323522.1133333342</v>
      </c>
      <c r="G302" s="342">
        <v>4860649.6599999992</v>
      </c>
      <c r="H302" s="342">
        <v>3238517.1873437492</v>
      </c>
      <c r="I302" s="334">
        <v>2901031.88</v>
      </c>
      <c r="J302" s="334">
        <v>159620.744140625</v>
      </c>
      <c r="K302" s="253">
        <v>0.66627249727431492</v>
      </c>
      <c r="L302" s="342">
        <v>5467583.6968359379</v>
      </c>
      <c r="M302" s="253">
        <v>1.1248668551100511</v>
      </c>
      <c r="N302" s="314">
        <v>41865</v>
      </c>
    </row>
    <row r="303" spans="1:14" s="368" customFormat="1">
      <c r="A303" s="371" t="s">
        <v>275</v>
      </c>
      <c r="B303" s="334">
        <v>4018847.1484375</v>
      </c>
      <c r="C303" s="334">
        <v>3649518.8392187497</v>
      </c>
      <c r="D303" s="334">
        <v>369328.30921875004</v>
      </c>
      <c r="E303" s="334">
        <v>3267530.8196986606</v>
      </c>
      <c r="F303" s="334">
        <v>433274.33746233257</v>
      </c>
      <c r="G303" s="334">
        <v>2834256.4822363281</v>
      </c>
      <c r="H303" s="334">
        <v>1247097.25734375</v>
      </c>
      <c r="I303" s="334">
        <v>1587159.2248925781</v>
      </c>
      <c r="J303" s="334">
        <v>82279.404609375008</v>
      </c>
      <c r="K303" s="223">
        <v>0.44000861078025882</v>
      </c>
      <c r="L303" s="334">
        <v>1450293.4668359375</v>
      </c>
      <c r="M303" s="223">
        <v>0.51170156121213306</v>
      </c>
      <c r="N303" s="314">
        <v>41865</v>
      </c>
    </row>
    <row r="304" spans="1:14" s="368" customFormat="1">
      <c r="A304" s="371" t="s">
        <v>277</v>
      </c>
      <c r="B304" s="334">
        <v>1561400</v>
      </c>
      <c r="C304" s="334">
        <v>1424012</v>
      </c>
      <c r="D304" s="334">
        <v>137388</v>
      </c>
      <c r="E304" s="334">
        <v>1351924.6</v>
      </c>
      <c r="F304" s="334">
        <v>624601.5</v>
      </c>
      <c r="G304" s="334">
        <v>727323.10000000009</v>
      </c>
      <c r="H304" s="334">
        <v>11440.8</v>
      </c>
      <c r="I304" s="334">
        <v>715882.3</v>
      </c>
      <c r="J304" s="334">
        <v>29005.125</v>
      </c>
      <c r="K304" s="223">
        <v>1.5730010500147731E-2</v>
      </c>
      <c r="L304" s="334">
        <v>13221.189999999999</v>
      </c>
      <c r="M304" s="223">
        <v>1.8177877204780101E-2</v>
      </c>
      <c r="N304" s="314">
        <v>41865</v>
      </c>
    </row>
    <row r="305" spans="1:14" s="368" customFormat="1">
      <c r="A305" s="371" t="s">
        <v>278</v>
      </c>
      <c r="B305" s="334">
        <v>5211500.5797000006</v>
      </c>
      <c r="C305" s="334">
        <v>4801738.0490000006</v>
      </c>
      <c r="D305" s="334">
        <v>480172.5307</v>
      </c>
      <c r="E305" s="334">
        <v>4007830.3840000001</v>
      </c>
      <c r="F305" s="334">
        <v>1573867.3839999998</v>
      </c>
      <c r="G305" s="334">
        <v>2433963</v>
      </c>
      <c r="H305" s="334">
        <v>1985097</v>
      </c>
      <c r="I305" s="334">
        <v>448866</v>
      </c>
      <c r="J305" s="334">
        <v>0</v>
      </c>
      <c r="K305" s="223">
        <v>0.81558224180071759</v>
      </c>
      <c r="L305" s="334">
        <v>1985097</v>
      </c>
      <c r="M305" s="223">
        <v>0.81558224180071759</v>
      </c>
      <c r="N305" s="314">
        <v>41865</v>
      </c>
    </row>
    <row r="306" spans="1:14" s="368" customFormat="1">
      <c r="A306" s="371" t="s">
        <v>146</v>
      </c>
      <c r="B306" s="334">
        <v>127930.51397171021</v>
      </c>
      <c r="C306" s="334">
        <v>117909.04036712646</v>
      </c>
      <c r="D306" s="334">
        <v>10021.473604583756</v>
      </c>
      <c r="E306" s="334">
        <v>116300.46724700928</v>
      </c>
      <c r="F306" s="334">
        <v>56721.798851013184</v>
      </c>
      <c r="G306" s="334">
        <v>59578.668395996094</v>
      </c>
      <c r="H306" s="334">
        <v>58562.190795898438</v>
      </c>
      <c r="I306" s="334">
        <v>1016.4776000976562</v>
      </c>
      <c r="J306" s="334">
        <v>2659.3695678710937</v>
      </c>
      <c r="K306" s="223">
        <v>0.98293890032349285</v>
      </c>
      <c r="L306" s="334">
        <v>58562.190795898438</v>
      </c>
      <c r="M306" s="223">
        <v>0.98293890032349285</v>
      </c>
      <c r="N306" s="314">
        <v>41865</v>
      </c>
    </row>
    <row r="307" spans="1:14" s="338" customFormat="1">
      <c r="A307" s="371" t="s">
        <v>349</v>
      </c>
      <c r="B307" s="233">
        <v>19531870.242109209</v>
      </c>
      <c r="C307" s="233">
        <v>17811091.672726505</v>
      </c>
      <c r="D307" s="233">
        <v>1791188.5693827088</v>
      </c>
      <c r="E307" s="233">
        <v>15927758.044279004</v>
      </c>
      <c r="F307" s="233">
        <v>5011987.13364668</v>
      </c>
      <c r="G307" s="233">
        <v>10915770.910632323</v>
      </c>
      <c r="H307" s="233">
        <v>6540714.435483397</v>
      </c>
      <c r="I307" s="233">
        <v>5653955.8824926754</v>
      </c>
      <c r="J307" s="233">
        <v>273564.64331787109</v>
      </c>
      <c r="K307" s="234">
        <v>0.59919858057047748</v>
      </c>
      <c r="L307" s="233">
        <v>8974757.5444677733</v>
      </c>
      <c r="M307" s="234">
        <v>0.82218265827895498</v>
      </c>
      <c r="N307" s="314">
        <v>41865</v>
      </c>
    </row>
    <row r="308" spans="1:14" s="348" customFormat="1">
      <c r="A308" s="244" t="s">
        <v>347</v>
      </c>
      <c r="B308" s="264">
        <v>19074.092033309775</v>
      </c>
      <c r="C308" s="233">
        <v>17393.644211646977</v>
      </c>
      <c r="D308" s="233">
        <v>1749.2075872878015</v>
      </c>
      <c r="E308" s="264">
        <v>15554.451215116214</v>
      </c>
      <c r="F308" s="233">
        <v>4894.518685201836</v>
      </c>
      <c r="G308" s="264">
        <v>10659.932529914378</v>
      </c>
      <c r="H308" s="264">
        <v>6387.4164409017549</v>
      </c>
      <c r="I308" s="233">
        <v>5521.4412914967534</v>
      </c>
      <c r="J308" s="233">
        <v>267.15297199010848</v>
      </c>
      <c r="K308" s="234">
        <v>0.59919858057047748</v>
      </c>
      <c r="L308" s="233">
        <v>8764.4116645193099</v>
      </c>
      <c r="M308" s="234">
        <v>0.82218265827895498</v>
      </c>
      <c r="N308" s="314">
        <v>41865</v>
      </c>
    </row>
    <row r="309" spans="1:14" s="177" customFormat="1">
      <c r="A309" s="198" t="s">
        <v>348</v>
      </c>
      <c r="B309" s="178">
        <v>18.627043001279077</v>
      </c>
      <c r="C309" s="178">
        <v>16.985980675436501</v>
      </c>
      <c r="D309" s="178">
        <v>1.7082105344607437</v>
      </c>
      <c r="E309" s="178">
        <v>15.189893764761928</v>
      </c>
      <c r="F309" s="178">
        <v>4.7798034035174179</v>
      </c>
      <c r="G309" s="178">
        <v>10.41009036124451</v>
      </c>
      <c r="H309" s="178">
        <v>6.23771136806812</v>
      </c>
      <c r="I309" s="178">
        <v>5.3920325112272982</v>
      </c>
      <c r="J309" s="178">
        <v>0.26089157420909032</v>
      </c>
      <c r="K309" s="234">
        <v>0.59919858057047748</v>
      </c>
      <c r="L309" s="178">
        <v>8.5589957661321385</v>
      </c>
      <c r="M309" s="234">
        <v>0.82218265827895498</v>
      </c>
      <c r="N309" s="314">
        <v>41865</v>
      </c>
    </row>
    <row r="310" spans="1:14" s="177" customFormat="1">
      <c r="A310" s="197"/>
      <c r="B310" s="187"/>
      <c r="C310" s="187"/>
      <c r="D310" s="187"/>
      <c r="E310" s="187"/>
      <c r="F310" s="187"/>
      <c r="G310" s="187"/>
      <c r="H310" s="187"/>
      <c r="I310" s="187"/>
      <c r="J310" s="187"/>
      <c r="K310" s="196"/>
      <c r="L310" s="187"/>
      <c r="M310" s="196"/>
    </row>
    <row r="311" spans="1:14" s="368" customFormat="1">
      <c r="C311" s="422" t="s">
        <v>279</v>
      </c>
      <c r="D311" s="422"/>
      <c r="E311" s="422"/>
      <c r="F311" s="422"/>
      <c r="G311" s="422"/>
      <c r="H311" s="422"/>
      <c r="N311" s="368" t="s">
        <v>480</v>
      </c>
    </row>
    <row r="312" spans="1:14" s="368" customFormat="1"/>
    <row r="313" spans="1:14" s="368" customFormat="1">
      <c r="A313" s="86" t="s">
        <v>282</v>
      </c>
      <c r="B313" s="89" t="s">
        <v>271</v>
      </c>
      <c r="C313" s="89" t="s">
        <v>243</v>
      </c>
      <c r="D313" s="89" t="s">
        <v>259</v>
      </c>
      <c r="E313" s="89" t="s">
        <v>261</v>
      </c>
      <c r="F313" s="89" t="s">
        <v>260</v>
      </c>
      <c r="G313" s="89" t="s">
        <v>17</v>
      </c>
      <c r="H313" s="89" t="s">
        <v>16</v>
      </c>
      <c r="I313" s="89" t="s">
        <v>18</v>
      </c>
      <c r="J313" s="89" t="s">
        <v>8</v>
      </c>
      <c r="K313" s="89" t="s">
        <v>294</v>
      </c>
      <c r="L313" s="89" t="s">
        <v>269</v>
      </c>
      <c r="M313" s="86" t="s">
        <v>295</v>
      </c>
      <c r="N313" s="314">
        <v>41865</v>
      </c>
    </row>
    <row r="314" spans="1:14" s="368" customFormat="1">
      <c r="A314" s="371" t="s">
        <v>275</v>
      </c>
      <c r="B314" s="334">
        <v>4018847.1484375</v>
      </c>
      <c r="C314" s="334">
        <v>3649518.8392187497</v>
      </c>
      <c r="D314" s="334">
        <v>369328.30921875004</v>
      </c>
      <c r="E314" s="334">
        <v>3267530.8196986606</v>
      </c>
      <c r="F314" s="334">
        <v>433274.33746233257</v>
      </c>
      <c r="G314" s="334">
        <v>2834256.4822363281</v>
      </c>
      <c r="H314" s="334">
        <v>1247097.25734375</v>
      </c>
      <c r="I314" s="334">
        <v>1587159.2248925781</v>
      </c>
      <c r="J314" s="334">
        <v>82279.404609375008</v>
      </c>
      <c r="K314" s="223">
        <v>0.44000861078025882</v>
      </c>
      <c r="L314" s="334">
        <v>1450293.4668359375</v>
      </c>
      <c r="M314" s="223">
        <v>0.51170156121213306</v>
      </c>
      <c r="N314" s="314">
        <v>41865</v>
      </c>
    </row>
    <row r="315" spans="1:14" s="368" customFormat="1">
      <c r="A315" s="371" t="s">
        <v>277</v>
      </c>
      <c r="B315" s="334">
        <v>1561400</v>
      </c>
      <c r="C315" s="334">
        <v>1424012</v>
      </c>
      <c r="D315" s="334">
        <v>137388</v>
      </c>
      <c r="E315" s="334">
        <v>1351924.6</v>
      </c>
      <c r="F315" s="334">
        <v>624601.5</v>
      </c>
      <c r="G315" s="334">
        <v>727323.10000000009</v>
      </c>
      <c r="H315" s="334">
        <v>11440.8</v>
      </c>
      <c r="I315" s="334">
        <v>715882.3</v>
      </c>
      <c r="J315" s="334">
        <v>29005.125</v>
      </c>
      <c r="K315" s="223">
        <v>1.5730010500147731E-2</v>
      </c>
      <c r="L315" s="334">
        <v>13221.189999999999</v>
      </c>
      <c r="M315" s="223">
        <v>1.8177877204780101E-2</v>
      </c>
      <c r="N315" s="314">
        <v>41865</v>
      </c>
    </row>
    <row r="316" spans="1:14" s="368" customFormat="1">
      <c r="A316" s="371" t="s">
        <v>278</v>
      </c>
      <c r="B316" s="334">
        <v>5211500.5797000006</v>
      </c>
      <c r="C316" s="334">
        <v>4801738.0490000006</v>
      </c>
      <c r="D316" s="334">
        <v>480172.5307</v>
      </c>
      <c r="E316" s="334">
        <v>4007830.3840000001</v>
      </c>
      <c r="F316" s="334">
        <v>1573867.3839999998</v>
      </c>
      <c r="G316" s="334">
        <v>2433963</v>
      </c>
      <c r="H316" s="334">
        <v>1985097</v>
      </c>
      <c r="I316" s="334">
        <v>448866</v>
      </c>
      <c r="J316" s="334">
        <v>0</v>
      </c>
      <c r="K316" s="223">
        <v>0.81558224180071759</v>
      </c>
      <c r="L316" s="334">
        <v>1985097</v>
      </c>
      <c r="M316" s="223">
        <v>0.81558224180071759</v>
      </c>
      <c r="N316" s="314">
        <v>41865</v>
      </c>
    </row>
    <row r="317" spans="1:14" s="368" customFormat="1">
      <c r="A317" s="371" t="s">
        <v>146</v>
      </c>
      <c r="B317" s="334">
        <v>127930.51397171021</v>
      </c>
      <c r="C317" s="334">
        <v>117909.04036712646</v>
      </c>
      <c r="D317" s="334">
        <v>10021.473604583756</v>
      </c>
      <c r="E317" s="334">
        <v>116300.46724700928</v>
      </c>
      <c r="F317" s="334">
        <v>56721.798851013184</v>
      </c>
      <c r="G317" s="334">
        <v>59578.668395996094</v>
      </c>
      <c r="H317" s="334">
        <v>58562.190795898438</v>
      </c>
      <c r="I317" s="334">
        <v>1016.4776000976562</v>
      </c>
      <c r="J317" s="334">
        <v>2659.3695678710937</v>
      </c>
      <c r="K317" s="223">
        <v>0.98293890032349285</v>
      </c>
      <c r="L317" s="334">
        <v>58562.190795898438</v>
      </c>
      <c r="M317" s="223">
        <v>0.98293890032349285</v>
      </c>
      <c r="N317" s="314">
        <v>41865</v>
      </c>
    </row>
    <row r="318" spans="1:14" s="338" customFormat="1">
      <c r="A318" s="372" t="s">
        <v>349</v>
      </c>
      <c r="B318" s="233">
        <v>10919678.242109211</v>
      </c>
      <c r="C318" s="233">
        <v>9993177.9285858758</v>
      </c>
      <c r="D318" s="233">
        <v>996910.31352333387</v>
      </c>
      <c r="E318" s="233">
        <v>8743586.2709456701</v>
      </c>
      <c r="F318" s="233">
        <v>2688465.0203133458</v>
      </c>
      <c r="G318" s="233">
        <v>6055121.2506323243</v>
      </c>
      <c r="H318" s="233">
        <v>3302197.2481396487</v>
      </c>
      <c r="I318" s="233">
        <v>2752924.0024926756</v>
      </c>
      <c r="J318" s="233">
        <v>113943.8991772461</v>
      </c>
      <c r="K318" s="234">
        <v>0.54535608973888128</v>
      </c>
      <c r="L318" s="233">
        <v>3507173.8476318358</v>
      </c>
      <c r="M318" s="234">
        <v>0.57920786429596083</v>
      </c>
      <c r="N318" s="314">
        <v>41865</v>
      </c>
    </row>
    <row r="319" spans="1:14" s="348" customFormat="1">
      <c r="A319" s="244" t="s">
        <v>347</v>
      </c>
      <c r="B319" s="264">
        <v>10663.748283309777</v>
      </c>
      <c r="C319" s="233">
        <v>9758.9628208846443</v>
      </c>
      <c r="D319" s="233">
        <v>973.54522805013073</v>
      </c>
      <c r="E319" s="264">
        <v>8538.6584677203809</v>
      </c>
      <c r="F319" s="233">
        <v>2625.4541213997518</v>
      </c>
      <c r="G319" s="264">
        <v>5913.2043463206292</v>
      </c>
      <c r="H319" s="264">
        <v>3224.8020001363757</v>
      </c>
      <c r="I319" s="233">
        <v>2688.4023461842535</v>
      </c>
      <c r="J319" s="233">
        <v>111.2733390402794</v>
      </c>
      <c r="K319" s="234">
        <v>0.54535608973888128</v>
      </c>
      <c r="L319" s="233">
        <v>3424.9744605779647</v>
      </c>
      <c r="M319" s="234">
        <v>0.57920786429596083</v>
      </c>
      <c r="N319" s="314">
        <v>41865</v>
      </c>
    </row>
    <row r="320" spans="1:14" s="177" customFormat="1">
      <c r="A320" s="198" t="s">
        <v>348</v>
      </c>
      <c r="B320" s="178">
        <v>10.413816682919704</v>
      </c>
      <c r="C320" s="178">
        <v>9.5302371297701605</v>
      </c>
      <c r="D320" s="178">
        <v>0.95072776176770579</v>
      </c>
      <c r="E320" s="178">
        <v>8.3385336598831845</v>
      </c>
      <c r="F320" s="178">
        <v>2.5639200404294451</v>
      </c>
      <c r="G320" s="178">
        <v>5.7746136194537394</v>
      </c>
      <c r="H320" s="178">
        <v>3.1492207032581794</v>
      </c>
      <c r="I320" s="178">
        <v>2.62539291619556</v>
      </c>
      <c r="J320" s="178">
        <v>0.10866537015652285</v>
      </c>
      <c r="K320" s="234">
        <v>0.54535608973888128</v>
      </c>
      <c r="L320" s="178">
        <v>3.3447016216581686</v>
      </c>
      <c r="M320" s="234">
        <v>0.57920786429596083</v>
      </c>
      <c r="N320" s="314">
        <v>41865</v>
      </c>
    </row>
    <row r="321" spans="1:14" s="368" customFormat="1"/>
    <row r="322" spans="1:14" s="368" customFormat="1">
      <c r="C322" s="422" t="s">
        <v>280</v>
      </c>
      <c r="D322" s="422"/>
      <c r="E322" s="422"/>
      <c r="F322" s="422"/>
      <c r="G322" s="422"/>
      <c r="H322" s="422"/>
    </row>
    <row r="323" spans="1:14" s="368" customFormat="1"/>
    <row r="324" spans="1:14" s="368" customFormat="1">
      <c r="A324" s="86" t="s">
        <v>282</v>
      </c>
      <c r="B324" s="89" t="s">
        <v>271</v>
      </c>
      <c r="C324" s="89" t="s">
        <v>243</v>
      </c>
      <c r="D324" s="89" t="s">
        <v>259</v>
      </c>
      <c r="E324" s="89" t="s">
        <v>261</v>
      </c>
      <c r="F324" s="89" t="s">
        <v>260</v>
      </c>
      <c r="G324" s="89" t="s">
        <v>17</v>
      </c>
      <c r="H324" s="89" t="s">
        <v>16</v>
      </c>
      <c r="I324" s="89" t="s">
        <v>18</v>
      </c>
      <c r="J324" s="89" t="s">
        <v>8</v>
      </c>
      <c r="K324" s="89" t="s">
        <v>294</v>
      </c>
      <c r="L324" s="89" t="s">
        <v>269</v>
      </c>
      <c r="M324" s="86" t="s">
        <v>295</v>
      </c>
      <c r="N324" s="314">
        <v>41865</v>
      </c>
    </row>
    <row r="325" spans="1:14" s="338" customFormat="1">
      <c r="A325" s="371" t="s">
        <v>276</v>
      </c>
      <c r="B325" s="233">
        <v>8612191.9999999981</v>
      </c>
      <c r="C325" s="233">
        <v>7817913.7441406287</v>
      </c>
      <c r="D325" s="233">
        <v>794278.25585937488</v>
      </c>
      <c r="E325" s="233">
        <v>7184171.7733333334</v>
      </c>
      <c r="F325" s="233">
        <v>2323522.1133333342</v>
      </c>
      <c r="G325" s="233">
        <v>4860649.6599999992</v>
      </c>
      <c r="H325" s="233">
        <v>3238517.1873437483</v>
      </c>
      <c r="I325" s="233">
        <v>2901031.88</v>
      </c>
      <c r="J325" s="233">
        <v>159620.744140625</v>
      </c>
      <c r="K325" s="234">
        <v>0.6662724972743147</v>
      </c>
      <c r="L325" s="233">
        <v>5467583.696835937</v>
      </c>
      <c r="M325" s="234">
        <v>1.1248668551100509</v>
      </c>
      <c r="N325" s="314">
        <v>41865</v>
      </c>
    </row>
    <row r="326" spans="1:14" s="348" customFormat="1">
      <c r="A326" s="244" t="s">
        <v>347</v>
      </c>
      <c r="B326" s="264">
        <v>8410.3437499999982</v>
      </c>
      <c r="C326" s="233">
        <v>7634.6813907623327</v>
      </c>
      <c r="D326" s="233">
        <v>775.66235923767078</v>
      </c>
      <c r="E326" s="264">
        <v>7015.7927473958334</v>
      </c>
      <c r="F326" s="233">
        <v>2269.0645638020842</v>
      </c>
      <c r="G326" s="264">
        <v>4746.7281835937492</v>
      </c>
      <c r="H326" s="264">
        <v>3162.6144407653792</v>
      </c>
      <c r="I326" s="233">
        <v>2833.0389453124999</v>
      </c>
      <c r="J326" s="233">
        <v>155.8796329498291</v>
      </c>
      <c r="K326" s="234">
        <v>0.6662724972743147</v>
      </c>
      <c r="L326" s="233">
        <v>5339.4372039413447</v>
      </c>
      <c r="M326" s="234">
        <v>1.1248668551100509</v>
      </c>
      <c r="N326" s="314">
        <v>41865</v>
      </c>
    </row>
    <row r="327" spans="1:14" s="177" customFormat="1">
      <c r="A327" s="198" t="s">
        <v>348</v>
      </c>
      <c r="B327" s="178">
        <v>8.2132263183593732</v>
      </c>
      <c r="C327" s="178">
        <v>7.4557435456663406</v>
      </c>
      <c r="D327" s="178">
        <v>0.75748277269303788</v>
      </c>
      <c r="E327" s="178">
        <v>6.8513601048787436</v>
      </c>
      <c r="F327" s="178">
        <v>2.2158833630879728</v>
      </c>
      <c r="G327" s="178">
        <v>4.6354767417907707</v>
      </c>
      <c r="H327" s="178">
        <v>3.0884906648099406</v>
      </c>
      <c r="I327" s="178">
        <v>2.7666395950317382</v>
      </c>
      <c r="J327" s="178">
        <v>0.15222620405256748</v>
      </c>
      <c r="K327" s="234">
        <v>0.6662724972743147</v>
      </c>
      <c r="L327" s="178">
        <v>5.2142941444739694</v>
      </c>
      <c r="M327" s="234">
        <v>1.1248668551100509</v>
      </c>
      <c r="N327" s="314">
        <v>41865</v>
      </c>
    </row>
    <row r="328" spans="1:14" s="368" customFormat="1"/>
    <row r="329" spans="1:14">
      <c r="C329" s="422" t="s">
        <v>281</v>
      </c>
      <c r="D329" s="422"/>
      <c r="E329" s="422"/>
      <c r="F329" s="422"/>
      <c r="G329" s="422"/>
      <c r="H329" s="422"/>
    </row>
    <row r="331" spans="1:14">
      <c r="A331" s="86" t="s">
        <v>282</v>
      </c>
      <c r="B331" s="89" t="s">
        <v>271</v>
      </c>
      <c r="C331" s="89" t="s">
        <v>243</v>
      </c>
      <c r="D331" s="89" t="s">
        <v>259</v>
      </c>
      <c r="E331" s="89" t="s">
        <v>261</v>
      </c>
      <c r="F331" s="89" t="s">
        <v>260</v>
      </c>
      <c r="G331" s="89" t="s">
        <v>17</v>
      </c>
      <c r="H331" s="89" t="s">
        <v>16</v>
      </c>
      <c r="I331" s="89" t="s">
        <v>18</v>
      </c>
      <c r="J331" s="89" t="s">
        <v>8</v>
      </c>
      <c r="K331" s="89" t="s">
        <v>294</v>
      </c>
      <c r="L331" s="89" t="s">
        <v>269</v>
      </c>
      <c r="M331" s="86" t="s">
        <v>295</v>
      </c>
      <c r="N331" s="314">
        <v>41865</v>
      </c>
    </row>
    <row r="332" spans="1:14">
      <c r="A332" s="220" t="s">
        <v>276</v>
      </c>
      <c r="B332" s="299">
        <v>8612192</v>
      </c>
      <c r="C332" s="299">
        <v>7817913.744140625</v>
      </c>
      <c r="D332" s="299">
        <v>794278.255859375</v>
      </c>
      <c r="E332" s="298">
        <v>7184171.7733333344</v>
      </c>
      <c r="F332" s="299">
        <v>2323522.1133333342</v>
      </c>
      <c r="G332" s="298">
        <v>4860649.6599999992</v>
      </c>
      <c r="H332" s="298">
        <v>3283111.8101562494</v>
      </c>
      <c r="I332" s="299">
        <v>2904920.3</v>
      </c>
      <c r="J332" s="299">
        <v>159620.744140625</v>
      </c>
      <c r="K332" s="253">
        <v>0.67544711917300582</v>
      </c>
      <c r="L332" s="298">
        <v>5498553.6264062515</v>
      </c>
      <c r="M332" s="253">
        <v>1.1312384168840204</v>
      </c>
      <c r="N332" s="314">
        <v>41865</v>
      </c>
    </row>
    <row r="333" spans="1:14">
      <c r="A333" s="220" t="s">
        <v>275</v>
      </c>
      <c r="B333" s="299">
        <v>4065130.1198660713</v>
      </c>
      <c r="C333" s="299">
        <v>3691594.2677901783</v>
      </c>
      <c r="D333" s="299">
        <v>373535.85207589291</v>
      </c>
      <c r="E333" s="299">
        <v>3309606.2482700888</v>
      </c>
      <c r="F333" s="299">
        <v>438533.76603376109</v>
      </c>
      <c r="G333" s="299">
        <v>2871072.4822363281</v>
      </c>
      <c r="H333" s="299">
        <v>1300028.5401562499</v>
      </c>
      <c r="I333" s="299">
        <v>1571043.9420800782</v>
      </c>
      <c r="J333" s="299">
        <v>82279.404609375008</v>
      </c>
      <c r="K333" s="223">
        <v>0.45280241031868174</v>
      </c>
      <c r="L333" s="299">
        <v>1516949.2464062502</v>
      </c>
      <c r="M333" s="223">
        <v>0.52835630440951886</v>
      </c>
      <c r="N333" s="314">
        <v>41865</v>
      </c>
    </row>
    <row r="334" spans="1:14">
      <c r="A334" s="220" t="s">
        <v>277</v>
      </c>
      <c r="B334" s="299">
        <v>1561400</v>
      </c>
      <c r="C334" s="299">
        <v>1424012</v>
      </c>
      <c r="D334" s="299">
        <v>137388</v>
      </c>
      <c r="E334" s="299">
        <v>1351924.6</v>
      </c>
      <c r="F334" s="299">
        <v>624601.5</v>
      </c>
      <c r="G334" s="299">
        <v>727323.10000000009</v>
      </c>
      <c r="H334" s="299">
        <v>11440.8</v>
      </c>
      <c r="I334" s="299">
        <v>715882.3</v>
      </c>
      <c r="J334" s="299">
        <v>29005.125</v>
      </c>
      <c r="K334" s="223">
        <v>1.5730010500147731E-2</v>
      </c>
      <c r="L334" s="299">
        <v>13221.189999999999</v>
      </c>
      <c r="M334" s="223">
        <v>1.8177877204780101E-2</v>
      </c>
      <c r="N334" s="314">
        <v>41865</v>
      </c>
    </row>
    <row r="335" spans="1:14">
      <c r="A335" s="220" t="s">
        <v>278</v>
      </c>
      <c r="B335" s="299">
        <v>5211500.5797000006</v>
      </c>
      <c r="C335" s="299">
        <v>4801738.0490000006</v>
      </c>
      <c r="D335" s="299">
        <v>480172.5307</v>
      </c>
      <c r="E335" s="299">
        <v>4007830.3840000001</v>
      </c>
      <c r="F335" s="299">
        <v>1573867.3839999998</v>
      </c>
      <c r="G335" s="299">
        <v>2433963</v>
      </c>
      <c r="H335" s="299">
        <v>1985097</v>
      </c>
      <c r="I335" s="299">
        <v>448866</v>
      </c>
      <c r="J335" s="299">
        <v>0</v>
      </c>
      <c r="K335" s="223">
        <v>0.81558224180071759</v>
      </c>
      <c r="L335" s="299">
        <v>1985097</v>
      </c>
      <c r="M335" s="223">
        <v>0.81558224180071759</v>
      </c>
      <c r="N335" s="314">
        <v>41865</v>
      </c>
    </row>
    <row r="336" spans="1:14">
      <c r="A336" s="220" t="s">
        <v>146</v>
      </c>
      <c r="B336" s="299">
        <v>404669.62372360227</v>
      </c>
      <c r="C336" s="299">
        <v>375243.96482086182</v>
      </c>
      <c r="D336" s="299">
        <v>29425.658902740561</v>
      </c>
      <c r="E336" s="299">
        <v>367881.47611236572</v>
      </c>
      <c r="F336" s="299">
        <v>161752.79734039307</v>
      </c>
      <c r="G336" s="299">
        <v>206128.67877197266</v>
      </c>
      <c r="H336" s="299">
        <v>199358.28558349609</v>
      </c>
      <c r="I336" s="299">
        <v>6770.3931884765625</v>
      </c>
      <c r="J336" s="299">
        <v>11298.379943847656</v>
      </c>
      <c r="K336" s="223">
        <v>0.96715453070959512</v>
      </c>
      <c r="L336" s="299">
        <v>199358.28558349609</v>
      </c>
      <c r="M336" s="223">
        <v>0.96715453070959512</v>
      </c>
      <c r="N336" s="314">
        <v>41865</v>
      </c>
    </row>
    <row r="337" spans="1:14" s="226" customFormat="1">
      <c r="A337" s="220" t="s">
        <v>349</v>
      </c>
      <c r="B337" s="233">
        <v>19854892.323289678</v>
      </c>
      <c r="C337" s="233">
        <v>18110502.025751665</v>
      </c>
      <c r="D337" s="233">
        <v>1814800.2975380085</v>
      </c>
      <c r="E337" s="233">
        <v>16221414.481715789</v>
      </c>
      <c r="F337" s="233">
        <v>5122277.5607074881</v>
      </c>
      <c r="G337" s="233">
        <v>11099136.9210083</v>
      </c>
      <c r="H337" s="233">
        <v>6779036.4358959952</v>
      </c>
      <c r="I337" s="233">
        <v>5647482.9352685539</v>
      </c>
      <c r="J337" s="233">
        <v>282203.65369384765</v>
      </c>
      <c r="K337" s="234">
        <v>0.6107714936883718</v>
      </c>
      <c r="L337" s="233">
        <v>9213179.3483959995</v>
      </c>
      <c r="M337" s="234">
        <v>0.83008070032521308</v>
      </c>
      <c r="N337" s="314">
        <v>41865</v>
      </c>
    </row>
    <row r="338" spans="1:14" s="173" customFormat="1">
      <c r="A338" s="244" t="s">
        <v>347</v>
      </c>
      <c r="B338" s="264">
        <v>19389.543284462576</v>
      </c>
      <c r="C338" s="233">
        <v>17686.037134523111</v>
      </c>
      <c r="D338" s="233">
        <v>1772.2659155644615</v>
      </c>
      <c r="E338" s="264">
        <v>15841.225079800575</v>
      </c>
      <c r="F338" s="233">
        <v>5002.2241803784063</v>
      </c>
      <c r="G338" s="264">
        <v>10839.000899422168</v>
      </c>
      <c r="H338" s="264">
        <v>6620.1527694296828</v>
      </c>
      <c r="I338" s="233">
        <v>5515.1200539731972</v>
      </c>
      <c r="J338" s="233">
        <v>275.58950556039809</v>
      </c>
      <c r="K338" s="234">
        <v>0.6107714936883718</v>
      </c>
      <c r="L338" s="233">
        <v>8997.2454574179683</v>
      </c>
      <c r="M338" s="234">
        <v>0.83008070032521308</v>
      </c>
      <c r="N338" s="314">
        <v>41865</v>
      </c>
    </row>
    <row r="339" spans="1:14" s="177" customFormat="1">
      <c r="A339" s="198" t="s">
        <v>348</v>
      </c>
      <c r="B339" s="178">
        <v>18.935100863732984</v>
      </c>
      <c r="C339" s="178">
        <v>17.271520639182725</v>
      </c>
      <c r="D339" s="178">
        <v>1.7307284331684194</v>
      </c>
      <c r="E339" s="178">
        <v>15.469946366992749</v>
      </c>
      <c r="F339" s="178">
        <v>4.8849845511507874</v>
      </c>
      <c r="G339" s="178">
        <v>10.584961815841961</v>
      </c>
      <c r="H339" s="178">
        <v>6.4649929388961747</v>
      </c>
      <c r="I339" s="178">
        <v>5.3858594277082004</v>
      </c>
      <c r="J339" s="178">
        <v>0.26913037652382626</v>
      </c>
      <c r="K339" s="234">
        <v>0.6107714936883718</v>
      </c>
      <c r="L339" s="178">
        <v>8.7863725170097347</v>
      </c>
      <c r="M339" s="234">
        <v>0.83008070032521308</v>
      </c>
      <c r="N339" s="314">
        <v>41865</v>
      </c>
    </row>
    <row r="340" spans="1:14" s="177" customFormat="1">
      <c r="A340" s="197"/>
      <c r="B340" s="187"/>
      <c r="C340" s="187"/>
      <c r="D340" s="187"/>
      <c r="E340" s="187"/>
      <c r="F340" s="187"/>
      <c r="G340" s="187"/>
      <c r="H340" s="187"/>
      <c r="I340" s="187"/>
      <c r="J340" s="187"/>
      <c r="K340" s="196"/>
      <c r="L340" s="187"/>
      <c r="M340" s="196"/>
    </row>
    <row r="341" spans="1:14">
      <c r="C341" s="422" t="s">
        <v>279</v>
      </c>
      <c r="D341" s="422"/>
      <c r="E341" s="422"/>
      <c r="F341" s="422"/>
      <c r="G341" s="422"/>
      <c r="H341" s="422"/>
      <c r="N341" s="312" t="s">
        <v>480</v>
      </c>
    </row>
    <row r="343" spans="1:14">
      <c r="A343" s="86" t="s">
        <v>282</v>
      </c>
      <c r="B343" s="89" t="s">
        <v>271</v>
      </c>
      <c r="C343" s="89" t="s">
        <v>243</v>
      </c>
      <c r="D343" s="89" t="s">
        <v>259</v>
      </c>
      <c r="E343" s="89" t="s">
        <v>261</v>
      </c>
      <c r="F343" s="89" t="s">
        <v>260</v>
      </c>
      <c r="G343" s="89" t="s">
        <v>17</v>
      </c>
      <c r="H343" s="89" t="s">
        <v>16</v>
      </c>
      <c r="I343" s="89" t="s">
        <v>18</v>
      </c>
      <c r="J343" s="89" t="s">
        <v>8</v>
      </c>
      <c r="K343" s="89" t="s">
        <v>294</v>
      </c>
      <c r="L343" s="89" t="s">
        <v>269</v>
      </c>
      <c r="M343" s="86" t="s">
        <v>295</v>
      </c>
      <c r="N343" s="314">
        <v>41865</v>
      </c>
    </row>
    <row r="344" spans="1:14">
      <c r="A344" s="220" t="s">
        <v>275</v>
      </c>
      <c r="B344" s="299">
        <v>4065130.1198660713</v>
      </c>
      <c r="C344" s="299">
        <v>3691594.2677901783</v>
      </c>
      <c r="D344" s="299">
        <v>373535.85207589291</v>
      </c>
      <c r="E344" s="299">
        <v>3309606.2482700888</v>
      </c>
      <c r="F344" s="299">
        <v>438533.76603376109</v>
      </c>
      <c r="G344" s="299">
        <v>2871072.4822363281</v>
      </c>
      <c r="H344" s="299">
        <v>1300028.5401562499</v>
      </c>
      <c r="I344" s="299">
        <v>1571043.9420800782</v>
      </c>
      <c r="J344" s="299">
        <v>82279.404609375008</v>
      </c>
      <c r="K344" s="223">
        <v>0.45280241031868174</v>
      </c>
      <c r="L344" s="299">
        <v>1516949.2464062502</v>
      </c>
      <c r="M344" s="223">
        <v>0.52835630440951886</v>
      </c>
      <c r="N344" s="314">
        <v>41865</v>
      </c>
    </row>
    <row r="345" spans="1:14">
      <c r="A345" s="220" t="s">
        <v>277</v>
      </c>
      <c r="B345" s="299">
        <v>1561400</v>
      </c>
      <c r="C345" s="299">
        <v>1424012</v>
      </c>
      <c r="D345" s="299">
        <v>137388</v>
      </c>
      <c r="E345" s="299">
        <v>1351924.6</v>
      </c>
      <c r="F345" s="299">
        <v>624601.5</v>
      </c>
      <c r="G345" s="299">
        <v>727323.10000000009</v>
      </c>
      <c r="H345" s="299">
        <v>11440.8</v>
      </c>
      <c r="I345" s="299">
        <v>715882.3</v>
      </c>
      <c r="J345" s="299">
        <v>29005.125</v>
      </c>
      <c r="K345" s="223">
        <v>1.5730010500147731E-2</v>
      </c>
      <c r="L345" s="299">
        <v>13221.189999999999</v>
      </c>
      <c r="M345" s="223">
        <v>1.8177877204780101E-2</v>
      </c>
      <c r="N345" s="314">
        <v>41865</v>
      </c>
    </row>
    <row r="346" spans="1:14">
      <c r="A346" s="220" t="s">
        <v>278</v>
      </c>
      <c r="B346" s="299">
        <v>5211500.5797000006</v>
      </c>
      <c r="C346" s="299">
        <v>4801738.0490000006</v>
      </c>
      <c r="D346" s="299">
        <v>480172.5307</v>
      </c>
      <c r="E346" s="299">
        <v>4007830.3840000001</v>
      </c>
      <c r="F346" s="299">
        <v>1573867.3839999998</v>
      </c>
      <c r="G346" s="299">
        <v>2433963</v>
      </c>
      <c r="H346" s="299">
        <v>1985097</v>
      </c>
      <c r="I346" s="299">
        <v>448866</v>
      </c>
      <c r="J346" s="299">
        <v>0</v>
      </c>
      <c r="K346" s="223">
        <v>0.81558224180071759</v>
      </c>
      <c r="L346" s="299">
        <v>1985097</v>
      </c>
      <c r="M346" s="223">
        <v>0.81558224180071759</v>
      </c>
      <c r="N346" s="314">
        <v>41865</v>
      </c>
    </row>
    <row r="347" spans="1:14">
      <c r="A347" s="220" t="s">
        <v>146</v>
      </c>
      <c r="B347" s="299">
        <v>404669.62372360227</v>
      </c>
      <c r="C347" s="299">
        <v>375243.96482086182</v>
      </c>
      <c r="D347" s="299">
        <v>29425.658902740561</v>
      </c>
      <c r="E347" s="299">
        <v>367881.47611236572</v>
      </c>
      <c r="F347" s="299">
        <v>161752.79734039307</v>
      </c>
      <c r="G347" s="299">
        <v>206128.67877197266</v>
      </c>
      <c r="H347" s="299">
        <v>199358.28558349609</v>
      </c>
      <c r="I347" s="299">
        <v>6770.3931884765625</v>
      </c>
      <c r="J347" s="299">
        <v>11298.379943847656</v>
      </c>
      <c r="K347" s="223">
        <v>0.96715453070959512</v>
      </c>
      <c r="L347" s="299">
        <v>199358.28558349609</v>
      </c>
      <c r="M347" s="223">
        <v>0.96715453070959512</v>
      </c>
      <c r="N347" s="314">
        <v>41865</v>
      </c>
    </row>
    <row r="348" spans="1:14" s="226" customFormat="1">
      <c r="A348" s="90" t="s">
        <v>349</v>
      </c>
      <c r="B348" s="233">
        <v>11242700.323289674</v>
      </c>
      <c r="C348" s="233">
        <v>10292588.28161104</v>
      </c>
      <c r="D348" s="233">
        <v>1020522.0416786335</v>
      </c>
      <c r="E348" s="233">
        <v>9037242.7083824538</v>
      </c>
      <c r="F348" s="233">
        <v>2798755.4473741539</v>
      </c>
      <c r="G348" s="233">
        <v>6238487.2610083008</v>
      </c>
      <c r="H348" s="233">
        <v>3495924.6257397458</v>
      </c>
      <c r="I348" s="233">
        <v>2742562.635268555</v>
      </c>
      <c r="J348" s="233">
        <v>122582.90955322266</v>
      </c>
      <c r="K348" s="234">
        <v>0.56038018184150529</v>
      </c>
      <c r="L348" s="233">
        <v>3714625.7219897462</v>
      </c>
      <c r="M348" s="234">
        <v>0.59543693311788004</v>
      </c>
      <c r="N348" s="314">
        <v>41865</v>
      </c>
    </row>
    <row r="349" spans="1:14" s="173" customFormat="1">
      <c r="A349" s="244" t="s">
        <v>347</v>
      </c>
      <c r="B349" s="264">
        <v>10979.199534462572</v>
      </c>
      <c r="C349" s="233">
        <v>10051.355743760781</v>
      </c>
      <c r="D349" s="233">
        <v>996.60355632679057</v>
      </c>
      <c r="E349" s="264">
        <v>8825.43233240474</v>
      </c>
      <c r="F349" s="233">
        <v>2733.1596165763222</v>
      </c>
      <c r="G349" s="264">
        <v>6092.2727158284188</v>
      </c>
      <c r="H349" s="264">
        <v>3413.9888923239705</v>
      </c>
      <c r="I349" s="233">
        <v>2678.2838235044483</v>
      </c>
      <c r="J349" s="233">
        <v>119.70987261056901</v>
      </c>
      <c r="K349" s="234">
        <v>0.56038018184150529</v>
      </c>
      <c r="L349" s="233">
        <v>3627.5641816306115</v>
      </c>
      <c r="M349" s="234">
        <v>0.59543693311788004</v>
      </c>
      <c r="N349" s="314">
        <v>41865</v>
      </c>
    </row>
    <row r="350" spans="1:14" s="177" customFormat="1">
      <c r="A350" s="198" t="s">
        <v>348</v>
      </c>
      <c r="B350" s="178">
        <v>10.721874545373606</v>
      </c>
      <c r="C350" s="178">
        <v>9.8157770935163882</v>
      </c>
      <c r="D350" s="178">
        <v>0.97324566047538141</v>
      </c>
      <c r="E350" s="178">
        <v>8.6185862621140039</v>
      </c>
      <c r="F350" s="178">
        <v>2.6691011880628146</v>
      </c>
      <c r="G350" s="178">
        <v>5.9494850740511902</v>
      </c>
      <c r="H350" s="178">
        <v>3.3339735276601274</v>
      </c>
      <c r="I350" s="178">
        <v>2.6155115463910628</v>
      </c>
      <c r="J350" s="178">
        <v>0.1169041724712588</v>
      </c>
      <c r="K350" s="234">
        <v>0.56038018184150529</v>
      </c>
      <c r="L350" s="178">
        <v>3.5425431461236441</v>
      </c>
      <c r="M350" s="234">
        <v>0.59543693311788004</v>
      </c>
      <c r="N350" s="314">
        <v>41865</v>
      </c>
    </row>
    <row r="352" spans="1:14">
      <c r="C352" s="422" t="s">
        <v>280</v>
      </c>
      <c r="D352" s="422"/>
      <c r="E352" s="422"/>
      <c r="F352" s="422"/>
      <c r="G352" s="422"/>
      <c r="H352" s="422"/>
    </row>
    <row r="354" spans="1:14">
      <c r="A354" s="86" t="s">
        <v>282</v>
      </c>
      <c r="B354" s="89" t="s">
        <v>271</v>
      </c>
      <c r="C354" s="89" t="s">
        <v>243</v>
      </c>
      <c r="D354" s="89" t="s">
        <v>259</v>
      </c>
      <c r="E354" s="89" t="s">
        <v>261</v>
      </c>
      <c r="F354" s="89" t="s">
        <v>260</v>
      </c>
      <c r="G354" s="89" t="s">
        <v>17</v>
      </c>
      <c r="H354" s="89" t="s">
        <v>16</v>
      </c>
      <c r="I354" s="89" t="s">
        <v>18</v>
      </c>
      <c r="J354" s="89" t="s">
        <v>8</v>
      </c>
      <c r="K354" s="89" t="s">
        <v>294</v>
      </c>
      <c r="L354" s="89" t="s">
        <v>269</v>
      </c>
      <c r="M354" s="86" t="s">
        <v>295</v>
      </c>
      <c r="N354" s="314">
        <v>41865</v>
      </c>
    </row>
    <row r="355" spans="1:14" s="226" customFormat="1">
      <c r="A355" s="220" t="s">
        <v>276</v>
      </c>
      <c r="B355" s="233">
        <v>8612192.0000000037</v>
      </c>
      <c r="C355" s="233">
        <v>7817913.744140625</v>
      </c>
      <c r="D355" s="233">
        <v>794278.255859375</v>
      </c>
      <c r="E355" s="233">
        <v>7184171.7733333353</v>
      </c>
      <c r="F355" s="233">
        <v>2323522.1133333342</v>
      </c>
      <c r="G355" s="233">
        <v>4860649.6599999992</v>
      </c>
      <c r="H355" s="233">
        <v>3283111.8101562494</v>
      </c>
      <c r="I355" s="233">
        <v>2904920.2999999989</v>
      </c>
      <c r="J355" s="233">
        <v>159620.744140625</v>
      </c>
      <c r="K355" s="234">
        <v>0.67544711917300582</v>
      </c>
      <c r="L355" s="233">
        <v>5498553.6264062533</v>
      </c>
      <c r="M355" s="234">
        <v>1.1312384168840208</v>
      </c>
      <c r="N355" s="314">
        <v>41865</v>
      </c>
    </row>
    <row r="356" spans="1:14" s="173" customFormat="1">
      <c r="A356" s="244" t="s">
        <v>347</v>
      </c>
      <c r="B356" s="264">
        <v>8410.3437500000036</v>
      </c>
      <c r="C356" s="233">
        <v>7634.6813907623291</v>
      </c>
      <c r="D356" s="233">
        <v>775.6623592376709</v>
      </c>
      <c r="E356" s="264">
        <v>7015.7927473958352</v>
      </c>
      <c r="F356" s="233">
        <v>2269.0645638020842</v>
      </c>
      <c r="G356" s="264">
        <v>4746.7281835937492</v>
      </c>
      <c r="H356" s="264">
        <v>3206.1638771057123</v>
      </c>
      <c r="I356" s="233">
        <v>2836.8362304687489</v>
      </c>
      <c r="J356" s="233">
        <v>155.8796329498291</v>
      </c>
      <c r="K356" s="234">
        <v>0.67544711917300582</v>
      </c>
      <c r="L356" s="233">
        <v>5369.6812757873568</v>
      </c>
      <c r="M356" s="234">
        <v>1.1312384168840208</v>
      </c>
      <c r="N356" s="314">
        <v>41865</v>
      </c>
    </row>
    <row r="357" spans="1:14" s="177" customFormat="1">
      <c r="A357" s="198" t="s">
        <v>348</v>
      </c>
      <c r="B357" s="178">
        <v>8.2132263183593786</v>
      </c>
      <c r="C357" s="178">
        <v>7.455743545666337</v>
      </c>
      <c r="D357" s="178">
        <v>0.75748277269303799</v>
      </c>
      <c r="E357" s="178">
        <v>6.8513601048787454</v>
      </c>
      <c r="F357" s="178">
        <v>2.2158833630879728</v>
      </c>
      <c r="G357" s="178">
        <v>4.6354767417907707</v>
      </c>
      <c r="H357" s="178">
        <v>3.1310194112360472</v>
      </c>
      <c r="I357" s="178">
        <v>2.7703478813171376</v>
      </c>
      <c r="J357" s="178">
        <v>0.15222620405256748</v>
      </c>
      <c r="K357" s="234">
        <v>0.67544711917300582</v>
      </c>
      <c r="L357" s="178">
        <v>5.2438293708860906</v>
      </c>
      <c r="M357" s="234">
        <v>1.1312384168840208</v>
      </c>
      <c r="N357" s="314">
        <v>41865</v>
      </c>
    </row>
    <row r="360" spans="1:14">
      <c r="C360" s="422" t="s">
        <v>281</v>
      </c>
      <c r="D360" s="422"/>
      <c r="E360" s="422"/>
      <c r="F360" s="422"/>
      <c r="G360" s="422"/>
      <c r="H360" s="422"/>
    </row>
    <row r="362" spans="1:14">
      <c r="A362" s="86" t="s">
        <v>282</v>
      </c>
      <c r="B362" s="89" t="s">
        <v>271</v>
      </c>
      <c r="C362" s="89" t="s">
        <v>243</v>
      </c>
      <c r="D362" s="89" t="s">
        <v>259</v>
      </c>
      <c r="E362" s="89" t="s">
        <v>261</v>
      </c>
      <c r="F362" s="89" t="s">
        <v>260</v>
      </c>
      <c r="G362" s="89" t="s">
        <v>17</v>
      </c>
      <c r="H362" s="89" t="s">
        <v>16</v>
      </c>
      <c r="I362" s="89" t="s">
        <v>18</v>
      </c>
      <c r="J362" s="89" t="s">
        <v>8</v>
      </c>
      <c r="K362" s="89" t="s">
        <v>294</v>
      </c>
      <c r="L362" s="89" t="s">
        <v>269</v>
      </c>
      <c r="M362" s="86" t="s">
        <v>295</v>
      </c>
      <c r="N362" s="314">
        <v>41834</v>
      </c>
    </row>
    <row r="363" spans="1:14">
      <c r="A363" s="220" t="s">
        <v>276</v>
      </c>
      <c r="B363" s="299">
        <v>10393860</v>
      </c>
      <c r="C363" s="299">
        <v>9427442.302734375</v>
      </c>
      <c r="D363" s="299">
        <v>966417.697265625</v>
      </c>
      <c r="E363" s="298">
        <v>8655022.1485714298</v>
      </c>
      <c r="F363" s="299">
        <v>2446335.9285714291</v>
      </c>
      <c r="G363" s="298">
        <v>6208686.2199999997</v>
      </c>
      <c r="H363" s="298">
        <v>3230310.1101562493</v>
      </c>
      <c r="I363" s="299">
        <v>3378804.71</v>
      </c>
      <c r="J363" s="299">
        <v>194812.787109375</v>
      </c>
      <c r="K363" s="253">
        <v>0.52028883336872023</v>
      </c>
      <c r="L363" s="298">
        <v>5500249.8064062502</v>
      </c>
      <c r="M363" s="253">
        <v>0.88589592250423799</v>
      </c>
      <c r="N363" s="314">
        <v>41834</v>
      </c>
    </row>
    <row r="364" spans="1:14">
      <c r="A364" s="220" t="s">
        <v>275</v>
      </c>
      <c r="B364" s="299">
        <v>1878062.1198660715</v>
      </c>
      <c r="C364" s="299">
        <v>1708913.0216964283</v>
      </c>
      <c r="D364" s="299">
        <v>169149.09816964291</v>
      </c>
      <c r="E364" s="299">
        <v>1484532.1396986605</v>
      </c>
      <c r="F364" s="299">
        <v>185566.51746233259</v>
      </c>
      <c r="G364" s="299">
        <v>1298965.622236328</v>
      </c>
      <c r="H364" s="299">
        <v>374857.80015625001</v>
      </c>
      <c r="I364" s="299">
        <v>924107.82208007819</v>
      </c>
      <c r="J364" s="299">
        <v>39172.299140625008</v>
      </c>
      <c r="K364" s="223">
        <v>0.28858177132577728</v>
      </c>
      <c r="L364" s="299">
        <v>360362.00640625</v>
      </c>
      <c r="M364" s="223">
        <v>0.27742228141945957</v>
      </c>
      <c r="N364" s="314">
        <v>41834</v>
      </c>
    </row>
    <row r="365" spans="1:14">
      <c r="A365" s="220" t="s">
        <v>277</v>
      </c>
      <c r="B365" s="299">
        <v>1561400</v>
      </c>
      <c r="C365" s="299">
        <v>1424012</v>
      </c>
      <c r="D365" s="299">
        <v>137388</v>
      </c>
      <c r="E365" s="299">
        <v>1351924.6</v>
      </c>
      <c r="F365" s="299">
        <v>624601.5</v>
      </c>
      <c r="G365" s="299">
        <v>727323.10000000009</v>
      </c>
      <c r="H365" s="299">
        <v>4865.2000000000007</v>
      </c>
      <c r="I365" s="299">
        <v>722457.9</v>
      </c>
      <c r="J365" s="299">
        <v>29005.125</v>
      </c>
      <c r="K365" s="223">
        <v>6.6891866902068697E-3</v>
      </c>
      <c r="L365" s="299">
        <v>9643.01</v>
      </c>
      <c r="M365" s="223">
        <v>1.3258220452505907E-2</v>
      </c>
      <c r="N365" s="314">
        <v>41834</v>
      </c>
    </row>
    <row r="366" spans="1:14">
      <c r="A366" s="220" t="s">
        <v>278</v>
      </c>
      <c r="B366" s="299">
        <v>5211500.5797000006</v>
      </c>
      <c r="C366" s="299">
        <v>4801738.0490000006</v>
      </c>
      <c r="D366" s="299">
        <v>480172.5307</v>
      </c>
      <c r="E366" s="299">
        <v>4007830.3840000001</v>
      </c>
      <c r="F366" s="299">
        <v>1573867.3839999998</v>
      </c>
      <c r="G366" s="299">
        <v>2433963</v>
      </c>
      <c r="H366" s="299">
        <v>1985097</v>
      </c>
      <c r="I366" s="299">
        <v>448866</v>
      </c>
      <c r="J366" s="299">
        <v>0</v>
      </c>
      <c r="K366" s="223">
        <v>0.81558224180071759</v>
      </c>
      <c r="L366" s="299">
        <v>1985097</v>
      </c>
      <c r="M366" s="223">
        <v>0.81558224180071759</v>
      </c>
      <c r="N366" s="314">
        <v>41834</v>
      </c>
    </row>
    <row r="367" spans="1:14">
      <c r="A367" s="220" t="s">
        <v>146</v>
      </c>
      <c r="B367" s="299">
        <v>404669.62372360227</v>
      </c>
      <c r="C367" s="299">
        <v>375243.96482086182</v>
      </c>
      <c r="D367" s="299">
        <v>29425.658902740561</v>
      </c>
      <c r="E367" s="299">
        <v>367881.47611236572</v>
      </c>
      <c r="F367" s="299">
        <v>161752.79734039307</v>
      </c>
      <c r="G367" s="299">
        <v>206128.67877197266</v>
      </c>
      <c r="H367" s="299">
        <v>199358.28558349609</v>
      </c>
      <c r="I367" s="299">
        <v>6770.3931884765625</v>
      </c>
      <c r="J367" s="299">
        <v>11298.379943847656</v>
      </c>
      <c r="K367" s="223">
        <v>0.96715453070959512</v>
      </c>
      <c r="L367" s="299">
        <v>199358.28558349609</v>
      </c>
      <c r="M367" s="223">
        <v>0.96715453070959512</v>
      </c>
      <c r="N367" s="314">
        <v>41834</v>
      </c>
    </row>
    <row r="368" spans="1:14">
      <c r="A368" s="220" t="s">
        <v>349</v>
      </c>
      <c r="B368" s="233">
        <v>19449492.323289678</v>
      </c>
      <c r="C368" s="233">
        <v>17737349.338251665</v>
      </c>
      <c r="D368" s="233">
        <v>1782552.9850380085</v>
      </c>
      <c r="E368" s="233">
        <v>15867190.748382455</v>
      </c>
      <c r="F368" s="233">
        <v>4992124.1273741545</v>
      </c>
      <c r="G368" s="233">
        <v>10875066.621008301</v>
      </c>
      <c r="H368" s="233">
        <v>5794488.3958959952</v>
      </c>
      <c r="I368" s="233">
        <v>5481006.8252685554</v>
      </c>
      <c r="J368" s="233">
        <v>274288.59119384765</v>
      </c>
      <c r="K368" s="234">
        <v>0.53282325505043659</v>
      </c>
      <c r="L368" s="233">
        <v>8054710.1083959965</v>
      </c>
      <c r="M368" s="234">
        <v>0.74065846114781686</v>
      </c>
      <c r="N368" s="314">
        <v>41834</v>
      </c>
    </row>
    <row r="369" spans="1:14">
      <c r="A369" s="244" t="s">
        <v>347</v>
      </c>
      <c r="B369" s="264">
        <v>18993.644846962576</v>
      </c>
      <c r="C369" s="233">
        <v>17321.630213136392</v>
      </c>
      <c r="D369" s="233">
        <v>1740.7743994511802</v>
      </c>
      <c r="E369" s="264">
        <v>15495.303465217241</v>
      </c>
      <c r="F369" s="233">
        <v>4875.1212181388228</v>
      </c>
      <c r="G369" s="264">
        <v>10620.182247078419</v>
      </c>
      <c r="H369" s="264">
        <v>5658.6800741171828</v>
      </c>
      <c r="I369" s="233">
        <v>5352.5457278013237</v>
      </c>
      <c r="J369" s="233">
        <v>267.85995233774184</v>
      </c>
      <c r="K369" s="234">
        <v>0.53282325505043659</v>
      </c>
      <c r="L369" s="233">
        <v>7865.9278402304653</v>
      </c>
      <c r="M369" s="234">
        <v>0.74065846114781686</v>
      </c>
      <c r="N369" s="314">
        <v>41834</v>
      </c>
    </row>
    <row r="370" spans="1:14">
      <c r="A370" s="198" t="s">
        <v>348</v>
      </c>
      <c r="B370" s="178">
        <v>18.54848129586189</v>
      </c>
      <c r="C370" s="178">
        <v>16.915654505016008</v>
      </c>
      <c r="D370" s="178">
        <v>1.6999749994640432</v>
      </c>
      <c r="E370" s="178">
        <v>15.132132290251212</v>
      </c>
      <c r="F370" s="178">
        <v>4.7608605645886941</v>
      </c>
      <c r="G370" s="178">
        <v>10.371271725662519</v>
      </c>
      <c r="H370" s="178">
        <v>5.5260547598800613</v>
      </c>
      <c r="I370" s="178">
        <v>5.2270954373059801</v>
      </c>
      <c r="J370" s="178">
        <v>0.26158198470482602</v>
      </c>
      <c r="K370" s="234">
        <v>0.53282325505043659</v>
      </c>
      <c r="L370" s="178">
        <v>7.6815701564750638</v>
      </c>
      <c r="M370" s="234">
        <v>0.74065846114781686</v>
      </c>
      <c r="N370" s="314">
        <v>41834</v>
      </c>
    </row>
    <row r="371" spans="1:14">
      <c r="A371" s="197"/>
      <c r="B371" s="187"/>
      <c r="C371" s="187"/>
      <c r="D371" s="187"/>
      <c r="E371" s="187"/>
      <c r="F371" s="187"/>
      <c r="G371" s="187"/>
      <c r="H371" s="187"/>
      <c r="I371" s="187"/>
      <c r="J371" s="187"/>
      <c r="K371" s="196"/>
      <c r="L371" s="187"/>
      <c r="M371" s="196"/>
    </row>
    <row r="372" spans="1:14">
      <c r="C372" s="422" t="s">
        <v>279</v>
      </c>
      <c r="D372" s="422"/>
      <c r="E372" s="422"/>
      <c r="F372" s="422"/>
      <c r="G372" s="422"/>
      <c r="H372" s="422"/>
    </row>
    <row r="374" spans="1:14">
      <c r="A374" s="86" t="s">
        <v>282</v>
      </c>
      <c r="B374" s="89" t="s">
        <v>271</v>
      </c>
      <c r="C374" s="89" t="s">
        <v>243</v>
      </c>
      <c r="D374" s="89" t="s">
        <v>259</v>
      </c>
      <c r="E374" s="89" t="s">
        <v>261</v>
      </c>
      <c r="F374" s="89" t="s">
        <v>260</v>
      </c>
      <c r="G374" s="89" t="s">
        <v>17</v>
      </c>
      <c r="H374" s="89" t="s">
        <v>16</v>
      </c>
      <c r="I374" s="89" t="s">
        <v>18</v>
      </c>
      <c r="J374" s="89" t="s">
        <v>8</v>
      </c>
      <c r="K374" s="89" t="s">
        <v>294</v>
      </c>
      <c r="L374" s="89" t="s">
        <v>269</v>
      </c>
      <c r="M374" s="86" t="s">
        <v>295</v>
      </c>
      <c r="N374" s="314">
        <v>41834</v>
      </c>
    </row>
    <row r="375" spans="1:14">
      <c r="A375" s="220" t="s">
        <v>275</v>
      </c>
      <c r="B375" s="299">
        <v>1878062.1198660715</v>
      </c>
      <c r="C375" s="299">
        <v>1708913.0216964283</v>
      </c>
      <c r="D375" s="299">
        <v>169149.09816964291</v>
      </c>
      <c r="E375" s="299">
        <v>1484532.1396986605</v>
      </c>
      <c r="F375" s="299">
        <v>185566.51746233259</v>
      </c>
      <c r="G375" s="299">
        <v>1298965.622236328</v>
      </c>
      <c r="H375" s="299">
        <v>374857.80015625001</v>
      </c>
      <c r="I375" s="299">
        <v>924107.82208007819</v>
      </c>
      <c r="J375" s="299">
        <v>39172.299140625008</v>
      </c>
      <c r="K375" s="223">
        <v>0.28858177132577728</v>
      </c>
      <c r="L375" s="299">
        <v>360362.00640625</v>
      </c>
      <c r="M375" s="223">
        <v>0.27742228141945957</v>
      </c>
      <c r="N375" s="314">
        <v>41834</v>
      </c>
    </row>
    <row r="376" spans="1:14">
      <c r="A376" s="220" t="s">
        <v>277</v>
      </c>
      <c r="B376" s="299">
        <v>1561400</v>
      </c>
      <c r="C376" s="299">
        <v>1424012</v>
      </c>
      <c r="D376" s="299">
        <v>137388</v>
      </c>
      <c r="E376" s="299">
        <v>1351924.6</v>
      </c>
      <c r="F376" s="299">
        <v>624601.5</v>
      </c>
      <c r="G376" s="299">
        <v>727323.10000000009</v>
      </c>
      <c r="H376" s="299">
        <v>4865.2000000000007</v>
      </c>
      <c r="I376" s="299">
        <v>722457.9</v>
      </c>
      <c r="J376" s="299">
        <v>29005.125</v>
      </c>
      <c r="K376" s="223">
        <v>6.6891866902068697E-3</v>
      </c>
      <c r="L376" s="299">
        <v>9643.01</v>
      </c>
      <c r="M376" s="223">
        <v>1.3258220452505907E-2</v>
      </c>
      <c r="N376" s="314">
        <v>41834</v>
      </c>
    </row>
    <row r="377" spans="1:14">
      <c r="A377" s="220" t="s">
        <v>278</v>
      </c>
      <c r="B377" s="299">
        <v>5211500.5797000006</v>
      </c>
      <c r="C377" s="299">
        <v>4801738.0490000006</v>
      </c>
      <c r="D377" s="299">
        <v>480172.5307</v>
      </c>
      <c r="E377" s="299">
        <v>4007830.3840000001</v>
      </c>
      <c r="F377" s="299">
        <v>1573867.3839999998</v>
      </c>
      <c r="G377" s="299">
        <v>2433963</v>
      </c>
      <c r="H377" s="299">
        <v>1985097</v>
      </c>
      <c r="I377" s="299">
        <v>448866</v>
      </c>
      <c r="J377" s="299">
        <v>0</v>
      </c>
      <c r="K377" s="223">
        <v>0.81558224180071759</v>
      </c>
      <c r="L377" s="299">
        <v>1985097</v>
      </c>
      <c r="M377" s="223">
        <v>0.81558224180071759</v>
      </c>
      <c r="N377" s="314">
        <v>41834</v>
      </c>
    </row>
    <row r="378" spans="1:14">
      <c r="A378" s="220" t="s">
        <v>146</v>
      </c>
      <c r="B378" s="299">
        <v>404669.62372360227</v>
      </c>
      <c r="C378" s="299">
        <v>375243.96482086182</v>
      </c>
      <c r="D378" s="299">
        <v>29425.658902740561</v>
      </c>
      <c r="E378" s="299">
        <v>367881.47611236572</v>
      </c>
      <c r="F378" s="299">
        <v>161752.79734039307</v>
      </c>
      <c r="G378" s="299">
        <v>206128.67877197266</v>
      </c>
      <c r="H378" s="299">
        <v>199358.28558349609</v>
      </c>
      <c r="I378" s="299">
        <v>6770.3931884765625</v>
      </c>
      <c r="J378" s="299">
        <v>11298.379943847656</v>
      </c>
      <c r="K378" s="223">
        <v>0.96715453070959512</v>
      </c>
      <c r="L378" s="299">
        <v>199358.28558349609</v>
      </c>
      <c r="M378" s="223">
        <v>0.96715453070959512</v>
      </c>
      <c r="N378" s="314">
        <v>41834</v>
      </c>
    </row>
    <row r="379" spans="1:14">
      <c r="A379" s="90" t="s">
        <v>349</v>
      </c>
      <c r="B379" s="233">
        <v>9055632.3232896738</v>
      </c>
      <c r="C379" s="233">
        <v>8309907.0355172902</v>
      </c>
      <c r="D379" s="233">
        <v>816135.28777238354</v>
      </c>
      <c r="E379" s="233">
        <v>7212168.5998110268</v>
      </c>
      <c r="F379" s="233">
        <v>2545788.1988027254</v>
      </c>
      <c r="G379" s="233">
        <v>4666380.4010083005</v>
      </c>
      <c r="H379" s="233">
        <v>2564178.2857397459</v>
      </c>
      <c r="I379" s="233">
        <v>2102202.1152685545</v>
      </c>
      <c r="J379" s="233">
        <v>79475.804084472664</v>
      </c>
      <c r="K379" s="234">
        <v>0.54950048332658097</v>
      </c>
      <c r="L379" s="233">
        <v>2554460.3019897463</v>
      </c>
      <c r="M379" s="234">
        <v>0.54741793048800402</v>
      </c>
      <c r="N379" s="314">
        <v>41834</v>
      </c>
    </row>
    <row r="380" spans="1:14">
      <c r="A380" s="244" t="s">
        <v>347</v>
      </c>
      <c r="B380" s="264">
        <v>8843.390940712572</v>
      </c>
      <c r="C380" s="233">
        <v>8115.1435893723537</v>
      </c>
      <c r="D380" s="233">
        <v>797.0071169652183</v>
      </c>
      <c r="E380" s="264">
        <v>7043.1333982529559</v>
      </c>
      <c r="F380" s="233">
        <v>2486.1212878932865</v>
      </c>
      <c r="G380" s="264">
        <v>4557.0121103596684</v>
      </c>
      <c r="H380" s="264">
        <v>2504.0803571677206</v>
      </c>
      <c r="I380" s="233">
        <v>2052.9317531919478</v>
      </c>
      <c r="J380" s="233">
        <v>77.613089926242836</v>
      </c>
      <c r="K380" s="234">
        <v>0.54950048332658097</v>
      </c>
      <c r="L380" s="233">
        <v>2494.5901386618616</v>
      </c>
      <c r="M380" s="234">
        <v>0.54741793048800402</v>
      </c>
      <c r="N380" s="314">
        <v>41834</v>
      </c>
    </row>
    <row r="381" spans="1:14">
      <c r="A381" s="198" t="s">
        <v>348</v>
      </c>
      <c r="B381" s="178">
        <v>8.6361239655396211</v>
      </c>
      <c r="C381" s="178">
        <v>7.9249449114964392</v>
      </c>
      <c r="D381" s="178">
        <v>0.778327262661346</v>
      </c>
      <c r="E381" s="178">
        <v>6.8780599592314022</v>
      </c>
      <c r="F381" s="178">
        <v>2.4278528202082876</v>
      </c>
      <c r="G381" s="178">
        <v>4.4502071390231137</v>
      </c>
      <c r="H381" s="178">
        <v>2.4453909737966022</v>
      </c>
      <c r="I381" s="178">
        <v>2.0048161652265115</v>
      </c>
      <c r="J381" s="178">
        <v>7.5794033131096519E-2</v>
      </c>
      <c r="K381" s="234">
        <v>0.54950048332658097</v>
      </c>
      <c r="L381" s="178">
        <v>2.4361231822869742</v>
      </c>
      <c r="M381" s="234">
        <v>0.54741793048800402</v>
      </c>
      <c r="N381" s="314">
        <v>41834</v>
      </c>
    </row>
    <row r="383" spans="1:14">
      <c r="C383" s="422" t="s">
        <v>280</v>
      </c>
      <c r="D383" s="422"/>
      <c r="E383" s="422"/>
      <c r="F383" s="422"/>
      <c r="G383" s="422"/>
      <c r="H383" s="422"/>
    </row>
    <row r="385" spans="1:14">
      <c r="A385" s="86" t="s">
        <v>282</v>
      </c>
      <c r="B385" s="89" t="s">
        <v>271</v>
      </c>
      <c r="C385" s="89" t="s">
        <v>243</v>
      </c>
      <c r="D385" s="89" t="s">
        <v>259</v>
      </c>
      <c r="E385" s="89" t="s">
        <v>261</v>
      </c>
      <c r="F385" s="89" t="s">
        <v>260</v>
      </c>
      <c r="G385" s="89" t="s">
        <v>17</v>
      </c>
      <c r="H385" s="89" t="s">
        <v>16</v>
      </c>
      <c r="I385" s="89" t="s">
        <v>18</v>
      </c>
      <c r="J385" s="89" t="s">
        <v>8</v>
      </c>
      <c r="K385" s="89" t="s">
        <v>294</v>
      </c>
      <c r="L385" s="89" t="s">
        <v>269</v>
      </c>
      <c r="M385" s="86" t="s">
        <v>295</v>
      </c>
      <c r="N385" s="314">
        <v>41834</v>
      </c>
    </row>
    <row r="386" spans="1:14">
      <c r="A386" s="220" t="s">
        <v>276</v>
      </c>
      <c r="B386" s="233">
        <v>10393860.000000004</v>
      </c>
      <c r="C386" s="233">
        <v>9427442.302734375</v>
      </c>
      <c r="D386" s="233">
        <v>966417.697265625</v>
      </c>
      <c r="E386" s="233">
        <v>8655022.1485714279</v>
      </c>
      <c r="F386" s="233">
        <v>2446335.9285714291</v>
      </c>
      <c r="G386" s="233">
        <v>6208686.2200000007</v>
      </c>
      <c r="H386" s="233">
        <v>3230310.1101562493</v>
      </c>
      <c r="I386" s="233">
        <v>3378804.7100000009</v>
      </c>
      <c r="J386" s="233">
        <v>194812.787109375</v>
      </c>
      <c r="K386" s="234">
        <v>0.52028883336872012</v>
      </c>
      <c r="L386" s="233">
        <v>5500249.8064062502</v>
      </c>
      <c r="M386" s="234">
        <v>0.88589592250423788</v>
      </c>
      <c r="N386" s="314">
        <v>41834</v>
      </c>
    </row>
    <row r="387" spans="1:14">
      <c r="A387" s="244" t="s">
        <v>347</v>
      </c>
      <c r="B387" s="264">
        <v>10150.253906250004</v>
      </c>
      <c r="C387" s="233">
        <v>9206.4866237640381</v>
      </c>
      <c r="D387" s="233">
        <v>943.76728248596191</v>
      </c>
      <c r="E387" s="264">
        <v>8452.1700669642851</v>
      </c>
      <c r="F387" s="233">
        <v>2388.9999302455362</v>
      </c>
      <c r="G387" s="264">
        <v>6063.1701367187507</v>
      </c>
      <c r="H387" s="264">
        <v>3154.5997169494622</v>
      </c>
      <c r="I387" s="233">
        <v>3299.6139746093759</v>
      </c>
      <c r="J387" s="233">
        <v>190.24686241149902</v>
      </c>
      <c r="K387" s="234">
        <v>0.52028883336872012</v>
      </c>
      <c r="L387" s="233">
        <v>5371.3377015686037</v>
      </c>
      <c r="M387" s="234">
        <v>0.88589592250423788</v>
      </c>
      <c r="N387" s="314">
        <v>41834</v>
      </c>
    </row>
    <row r="388" spans="1:14">
      <c r="A388" s="198" t="s">
        <v>348</v>
      </c>
      <c r="B388" s="178">
        <v>9.9123573303222692</v>
      </c>
      <c r="C388" s="178">
        <v>8.9907095935195684</v>
      </c>
      <c r="D388" s="178">
        <v>0.92164773680269718</v>
      </c>
      <c r="E388" s="178">
        <v>8.2540723310198096</v>
      </c>
      <c r="F388" s="178">
        <v>2.3330077443804065</v>
      </c>
      <c r="G388" s="178">
        <v>5.9210645866394049</v>
      </c>
      <c r="H388" s="178">
        <v>3.0806637860834591</v>
      </c>
      <c r="I388" s="178">
        <v>3.2222792720794686</v>
      </c>
      <c r="J388" s="178">
        <v>0.18578795157372952</v>
      </c>
      <c r="K388" s="234">
        <v>0.52028883336872012</v>
      </c>
      <c r="L388" s="178">
        <v>5.2454469741880896</v>
      </c>
      <c r="M388" s="234">
        <v>0.88589592250423788</v>
      </c>
      <c r="N388" s="314">
        <v>41834</v>
      </c>
    </row>
    <row r="391" spans="1:14">
      <c r="A391" s="86" t="s">
        <v>282</v>
      </c>
      <c r="B391" s="89" t="s">
        <v>271</v>
      </c>
      <c r="C391" s="89" t="s">
        <v>243</v>
      </c>
      <c r="D391" s="89" t="s">
        <v>259</v>
      </c>
      <c r="E391" s="89" t="s">
        <v>261</v>
      </c>
      <c r="F391" s="89" t="s">
        <v>260</v>
      </c>
      <c r="G391" s="89" t="s">
        <v>17</v>
      </c>
      <c r="H391" s="89" t="s">
        <v>16</v>
      </c>
      <c r="I391" s="89" t="s">
        <v>18</v>
      </c>
      <c r="J391" s="89" t="s">
        <v>8</v>
      </c>
      <c r="K391" s="89" t="s">
        <v>294</v>
      </c>
      <c r="L391" s="89" t="s">
        <v>269</v>
      </c>
      <c r="M391" s="86" t="s">
        <v>295</v>
      </c>
      <c r="N391" s="314">
        <v>41804</v>
      </c>
    </row>
    <row r="392" spans="1:14">
      <c r="A392" s="220" t="s">
        <v>276</v>
      </c>
      <c r="B392" s="299">
        <v>9341860</v>
      </c>
      <c r="C392" s="299">
        <v>8459502.947265625</v>
      </c>
      <c r="D392" s="299">
        <v>882357.052734375</v>
      </c>
      <c r="E392" s="298">
        <v>7726887.2628571438</v>
      </c>
      <c r="F392" s="299">
        <v>2114015.2928571431</v>
      </c>
      <c r="G392" s="298">
        <v>5612871.9700000007</v>
      </c>
      <c r="H392" s="298">
        <v>3138979.5663281251</v>
      </c>
      <c r="I392" s="299">
        <v>2868513.3099999996</v>
      </c>
      <c r="J392" s="299">
        <v>174937.244140625</v>
      </c>
      <c r="K392" s="253">
        <v>0.55924660015505834</v>
      </c>
      <c r="L392" s="298">
        <v>5395373.5245703114</v>
      </c>
      <c r="M392" s="253">
        <v>0.96125006118219203</v>
      </c>
      <c r="N392" s="314">
        <v>41804</v>
      </c>
    </row>
    <row r="393" spans="1:14">
      <c r="A393" s="220" t="s">
        <v>275</v>
      </c>
      <c r="B393" s="299">
        <v>1878062.1198660715</v>
      </c>
      <c r="C393" s="299">
        <v>1708913.0216964283</v>
      </c>
      <c r="D393" s="299">
        <v>169149.09816964291</v>
      </c>
      <c r="E393" s="299">
        <v>1484532.1396986605</v>
      </c>
      <c r="F393" s="299">
        <v>185566.51746233259</v>
      </c>
      <c r="G393" s="299">
        <v>1298965.622236328</v>
      </c>
      <c r="H393" s="299">
        <v>382592.74632812501</v>
      </c>
      <c r="I393" s="299">
        <v>916372.87590820307</v>
      </c>
      <c r="J393" s="299">
        <v>39172.299140625008</v>
      </c>
      <c r="K393" s="223">
        <v>0.29453646792395083</v>
      </c>
      <c r="L393" s="299">
        <v>368224.50457031251</v>
      </c>
      <c r="M393" s="223">
        <v>0.28347517306606546</v>
      </c>
      <c r="N393" s="314">
        <v>41804</v>
      </c>
    </row>
    <row r="394" spans="1:14">
      <c r="A394" s="220" t="s">
        <v>277</v>
      </c>
      <c r="B394" s="299">
        <v>1077800</v>
      </c>
      <c r="C394" s="299">
        <v>987050.04296875</v>
      </c>
      <c r="D394" s="299">
        <v>90749.95703125</v>
      </c>
      <c r="E394" s="299">
        <v>940977.06666666677</v>
      </c>
      <c r="F394" s="299">
        <v>382764.51666666678</v>
      </c>
      <c r="G394" s="299">
        <v>558212.55000000005</v>
      </c>
      <c r="H394" s="299">
        <v>19558.590000000004</v>
      </c>
      <c r="I394" s="299">
        <v>538653.96</v>
      </c>
      <c r="J394" s="299">
        <v>19965.85546875</v>
      </c>
      <c r="K394" s="223">
        <v>3.5037890137009642E-2</v>
      </c>
      <c r="L394" s="299">
        <v>30593.99</v>
      </c>
      <c r="M394" s="223">
        <v>5.4807062291953125E-2</v>
      </c>
      <c r="N394" s="314">
        <v>41804</v>
      </c>
    </row>
    <row r="395" spans="1:14">
      <c r="A395" s="220" t="s">
        <v>278</v>
      </c>
      <c r="B395" s="299">
        <v>5211500.5797000006</v>
      </c>
      <c r="C395" s="299">
        <v>4801738.0490000006</v>
      </c>
      <c r="D395" s="299">
        <v>480172.5307</v>
      </c>
      <c r="E395" s="299">
        <v>4007830.3840000001</v>
      </c>
      <c r="F395" s="299">
        <v>1573867.3839999998</v>
      </c>
      <c r="G395" s="299">
        <v>2433963</v>
      </c>
      <c r="H395" s="299">
        <v>1985097</v>
      </c>
      <c r="I395" s="299">
        <v>448866</v>
      </c>
      <c r="J395" s="299">
        <v>0</v>
      </c>
      <c r="K395" s="223">
        <v>0.81558224180071759</v>
      </c>
      <c r="L395" s="299">
        <v>1985097</v>
      </c>
      <c r="M395" s="223">
        <v>0.81558224180071759</v>
      </c>
      <c r="N395" s="314">
        <v>41804</v>
      </c>
    </row>
    <row r="396" spans="1:14">
      <c r="A396" s="220" t="s">
        <v>146</v>
      </c>
      <c r="B396" s="299">
        <v>404669.62372360227</v>
      </c>
      <c r="C396" s="299">
        <v>375243.96482086182</v>
      </c>
      <c r="D396" s="299">
        <v>29425.658902740561</v>
      </c>
      <c r="E396" s="299">
        <v>367881.47611236572</v>
      </c>
      <c r="F396" s="299">
        <v>161752.79734039307</v>
      </c>
      <c r="G396" s="299">
        <v>206128.67877197266</v>
      </c>
      <c r="H396" s="299">
        <v>199358.28558349609</v>
      </c>
      <c r="I396" s="299">
        <v>6770.3931884765625</v>
      </c>
      <c r="J396" s="299">
        <v>11298.379943847656</v>
      </c>
      <c r="K396" s="223">
        <v>0.96715453070959512</v>
      </c>
      <c r="L396" s="299">
        <v>199358.28558349609</v>
      </c>
      <c r="M396" s="223">
        <v>0.96715453070959512</v>
      </c>
      <c r="N396" s="314">
        <v>41804</v>
      </c>
    </row>
    <row r="397" spans="1:14">
      <c r="A397" s="220" t="s">
        <v>349</v>
      </c>
      <c r="B397" s="233">
        <v>17913892.323289678</v>
      </c>
      <c r="C397" s="233">
        <v>16332448.025751665</v>
      </c>
      <c r="D397" s="233">
        <v>1651854.2975380085</v>
      </c>
      <c r="E397" s="233">
        <v>14528108.329334836</v>
      </c>
      <c r="F397" s="233">
        <v>4417966.5083265351</v>
      </c>
      <c r="G397" s="233">
        <v>10110141.821008302</v>
      </c>
      <c r="H397" s="233">
        <v>5725586.1882397458</v>
      </c>
      <c r="I397" s="233">
        <v>4779176.5390966795</v>
      </c>
      <c r="J397" s="233">
        <v>245373.77869384765</v>
      </c>
      <c r="K397" s="234">
        <v>0.5663210555901701</v>
      </c>
      <c r="L397" s="233">
        <v>7978647.3047241205</v>
      </c>
      <c r="M397" s="234">
        <v>0.78917263931401471</v>
      </c>
      <c r="N397" s="314">
        <v>41804</v>
      </c>
    </row>
    <row r="398" spans="1:14">
      <c r="A398" s="244" t="s">
        <v>347</v>
      </c>
      <c r="B398" s="264">
        <v>17494.035471962576</v>
      </c>
      <c r="C398" s="233">
        <v>15949.656275148111</v>
      </c>
      <c r="D398" s="233">
        <v>1613.1389624394615</v>
      </c>
      <c r="E398" s="264">
        <v>14187.605790366051</v>
      </c>
      <c r="F398" s="233">
        <v>4314.4204182876319</v>
      </c>
      <c r="G398" s="264">
        <v>9873.1853720784202</v>
      </c>
      <c r="H398" s="264">
        <v>5591.3927619528768</v>
      </c>
      <c r="I398" s="233">
        <v>4667.1645889616011</v>
      </c>
      <c r="J398" s="233">
        <v>239.62283075571059</v>
      </c>
      <c r="K398" s="234">
        <v>0.5663210555901701</v>
      </c>
      <c r="L398" s="233">
        <v>7791.647758519649</v>
      </c>
      <c r="M398" s="234">
        <v>0.78917263931401471</v>
      </c>
      <c r="N398" s="314">
        <v>41804</v>
      </c>
    </row>
    <row r="399" spans="1:14">
      <c r="A399" s="198" t="s">
        <v>348</v>
      </c>
      <c r="B399" s="178">
        <v>17.084019015588453</v>
      </c>
      <c r="C399" s="178">
        <v>15.575836206199327</v>
      </c>
      <c r="D399" s="178">
        <v>1.5753310180072866</v>
      </c>
      <c r="E399" s="178">
        <v>13.855083779654347</v>
      </c>
      <c r="F399" s="178">
        <v>4.2133011897340156</v>
      </c>
      <c r="G399" s="178">
        <v>9.6417825899203322</v>
      </c>
      <c r="H399" s="178">
        <v>5.4603444940946062</v>
      </c>
      <c r="I399" s="178">
        <v>4.5577779189078136</v>
      </c>
      <c r="J399" s="178">
        <v>0.23400667065987363</v>
      </c>
      <c r="K399" s="234">
        <v>0.5663210555901701</v>
      </c>
      <c r="L399" s="178">
        <v>7.6090310141793447</v>
      </c>
      <c r="M399" s="234">
        <v>0.78917263931401471</v>
      </c>
      <c r="N399" s="314">
        <v>41804</v>
      </c>
    </row>
    <row r="400" spans="1:14">
      <c r="A400" s="197"/>
      <c r="B400" s="187"/>
      <c r="C400" s="187"/>
      <c r="D400" s="187"/>
      <c r="E400" s="187"/>
      <c r="F400" s="187"/>
      <c r="G400" s="187"/>
      <c r="H400" s="187"/>
      <c r="I400" s="187"/>
      <c r="J400" s="187"/>
      <c r="K400" s="196"/>
      <c r="L400" s="187"/>
      <c r="M400" s="196"/>
    </row>
    <row r="401" spans="1:14">
      <c r="C401" s="422" t="s">
        <v>279</v>
      </c>
      <c r="D401" s="422"/>
      <c r="E401" s="422"/>
      <c r="F401" s="422"/>
      <c r="G401" s="422"/>
      <c r="H401" s="422"/>
    </row>
    <row r="403" spans="1:14">
      <c r="A403" s="86" t="s">
        <v>282</v>
      </c>
      <c r="B403" s="89" t="s">
        <v>271</v>
      </c>
      <c r="C403" s="89" t="s">
        <v>243</v>
      </c>
      <c r="D403" s="89" t="s">
        <v>259</v>
      </c>
      <c r="E403" s="89" t="s">
        <v>261</v>
      </c>
      <c r="F403" s="89" t="s">
        <v>260</v>
      </c>
      <c r="G403" s="89" t="s">
        <v>17</v>
      </c>
      <c r="H403" s="89" t="s">
        <v>16</v>
      </c>
      <c r="I403" s="89" t="s">
        <v>18</v>
      </c>
      <c r="J403" s="89" t="s">
        <v>8</v>
      </c>
      <c r="K403" s="89" t="s">
        <v>294</v>
      </c>
      <c r="L403" s="89" t="s">
        <v>269</v>
      </c>
      <c r="M403" s="86" t="s">
        <v>295</v>
      </c>
      <c r="N403" s="314">
        <v>41804</v>
      </c>
    </row>
    <row r="404" spans="1:14">
      <c r="A404" s="220" t="s">
        <v>275</v>
      </c>
      <c r="B404" s="299">
        <v>1878062.1198660715</v>
      </c>
      <c r="C404" s="299">
        <v>1708913.0216964283</v>
      </c>
      <c r="D404" s="299">
        <v>169149.09816964291</v>
      </c>
      <c r="E404" s="299">
        <v>1484532.1396986605</v>
      </c>
      <c r="F404" s="299">
        <v>185566.51746233259</v>
      </c>
      <c r="G404" s="299">
        <v>1298965.622236328</v>
      </c>
      <c r="H404" s="299">
        <v>382592.74632812501</v>
      </c>
      <c r="I404" s="299">
        <v>916372.87590820307</v>
      </c>
      <c r="J404" s="299">
        <v>39172.299140625008</v>
      </c>
      <c r="K404" s="223">
        <v>0.29453646792395083</v>
      </c>
      <c r="L404" s="299">
        <v>368224.50457031251</v>
      </c>
      <c r="M404" s="223">
        <v>0.28347517306606546</v>
      </c>
      <c r="N404" s="314">
        <v>41804</v>
      </c>
    </row>
    <row r="405" spans="1:14">
      <c r="A405" s="220" t="s">
        <v>277</v>
      </c>
      <c r="B405" s="299">
        <v>1077800</v>
      </c>
      <c r="C405" s="299">
        <v>987050.04296875</v>
      </c>
      <c r="D405" s="299">
        <v>90749.95703125</v>
      </c>
      <c r="E405" s="299">
        <v>940977.06666666677</v>
      </c>
      <c r="F405" s="299">
        <v>382764.51666666678</v>
      </c>
      <c r="G405" s="299">
        <v>558212.55000000005</v>
      </c>
      <c r="H405" s="299">
        <v>19558.590000000004</v>
      </c>
      <c r="I405" s="299">
        <v>538653.96</v>
      </c>
      <c r="J405" s="299">
        <v>19965.85546875</v>
      </c>
      <c r="K405" s="223">
        <v>3.5037890137009642E-2</v>
      </c>
      <c r="L405" s="299">
        <v>30593.99</v>
      </c>
      <c r="M405" s="223">
        <v>5.4807062291953125E-2</v>
      </c>
      <c r="N405" s="314">
        <v>41804</v>
      </c>
    </row>
    <row r="406" spans="1:14">
      <c r="A406" s="220" t="s">
        <v>278</v>
      </c>
      <c r="B406" s="299">
        <v>5211500.5797000006</v>
      </c>
      <c r="C406" s="299">
        <v>4801738.0490000006</v>
      </c>
      <c r="D406" s="299">
        <v>480172.5307</v>
      </c>
      <c r="E406" s="299">
        <v>4007830.3840000001</v>
      </c>
      <c r="F406" s="299">
        <v>1573867.3839999998</v>
      </c>
      <c r="G406" s="299">
        <v>2433963</v>
      </c>
      <c r="H406" s="299">
        <v>1985097</v>
      </c>
      <c r="I406" s="299">
        <v>448866</v>
      </c>
      <c r="J406" s="299">
        <v>0</v>
      </c>
      <c r="K406" s="223">
        <v>0.81558224180071759</v>
      </c>
      <c r="L406" s="299">
        <v>1985097</v>
      </c>
      <c r="M406" s="223">
        <v>0.81558224180071759</v>
      </c>
      <c r="N406" s="314">
        <v>41804</v>
      </c>
    </row>
    <row r="407" spans="1:14">
      <c r="A407" s="220" t="s">
        <v>146</v>
      </c>
      <c r="B407" s="299">
        <v>404669.62372360227</v>
      </c>
      <c r="C407" s="299">
        <v>375243.96482086182</v>
      </c>
      <c r="D407" s="299">
        <v>29425.658902740561</v>
      </c>
      <c r="E407" s="299">
        <v>367881.47611236572</v>
      </c>
      <c r="F407" s="299">
        <v>161752.79734039307</v>
      </c>
      <c r="G407" s="299">
        <v>206128.67877197266</v>
      </c>
      <c r="H407" s="299">
        <v>199358.28558349609</v>
      </c>
      <c r="I407" s="299">
        <v>6770.3931884765625</v>
      </c>
      <c r="J407" s="299">
        <v>11298.379943847656</v>
      </c>
      <c r="K407" s="223">
        <v>0.96715453070959512</v>
      </c>
      <c r="L407" s="299">
        <v>199358.28558349609</v>
      </c>
      <c r="M407" s="223">
        <v>0.96715453070959512</v>
      </c>
      <c r="N407" s="314">
        <v>41804</v>
      </c>
    </row>
    <row r="408" spans="1:14">
      <c r="A408" s="90" t="s">
        <v>349</v>
      </c>
      <c r="B408" s="233">
        <v>8572032.3232896738</v>
      </c>
      <c r="C408" s="233">
        <v>7872945.0784860402</v>
      </c>
      <c r="D408" s="233">
        <v>769497.24480363354</v>
      </c>
      <c r="E408" s="233">
        <v>6801221.0664776936</v>
      </c>
      <c r="F408" s="233">
        <v>2303951.215469392</v>
      </c>
      <c r="G408" s="233">
        <v>4497269.8510083007</v>
      </c>
      <c r="H408" s="233">
        <v>2586606.6219116212</v>
      </c>
      <c r="I408" s="233">
        <v>1910663.2290966795</v>
      </c>
      <c r="J408" s="233">
        <v>70436.534553222664</v>
      </c>
      <c r="K408" s="234">
        <v>0.57515041516392362</v>
      </c>
      <c r="L408" s="233">
        <v>2583273.7801538086</v>
      </c>
      <c r="M408" s="234">
        <v>0.57440933404844086</v>
      </c>
      <c r="N408" s="314">
        <v>41804</v>
      </c>
    </row>
    <row r="409" spans="1:14">
      <c r="A409" s="244" t="s">
        <v>347</v>
      </c>
      <c r="B409" s="264">
        <v>8371.125315712572</v>
      </c>
      <c r="C409" s="233">
        <v>7688.4229282090237</v>
      </c>
      <c r="D409" s="233">
        <v>751.46215312854838</v>
      </c>
      <c r="E409" s="264">
        <v>6641.8174477321227</v>
      </c>
      <c r="F409" s="233">
        <v>2249.9523588568281</v>
      </c>
      <c r="G409" s="264">
        <v>4391.8650888752936</v>
      </c>
      <c r="H409" s="264">
        <v>2525.9830292105676</v>
      </c>
      <c r="I409" s="233">
        <v>1865.8820596647261</v>
      </c>
      <c r="J409" s="233">
        <v>68.785678274631508</v>
      </c>
      <c r="K409" s="234">
        <v>0.57515041516392362</v>
      </c>
      <c r="L409" s="233">
        <v>2522.7283009314538</v>
      </c>
      <c r="M409" s="234">
        <v>0.57440933404844086</v>
      </c>
      <c r="N409" s="314">
        <v>41804</v>
      </c>
    </row>
    <row r="410" spans="1:14">
      <c r="A410" s="198" t="s">
        <v>348</v>
      </c>
      <c r="B410" s="178">
        <v>8.1749270661255586</v>
      </c>
      <c r="C410" s="178">
        <v>7.5082255158291247</v>
      </c>
      <c r="D410" s="178">
        <v>0.73384975891459803</v>
      </c>
      <c r="E410" s="178">
        <v>6.486149851300901</v>
      </c>
      <c r="F410" s="178">
        <v>2.1972191004461212</v>
      </c>
      <c r="G410" s="178">
        <v>4.2889307508547789</v>
      </c>
      <c r="H410" s="178">
        <v>2.4667803019634449</v>
      </c>
      <c r="I410" s="178">
        <v>1.822150448891334</v>
      </c>
      <c r="J410" s="178">
        <v>6.7173513940069832E-2</v>
      </c>
      <c r="K410" s="234">
        <v>0.57515041516392362</v>
      </c>
      <c r="L410" s="178">
        <v>2.4636018563783728</v>
      </c>
      <c r="M410" s="234">
        <v>0.57440933404844086</v>
      </c>
      <c r="N410" s="314">
        <v>41804</v>
      </c>
    </row>
    <row r="412" spans="1:14">
      <c r="C412" s="422" t="s">
        <v>280</v>
      </c>
      <c r="D412" s="422"/>
      <c r="E412" s="422"/>
      <c r="F412" s="422"/>
      <c r="G412" s="422"/>
      <c r="H412" s="422"/>
    </row>
    <row r="414" spans="1:14">
      <c r="A414" s="86" t="s">
        <v>282</v>
      </c>
      <c r="B414" s="89" t="s">
        <v>271</v>
      </c>
      <c r="C414" s="89" t="s">
        <v>243</v>
      </c>
      <c r="D414" s="89" t="s">
        <v>259</v>
      </c>
      <c r="E414" s="89" t="s">
        <v>261</v>
      </c>
      <c r="F414" s="89" t="s">
        <v>260</v>
      </c>
      <c r="G414" s="89" t="s">
        <v>17</v>
      </c>
      <c r="H414" s="89" t="s">
        <v>16</v>
      </c>
      <c r="I414" s="89" t="s">
        <v>18</v>
      </c>
      <c r="J414" s="89" t="s">
        <v>8</v>
      </c>
      <c r="K414" s="89" t="s">
        <v>294</v>
      </c>
      <c r="L414" s="89" t="s">
        <v>269</v>
      </c>
      <c r="M414" s="86" t="s">
        <v>295</v>
      </c>
      <c r="N414" s="314">
        <v>41804</v>
      </c>
    </row>
    <row r="415" spans="1:14">
      <c r="A415" s="220" t="s">
        <v>276</v>
      </c>
      <c r="B415" s="233">
        <v>9341860.0000000037</v>
      </c>
      <c r="C415" s="233">
        <v>8459502.947265625</v>
      </c>
      <c r="D415" s="233">
        <v>882357.052734375</v>
      </c>
      <c r="E415" s="233">
        <v>7726887.2628571428</v>
      </c>
      <c r="F415" s="233">
        <v>2114015.2928571431</v>
      </c>
      <c r="G415" s="233">
        <v>5612871.9700000016</v>
      </c>
      <c r="H415" s="233">
        <v>3138979.5663281246</v>
      </c>
      <c r="I415" s="233">
        <v>2868513.31</v>
      </c>
      <c r="J415" s="233">
        <v>174937.244140625</v>
      </c>
      <c r="K415" s="234">
        <v>0.55924660015505823</v>
      </c>
      <c r="L415" s="233">
        <v>5395373.5245703124</v>
      </c>
      <c r="M415" s="234">
        <v>0.96125006118219203</v>
      </c>
      <c r="N415" s="314">
        <v>41804</v>
      </c>
    </row>
    <row r="416" spans="1:14">
      <c r="A416" s="244" t="s">
        <v>347</v>
      </c>
      <c r="B416" s="264">
        <v>9122.9101562500036</v>
      </c>
      <c r="C416" s="233">
        <v>8261.2333469390869</v>
      </c>
      <c r="D416" s="233">
        <v>861.67680931091309</v>
      </c>
      <c r="E416" s="264">
        <v>7545.7883426339286</v>
      </c>
      <c r="F416" s="233">
        <v>2064.4680594308038</v>
      </c>
      <c r="G416" s="264">
        <v>5481.3202832031266</v>
      </c>
      <c r="H416" s="264">
        <v>3065.4097327423092</v>
      </c>
      <c r="I416" s="233">
        <v>2801.2825292968751</v>
      </c>
      <c r="J416" s="233">
        <v>170.8371524810791</v>
      </c>
      <c r="K416" s="234">
        <v>0.55924660015505823</v>
      </c>
      <c r="L416" s="233">
        <v>5268.9194575881957</v>
      </c>
      <c r="M416" s="234">
        <v>0.96125006118219203</v>
      </c>
      <c r="N416" s="314">
        <v>41804</v>
      </c>
    </row>
    <row r="417" spans="1:14">
      <c r="A417" s="198" t="s">
        <v>348</v>
      </c>
      <c r="B417" s="178">
        <v>8.9090919494628942</v>
      </c>
      <c r="C417" s="178">
        <v>8.0676106903702021</v>
      </c>
      <c r="D417" s="178">
        <v>0.84148125909268856</v>
      </c>
      <c r="E417" s="178">
        <v>7.3689339283534459</v>
      </c>
      <c r="F417" s="178">
        <v>2.0160820892878943</v>
      </c>
      <c r="G417" s="178">
        <v>5.3528518390655533</v>
      </c>
      <c r="H417" s="178">
        <v>2.9935641921311613</v>
      </c>
      <c r="I417" s="178">
        <v>2.7356274700164795</v>
      </c>
      <c r="J417" s="178">
        <v>0.16683315671980381</v>
      </c>
      <c r="K417" s="234">
        <v>0.55924660015505823</v>
      </c>
      <c r="L417" s="178">
        <v>5.1454291578009723</v>
      </c>
      <c r="M417" s="234">
        <v>0.96125006118219203</v>
      </c>
      <c r="N417" s="314">
        <v>41804</v>
      </c>
    </row>
    <row r="419" spans="1:14">
      <c r="A419" s="86" t="s">
        <v>282</v>
      </c>
      <c r="B419" s="89" t="s">
        <v>271</v>
      </c>
      <c r="C419" s="89" t="s">
        <v>243</v>
      </c>
      <c r="D419" s="89" t="s">
        <v>259</v>
      </c>
      <c r="E419" s="89" t="s">
        <v>261</v>
      </c>
      <c r="F419" s="89" t="s">
        <v>260</v>
      </c>
      <c r="G419" s="89" t="s">
        <v>17</v>
      </c>
      <c r="H419" s="89" t="s">
        <v>16</v>
      </c>
      <c r="I419" s="89" t="s">
        <v>18</v>
      </c>
      <c r="J419" s="89" t="s">
        <v>8</v>
      </c>
      <c r="K419" s="89" t="s">
        <v>294</v>
      </c>
      <c r="L419" s="89" t="s">
        <v>269</v>
      </c>
      <c r="M419" s="86" t="s">
        <v>295</v>
      </c>
      <c r="N419" s="314">
        <v>41773</v>
      </c>
    </row>
    <row r="420" spans="1:14">
      <c r="A420" s="220" t="s">
        <v>276</v>
      </c>
      <c r="B420" s="299">
        <v>9341860</v>
      </c>
      <c r="C420" s="299">
        <v>8459502.947265625</v>
      </c>
      <c r="D420" s="299">
        <v>882357.052734375</v>
      </c>
      <c r="E420" s="299">
        <v>7726969.4495238103</v>
      </c>
      <c r="F420" s="299">
        <v>2114051.2395238094</v>
      </c>
      <c r="G420" s="299">
        <v>5612918.2100000018</v>
      </c>
      <c r="H420" s="299">
        <v>2691242.1199999992</v>
      </c>
      <c r="I420" s="299">
        <v>2916450.4599999995</v>
      </c>
      <c r="J420" s="299">
        <v>174937.244140625</v>
      </c>
      <c r="K420" s="223">
        <v>0.47947289080487032</v>
      </c>
      <c r="L420" s="299">
        <v>4956359.33</v>
      </c>
      <c r="M420" s="223">
        <v>0.88302717847727175</v>
      </c>
      <c r="N420" s="314">
        <v>41773</v>
      </c>
    </row>
    <row r="421" spans="1:14">
      <c r="A421" s="220" t="s">
        <v>275</v>
      </c>
      <c r="B421" s="299">
        <v>1878062.1198660715</v>
      </c>
      <c r="C421" s="299">
        <v>1708913.0216964283</v>
      </c>
      <c r="D421" s="299">
        <v>169149.09816964291</v>
      </c>
      <c r="E421" s="299">
        <v>1484532.1396986605</v>
      </c>
      <c r="F421" s="299">
        <v>185566.51746233259</v>
      </c>
      <c r="G421" s="299">
        <v>1298965.622236328</v>
      </c>
      <c r="H421" s="299">
        <v>433605</v>
      </c>
      <c r="I421" s="299">
        <v>865360.62223632808</v>
      </c>
      <c r="J421" s="299">
        <v>39172.299140625008</v>
      </c>
      <c r="K421" s="223">
        <v>0.33380791036909507</v>
      </c>
      <c r="L421" s="299">
        <v>436024.85148900002</v>
      </c>
      <c r="M421" s="223">
        <v>0.33567081685990274</v>
      </c>
      <c r="N421" s="314">
        <v>41773</v>
      </c>
    </row>
    <row r="422" spans="1:14">
      <c r="A422" s="220" t="s">
        <v>277</v>
      </c>
      <c r="B422" s="299">
        <v>58800</v>
      </c>
      <c r="C422" s="299">
        <v>53508</v>
      </c>
      <c r="D422" s="299">
        <v>5292</v>
      </c>
      <c r="E422" s="299">
        <v>51533.533333333333</v>
      </c>
      <c r="F422" s="299">
        <v>12883.383333333331</v>
      </c>
      <c r="G422" s="299">
        <v>38650.15</v>
      </c>
      <c r="H422" s="299">
        <v>0</v>
      </c>
      <c r="I422" s="299">
        <v>38650.15</v>
      </c>
      <c r="J422" s="299">
        <v>1092</v>
      </c>
      <c r="K422" s="223">
        <v>0</v>
      </c>
      <c r="L422" s="299">
        <v>0.2</v>
      </c>
      <c r="M422" s="223">
        <v>5.1746241605789368E-6</v>
      </c>
      <c r="N422" s="314">
        <v>41773</v>
      </c>
    </row>
    <row r="423" spans="1:14">
      <c r="A423" s="220" t="s">
        <v>278</v>
      </c>
      <c r="B423" s="299">
        <v>5211500.5797000006</v>
      </c>
      <c r="C423" s="299">
        <v>4801738.0490000006</v>
      </c>
      <c r="D423" s="299">
        <v>480172.5307</v>
      </c>
      <c r="E423" s="299">
        <v>4007830.3840000001</v>
      </c>
      <c r="F423" s="299">
        <v>1573867.3839999998</v>
      </c>
      <c r="G423" s="299">
        <v>2433963</v>
      </c>
      <c r="H423" s="299">
        <v>1985097</v>
      </c>
      <c r="I423" s="299">
        <v>448866</v>
      </c>
      <c r="J423" s="299">
        <v>0</v>
      </c>
      <c r="K423" s="223">
        <v>0.81558224180071759</v>
      </c>
      <c r="L423" s="299">
        <v>1985097</v>
      </c>
      <c r="M423" s="223">
        <v>0.81558224180071759</v>
      </c>
      <c r="N423" s="314">
        <v>41773</v>
      </c>
    </row>
    <row r="424" spans="1:14">
      <c r="A424" s="220" t="s">
        <v>146</v>
      </c>
      <c r="B424" s="299">
        <v>404669.62372360227</v>
      </c>
      <c r="C424" s="299">
        <v>375243.96482086182</v>
      </c>
      <c r="D424" s="299">
        <v>29425.658902740561</v>
      </c>
      <c r="E424" s="299">
        <v>367881.47611236572</v>
      </c>
      <c r="F424" s="299">
        <v>161752.79734039307</v>
      </c>
      <c r="G424" s="299">
        <v>206128.67877197266</v>
      </c>
      <c r="H424" s="299">
        <v>199358.28558349609</v>
      </c>
      <c r="I424" s="299">
        <v>6770.3931884765625</v>
      </c>
      <c r="J424" s="299">
        <v>11298.379943847656</v>
      </c>
      <c r="K424" s="223">
        <v>0.96715453070959512</v>
      </c>
      <c r="L424" s="299">
        <v>199358.28558349609</v>
      </c>
      <c r="M424" s="223">
        <v>0.96715453070959512</v>
      </c>
      <c r="N424" s="314">
        <v>41773</v>
      </c>
    </row>
    <row r="425" spans="1:14">
      <c r="A425" s="220" t="s">
        <v>349</v>
      </c>
      <c r="B425" s="233">
        <v>16894892.323289674</v>
      </c>
      <c r="C425" s="233">
        <v>15398905.982782915</v>
      </c>
      <c r="D425" s="233">
        <v>1566396.3405067585</v>
      </c>
      <c r="E425" s="233">
        <v>13638746.982668169</v>
      </c>
      <c r="F425" s="233">
        <v>4048121.3216598686</v>
      </c>
      <c r="G425" s="233">
        <v>9590625.6610083021</v>
      </c>
      <c r="H425" s="233">
        <v>5309302.4055834953</v>
      </c>
      <c r="I425" s="233">
        <v>4276097.6254248042</v>
      </c>
      <c r="J425" s="233">
        <v>226499.92322509765</v>
      </c>
      <c r="K425" s="234">
        <v>0.55359291387724818</v>
      </c>
      <c r="L425" s="233">
        <v>7576839.6670724964</v>
      </c>
      <c r="M425" s="234">
        <v>0.7900255869517393</v>
      </c>
      <c r="N425" s="314">
        <v>41773</v>
      </c>
    </row>
    <row r="426" spans="1:14">
      <c r="A426" s="244" t="s">
        <v>347</v>
      </c>
      <c r="B426" s="233">
        <v>16498.918284462572</v>
      </c>
      <c r="C426" s="233">
        <v>15037.994123811441</v>
      </c>
      <c r="D426" s="233">
        <v>1529.6839262761314</v>
      </c>
      <c r="E426" s="233">
        <v>13319.088850261884</v>
      </c>
      <c r="F426" s="233">
        <v>3953.2434781834654</v>
      </c>
      <c r="G426" s="233">
        <v>9365.84537207842</v>
      </c>
      <c r="H426" s="233">
        <v>5184.8656304526321</v>
      </c>
      <c r="I426" s="233">
        <v>4175.8765873289103</v>
      </c>
      <c r="J426" s="233">
        <v>221.19133127450942</v>
      </c>
      <c r="K426" s="234">
        <v>0.55359291387724818</v>
      </c>
      <c r="L426" s="233">
        <v>7399.2574873754847</v>
      </c>
      <c r="M426" s="234">
        <v>0.7900255869517393</v>
      </c>
      <c r="N426" s="314">
        <v>41773</v>
      </c>
    </row>
    <row r="427" spans="1:14">
      <c r="A427" s="198" t="s">
        <v>348</v>
      </c>
      <c r="B427" s="178">
        <v>16.112224887170481</v>
      </c>
      <c r="C427" s="178">
        <v>14.68554113653461</v>
      </c>
      <c r="D427" s="178">
        <v>1.4938319592540346</v>
      </c>
      <c r="E427" s="178">
        <v>13.006922705333871</v>
      </c>
      <c r="F427" s="178">
        <v>3.8605893341635404</v>
      </c>
      <c r="G427" s="178">
        <v>9.1463333711703321</v>
      </c>
      <c r="H427" s="178">
        <v>5.0633453422388985</v>
      </c>
      <c r="I427" s="178">
        <v>4.078004479813389</v>
      </c>
      <c r="J427" s="178">
        <v>0.21600715944776311</v>
      </c>
      <c r="K427" s="234">
        <v>0.55359291387724818</v>
      </c>
      <c r="L427" s="178">
        <v>7.2258373900151218</v>
      </c>
      <c r="M427" s="234">
        <v>0.7900255869517393</v>
      </c>
      <c r="N427" s="314">
        <v>41773</v>
      </c>
    </row>
    <row r="428" spans="1:14">
      <c r="A428" s="197"/>
      <c r="B428" s="187"/>
      <c r="C428" s="187"/>
      <c r="D428" s="187"/>
      <c r="E428" s="187"/>
      <c r="F428" s="187"/>
      <c r="G428" s="187"/>
      <c r="H428" s="187"/>
      <c r="I428" s="187"/>
      <c r="J428" s="187"/>
      <c r="K428" s="196"/>
      <c r="L428" s="187"/>
      <c r="M428" s="196"/>
    </row>
    <row r="429" spans="1:14">
      <c r="C429" s="422" t="s">
        <v>279</v>
      </c>
      <c r="D429" s="422"/>
      <c r="E429" s="422"/>
      <c r="F429" s="422"/>
      <c r="G429" s="422"/>
      <c r="H429" s="422"/>
    </row>
    <row r="431" spans="1:14">
      <c r="A431" s="86" t="s">
        <v>282</v>
      </c>
      <c r="B431" s="89" t="s">
        <v>271</v>
      </c>
      <c r="C431" s="89" t="s">
        <v>243</v>
      </c>
      <c r="D431" s="89" t="s">
        <v>259</v>
      </c>
      <c r="E431" s="89" t="s">
        <v>261</v>
      </c>
      <c r="F431" s="89" t="s">
        <v>260</v>
      </c>
      <c r="G431" s="89" t="s">
        <v>17</v>
      </c>
      <c r="H431" s="89" t="s">
        <v>16</v>
      </c>
      <c r="I431" s="89" t="s">
        <v>18</v>
      </c>
      <c r="J431" s="89" t="s">
        <v>8</v>
      </c>
      <c r="K431" s="89" t="s">
        <v>294</v>
      </c>
      <c r="L431" s="89" t="s">
        <v>269</v>
      </c>
      <c r="M431" s="86" t="s">
        <v>295</v>
      </c>
      <c r="N431" s="314">
        <v>41773</v>
      </c>
    </row>
    <row r="432" spans="1:14">
      <c r="A432" s="220" t="s">
        <v>275</v>
      </c>
      <c r="B432" s="299">
        <v>1878062.1198660715</v>
      </c>
      <c r="C432" s="299">
        <v>1708913.0216964283</v>
      </c>
      <c r="D432" s="299">
        <v>169149.09816964291</v>
      </c>
      <c r="E432" s="299">
        <v>1484532.1396986605</v>
      </c>
      <c r="F432" s="299">
        <v>185566.51746233259</v>
      </c>
      <c r="G432" s="299">
        <v>1298965.622236328</v>
      </c>
      <c r="H432" s="299">
        <v>433605</v>
      </c>
      <c r="I432" s="299">
        <v>865360.62223632808</v>
      </c>
      <c r="J432" s="299">
        <v>39172.299140625008</v>
      </c>
      <c r="K432" s="223">
        <v>0.33380791036909507</v>
      </c>
      <c r="L432" s="299">
        <v>436024.85148900002</v>
      </c>
      <c r="M432" s="223">
        <v>0.33567081685990274</v>
      </c>
      <c r="N432" s="314">
        <v>41773</v>
      </c>
    </row>
    <row r="433" spans="1:14">
      <c r="A433" s="220" t="s">
        <v>277</v>
      </c>
      <c r="B433" s="299">
        <v>58800</v>
      </c>
      <c r="C433" s="299">
        <v>53508</v>
      </c>
      <c r="D433" s="299">
        <v>5292</v>
      </c>
      <c r="E433" s="299">
        <v>51533.533333333333</v>
      </c>
      <c r="F433" s="299">
        <v>12883.383333333331</v>
      </c>
      <c r="G433" s="299">
        <v>38650.15</v>
      </c>
      <c r="H433" s="299">
        <v>0</v>
      </c>
      <c r="I433" s="299">
        <v>38650.15</v>
      </c>
      <c r="J433" s="299">
        <v>1092</v>
      </c>
      <c r="K433" s="223">
        <v>0</v>
      </c>
      <c r="L433" s="299">
        <v>0.2</v>
      </c>
      <c r="M433" s="223">
        <v>5.1746241605789368E-6</v>
      </c>
      <c r="N433" s="314">
        <v>41773</v>
      </c>
    </row>
    <row r="434" spans="1:14">
      <c r="A434" s="220" t="s">
        <v>278</v>
      </c>
      <c r="B434" s="299">
        <v>5211500.5797000006</v>
      </c>
      <c r="C434" s="299">
        <v>4801738.0490000006</v>
      </c>
      <c r="D434" s="299">
        <v>480172.5307</v>
      </c>
      <c r="E434" s="299">
        <v>4007830.3840000001</v>
      </c>
      <c r="F434" s="299">
        <v>1573867.3839999998</v>
      </c>
      <c r="G434" s="299">
        <v>2433963</v>
      </c>
      <c r="H434" s="299">
        <v>1985097</v>
      </c>
      <c r="I434" s="299">
        <v>448866</v>
      </c>
      <c r="J434" s="299">
        <v>0</v>
      </c>
      <c r="K434" s="223">
        <v>0.81558224180071759</v>
      </c>
      <c r="L434" s="299">
        <v>1985097</v>
      </c>
      <c r="M434" s="223">
        <v>0.81558224180071759</v>
      </c>
      <c r="N434" s="314">
        <v>41773</v>
      </c>
    </row>
    <row r="435" spans="1:14">
      <c r="A435" s="220" t="s">
        <v>146</v>
      </c>
      <c r="B435" s="299">
        <v>404669.62372360227</v>
      </c>
      <c r="C435" s="299">
        <v>375243.96482086182</v>
      </c>
      <c r="D435" s="299">
        <v>29425.658902740561</v>
      </c>
      <c r="E435" s="299">
        <v>367881.47611236572</v>
      </c>
      <c r="F435" s="299">
        <v>161752.79734039307</v>
      </c>
      <c r="G435" s="299">
        <v>206128.67877197266</v>
      </c>
      <c r="H435" s="299">
        <v>199358.28558349609</v>
      </c>
      <c r="I435" s="299">
        <v>6770.3931884765625</v>
      </c>
      <c r="J435" s="299">
        <v>11298.379943847656</v>
      </c>
      <c r="K435" s="223">
        <v>0.96715453070959512</v>
      </c>
      <c r="L435" s="299">
        <v>199358.28558349609</v>
      </c>
      <c r="M435" s="223">
        <v>0.96715453070959512</v>
      </c>
      <c r="N435" s="314">
        <v>41773</v>
      </c>
    </row>
    <row r="436" spans="1:14">
      <c r="A436" s="90" t="s">
        <v>349</v>
      </c>
      <c r="B436" s="233">
        <v>7553032.3232896738</v>
      </c>
      <c r="C436" s="233">
        <v>6939403.0355172902</v>
      </c>
      <c r="D436" s="233">
        <v>684039.28777238354</v>
      </c>
      <c r="E436" s="233">
        <v>5911777.5331443595</v>
      </c>
      <c r="F436" s="233">
        <v>1934070.0821360587</v>
      </c>
      <c r="G436" s="233">
        <v>3977707.4510083003</v>
      </c>
      <c r="H436" s="233">
        <v>2618060.2855834961</v>
      </c>
      <c r="I436" s="233">
        <v>1359647.1654248047</v>
      </c>
      <c r="J436" s="233">
        <v>51562.679084472664</v>
      </c>
      <c r="K436" s="234">
        <v>0.65818321679736647</v>
      </c>
      <c r="L436" s="233">
        <v>2620480.3370724963</v>
      </c>
      <c r="M436" s="234">
        <v>0.65879162038631989</v>
      </c>
      <c r="N436" s="314">
        <v>41773</v>
      </c>
    </row>
    <row r="437" spans="1:14">
      <c r="A437" s="244" t="s">
        <v>347</v>
      </c>
      <c r="B437" s="233">
        <v>7376.008128212572</v>
      </c>
      <c r="C437" s="233">
        <v>6776.7607768723537</v>
      </c>
      <c r="D437" s="233">
        <v>668.0071169652183</v>
      </c>
      <c r="E437" s="264">
        <v>5773.2202472112886</v>
      </c>
      <c r="F437" s="233">
        <v>1888.7403145859948</v>
      </c>
      <c r="G437" s="233">
        <v>3884.4799326252933</v>
      </c>
      <c r="H437" s="233">
        <v>2556.6994976401329</v>
      </c>
      <c r="I437" s="233">
        <v>1327.7804349851608</v>
      </c>
      <c r="J437" s="233">
        <v>50.354178793430336</v>
      </c>
      <c r="K437" s="234">
        <v>0.65818321679736647</v>
      </c>
      <c r="L437" s="233">
        <v>2559.0628291723597</v>
      </c>
      <c r="M437" s="234">
        <v>0.65879162038631989</v>
      </c>
      <c r="N437" s="314">
        <v>41773</v>
      </c>
    </row>
    <row r="438" spans="1:14">
      <c r="A438" s="198" t="s">
        <v>348</v>
      </c>
      <c r="B438" s="178">
        <v>7.2031329377075899</v>
      </c>
      <c r="C438" s="178">
        <v>6.617930446164408</v>
      </c>
      <c r="D438" s="178">
        <v>0.652350700161346</v>
      </c>
      <c r="E438" s="178">
        <v>5.637910397667274</v>
      </c>
      <c r="F438" s="178">
        <v>1.8444729634628856</v>
      </c>
      <c r="G438" s="178">
        <v>3.7934374342043879</v>
      </c>
      <c r="H438" s="178">
        <v>2.4967768531641923</v>
      </c>
      <c r="I438" s="178">
        <v>1.2966605810401961</v>
      </c>
      <c r="J438" s="178">
        <v>4.9174002727959312E-2</v>
      </c>
      <c r="K438" s="234">
        <v>0.65818321679736647</v>
      </c>
      <c r="L438" s="178">
        <v>2.4990847941136325</v>
      </c>
      <c r="M438" s="234">
        <v>0.65879162038631989</v>
      </c>
      <c r="N438" s="314">
        <v>41773</v>
      </c>
    </row>
    <row r="440" spans="1:14">
      <c r="C440" s="422" t="s">
        <v>280</v>
      </c>
      <c r="D440" s="422"/>
      <c r="E440" s="422"/>
      <c r="F440" s="422"/>
      <c r="G440" s="422"/>
      <c r="H440" s="422"/>
    </row>
    <row r="442" spans="1:14">
      <c r="A442" s="86" t="s">
        <v>282</v>
      </c>
      <c r="B442" s="89" t="s">
        <v>271</v>
      </c>
      <c r="C442" s="89" t="s">
        <v>243</v>
      </c>
      <c r="D442" s="89" t="s">
        <v>259</v>
      </c>
      <c r="E442" s="89" t="s">
        <v>261</v>
      </c>
      <c r="F442" s="89" t="s">
        <v>260</v>
      </c>
      <c r="G442" s="89" t="s">
        <v>17</v>
      </c>
      <c r="H442" s="89" t="s">
        <v>16</v>
      </c>
      <c r="I442" s="89" t="s">
        <v>18</v>
      </c>
      <c r="J442" s="89" t="s">
        <v>8</v>
      </c>
      <c r="K442" s="89" t="s">
        <v>294</v>
      </c>
      <c r="L442" s="89" t="s">
        <v>269</v>
      </c>
      <c r="M442" s="86" t="s">
        <v>295</v>
      </c>
      <c r="N442" s="314">
        <v>41773</v>
      </c>
    </row>
    <row r="443" spans="1:14">
      <c r="A443" s="220" t="s">
        <v>276</v>
      </c>
      <c r="B443" s="233">
        <v>9341860</v>
      </c>
      <c r="C443" s="233">
        <v>8459502.947265625</v>
      </c>
      <c r="D443" s="233">
        <v>882357.052734375</v>
      </c>
      <c r="E443" s="233">
        <v>7726969.4495238094</v>
      </c>
      <c r="F443" s="233">
        <v>2114051.2395238099</v>
      </c>
      <c r="G443" s="233">
        <v>5612918.2100000018</v>
      </c>
      <c r="H443" s="233">
        <v>2691242.1199999992</v>
      </c>
      <c r="I443" s="233">
        <v>2916450.4599999995</v>
      </c>
      <c r="J443" s="233">
        <v>174937.244140625</v>
      </c>
      <c r="K443" s="234">
        <v>0.47947289080487032</v>
      </c>
      <c r="L443" s="233">
        <v>4956359.33</v>
      </c>
      <c r="M443" s="234">
        <v>0.88302717847727175</v>
      </c>
      <c r="N443" s="314">
        <v>41773</v>
      </c>
    </row>
    <row r="444" spans="1:14">
      <c r="A444" s="244" t="s">
        <v>347</v>
      </c>
      <c r="B444" s="233">
        <v>9122.91015625</v>
      </c>
      <c r="C444" s="233">
        <v>8261.2333469390869</v>
      </c>
      <c r="D444" s="233">
        <v>861.67680931091309</v>
      </c>
      <c r="E444" s="233">
        <v>7545.8686030505951</v>
      </c>
      <c r="F444" s="233">
        <v>2064.5031635974706</v>
      </c>
      <c r="G444" s="233">
        <v>5481.3654394531268</v>
      </c>
      <c r="H444" s="233">
        <v>2628.1661328124992</v>
      </c>
      <c r="I444" s="233">
        <v>2848.0961523437495</v>
      </c>
      <c r="J444" s="233">
        <v>170.8371524810791</v>
      </c>
      <c r="K444" s="234">
        <v>0.47947289080487032</v>
      </c>
      <c r="L444" s="233">
        <v>4840.1946582031251</v>
      </c>
      <c r="M444" s="234">
        <v>0.88302717847727175</v>
      </c>
      <c r="N444" s="314">
        <v>41773</v>
      </c>
    </row>
    <row r="445" spans="1:14">
      <c r="A445" s="198" t="s">
        <v>348</v>
      </c>
      <c r="B445" s="178">
        <v>8.9090919494628906</v>
      </c>
      <c r="C445" s="178">
        <v>8.0676106903702021</v>
      </c>
      <c r="D445" s="178">
        <v>0.84148125909268856</v>
      </c>
      <c r="E445" s="178">
        <v>7.3690123076665968</v>
      </c>
      <c r="F445" s="178">
        <v>2.0161163707006549</v>
      </c>
      <c r="G445" s="178">
        <v>5.3528959369659441</v>
      </c>
      <c r="H445" s="178">
        <v>2.5665684890747062</v>
      </c>
      <c r="I445" s="178">
        <v>2.7813438987731929</v>
      </c>
      <c r="J445" s="178">
        <v>0.16683315671980381</v>
      </c>
      <c r="K445" s="234">
        <v>0.47947289080487032</v>
      </c>
      <c r="L445" s="178">
        <v>4.7267525959014893</v>
      </c>
      <c r="M445" s="234">
        <v>0.88302717847727175</v>
      </c>
      <c r="N445" s="314">
        <v>41773</v>
      </c>
    </row>
    <row r="448" spans="1:14">
      <c r="A448" s="86" t="s">
        <v>282</v>
      </c>
      <c r="B448" s="89" t="s">
        <v>271</v>
      </c>
      <c r="C448" s="89" t="s">
        <v>243</v>
      </c>
      <c r="D448" s="89" t="s">
        <v>259</v>
      </c>
      <c r="E448" s="89" t="s">
        <v>261</v>
      </c>
      <c r="F448" s="89" t="s">
        <v>260</v>
      </c>
      <c r="G448" s="89" t="s">
        <v>17</v>
      </c>
      <c r="H448" s="89" t="s">
        <v>16</v>
      </c>
      <c r="I448" s="89" t="s">
        <v>18</v>
      </c>
      <c r="J448" s="89" t="s">
        <v>8</v>
      </c>
      <c r="K448" s="89" t="s">
        <v>294</v>
      </c>
      <c r="L448" s="89" t="s">
        <v>269</v>
      </c>
      <c r="M448" s="86" t="s">
        <v>295</v>
      </c>
      <c r="N448" s="314">
        <v>41743</v>
      </c>
    </row>
    <row r="449" spans="1:14">
      <c r="A449" s="220" t="s">
        <v>276</v>
      </c>
      <c r="B449" s="299">
        <v>7911460</v>
      </c>
      <c r="C449" s="299">
        <v>7159757.322265625</v>
      </c>
      <c r="D449" s="299">
        <v>751702.677734375</v>
      </c>
      <c r="E449" s="299">
        <v>6427538.8495238097</v>
      </c>
      <c r="F449" s="299">
        <v>1471821.9395238091</v>
      </c>
      <c r="G449" s="299">
        <v>4955716.9100000011</v>
      </c>
      <c r="H449" s="299">
        <v>2567577.7799999998</v>
      </c>
      <c r="I449" s="299">
        <v>2372738.2799999998</v>
      </c>
      <c r="J449" s="299">
        <v>148767.869140625</v>
      </c>
      <c r="K449" s="223">
        <v>0.51810420704599913</v>
      </c>
      <c r="L449" s="299">
        <v>4694143.25</v>
      </c>
      <c r="M449" s="223">
        <v>0.9472177961835998</v>
      </c>
      <c r="N449" s="314">
        <v>41743</v>
      </c>
    </row>
    <row r="450" spans="1:14">
      <c r="A450" s="220" t="s">
        <v>275</v>
      </c>
      <c r="B450" s="299">
        <v>2022765.4183035716</v>
      </c>
      <c r="C450" s="299">
        <v>1840461.4748214283</v>
      </c>
      <c r="D450" s="299">
        <v>182303.94348214293</v>
      </c>
      <c r="E450" s="299">
        <v>1611419.8271986605</v>
      </c>
      <c r="F450" s="299">
        <v>201427.47839983259</v>
      </c>
      <c r="G450" s="299">
        <v>1409992.3487988282</v>
      </c>
      <c r="H450" s="299">
        <v>553110.4107223124</v>
      </c>
      <c r="I450" s="299">
        <v>856881.93807651557</v>
      </c>
      <c r="J450" s="299">
        <v>43833.064765625008</v>
      </c>
      <c r="K450" s="223">
        <v>0.39227901569360069</v>
      </c>
      <c r="L450" s="299">
        <v>556317.98221131251</v>
      </c>
      <c r="M450" s="223">
        <v>0.39455390143445779</v>
      </c>
      <c r="N450" s="314">
        <v>41743</v>
      </c>
    </row>
    <row r="451" spans="1:14">
      <c r="A451" s="220" t="s">
        <v>277</v>
      </c>
      <c r="B451" s="299">
        <v>774000</v>
      </c>
      <c r="C451" s="299">
        <v>703380.8125</v>
      </c>
      <c r="D451" s="299">
        <v>70619.1875</v>
      </c>
      <c r="E451" s="299">
        <v>667433.53333333333</v>
      </c>
      <c r="F451" s="299">
        <v>317090.3833333333</v>
      </c>
      <c r="G451" s="299">
        <v>350343.15</v>
      </c>
      <c r="H451" s="299">
        <v>3826.8999999999996</v>
      </c>
      <c r="I451" s="299">
        <v>346516.25</v>
      </c>
      <c r="J451" s="299">
        <v>14176.6875</v>
      </c>
      <c r="K451" s="223">
        <v>1.0923290493905759E-2</v>
      </c>
      <c r="L451" s="299">
        <v>15699.6</v>
      </c>
      <c r="M451" s="223">
        <v>4.4812064971157563E-2</v>
      </c>
      <c r="N451" s="314">
        <v>41743</v>
      </c>
    </row>
    <row r="452" spans="1:14">
      <c r="A452" s="220" t="s">
        <v>278</v>
      </c>
      <c r="B452" s="299">
        <v>5211500.5797000006</v>
      </c>
      <c r="C452" s="299">
        <v>4801738.0490000006</v>
      </c>
      <c r="D452" s="299">
        <v>480172.5307</v>
      </c>
      <c r="E452" s="299">
        <v>4007830.3840000001</v>
      </c>
      <c r="F452" s="299">
        <v>1573867.3839999998</v>
      </c>
      <c r="G452" s="299">
        <v>2433963</v>
      </c>
      <c r="H452" s="299">
        <v>1985097</v>
      </c>
      <c r="I452" s="299">
        <v>448866</v>
      </c>
      <c r="J452" s="299">
        <v>0</v>
      </c>
      <c r="K452" s="223">
        <v>0.81558224180071759</v>
      </c>
      <c r="L452" s="299">
        <v>1985097</v>
      </c>
      <c r="M452" s="223">
        <v>0.81558224180071759</v>
      </c>
      <c r="N452" s="314">
        <v>41743</v>
      </c>
    </row>
    <row r="453" spans="1:14">
      <c r="A453" s="220" t="s">
        <v>146</v>
      </c>
      <c r="B453" s="299">
        <v>404669.62372360227</v>
      </c>
      <c r="C453" s="299">
        <v>375243.96482086182</v>
      </c>
      <c r="D453" s="299">
        <v>29425.658902740561</v>
      </c>
      <c r="E453" s="299">
        <v>367881.47611236572</v>
      </c>
      <c r="F453" s="299">
        <v>161752.79734039307</v>
      </c>
      <c r="G453" s="299">
        <v>206128.67877197266</v>
      </c>
      <c r="H453" s="299">
        <v>199358.28558349609</v>
      </c>
      <c r="I453" s="299">
        <v>6770.3931884765625</v>
      </c>
      <c r="J453" s="299">
        <v>11298.379943847656</v>
      </c>
      <c r="K453" s="223">
        <v>0.96715453070959512</v>
      </c>
      <c r="L453" s="299">
        <v>199358.28558349609</v>
      </c>
      <c r="M453" s="223">
        <v>0.96715453070959512</v>
      </c>
      <c r="N453" s="314">
        <v>41743</v>
      </c>
    </row>
    <row r="454" spans="1:14">
      <c r="A454" s="220" t="s">
        <v>349</v>
      </c>
      <c r="B454" s="233">
        <v>16324395.621727174</v>
      </c>
      <c r="C454" s="233">
        <v>14880581.623407915</v>
      </c>
      <c r="D454" s="233">
        <v>1514223.9983192584</v>
      </c>
      <c r="E454" s="233">
        <v>13082104.070168169</v>
      </c>
      <c r="F454" s="233">
        <v>3725959.9825973678</v>
      </c>
      <c r="G454" s="233">
        <v>9356144.0875708014</v>
      </c>
      <c r="H454" s="233">
        <v>5308970.3763058083</v>
      </c>
      <c r="I454" s="233">
        <v>4031772.861264992</v>
      </c>
      <c r="J454" s="233">
        <v>218076.00135009765</v>
      </c>
      <c r="K454" s="234">
        <v>0.56743144682418123</v>
      </c>
      <c r="L454" s="233">
        <v>7450616.117794808</v>
      </c>
      <c r="M454" s="234">
        <v>0.7963340504441998</v>
      </c>
      <c r="N454" s="314">
        <v>41743</v>
      </c>
    </row>
    <row r="455" spans="1:14">
      <c r="A455" s="244" t="s">
        <v>347</v>
      </c>
      <c r="B455" s="233">
        <v>15941.792599342944</v>
      </c>
      <c r="C455" s="233">
        <v>14531.817991609292</v>
      </c>
      <c r="D455" s="233">
        <v>1478.7343733586508</v>
      </c>
      <c r="E455" s="233">
        <v>12775.492256023603</v>
      </c>
      <c r="F455" s="233">
        <v>3638.632795505242</v>
      </c>
      <c r="G455" s="233">
        <v>9136.8594605183607</v>
      </c>
      <c r="H455" s="233">
        <v>5184.5413831111409</v>
      </c>
      <c r="I455" s="233">
        <v>3937.2781848290938</v>
      </c>
      <c r="J455" s="233">
        <v>212.96484506845474</v>
      </c>
      <c r="K455" s="234">
        <v>0.56743144682418123</v>
      </c>
      <c r="L455" s="233">
        <v>7275.9923025339922</v>
      </c>
      <c r="M455" s="234">
        <v>0.7963340504441998</v>
      </c>
      <c r="N455" s="314">
        <v>41743</v>
      </c>
    </row>
    <row r="456" spans="1:14">
      <c r="A456" s="198" t="s">
        <v>348</v>
      </c>
      <c r="B456" s="178">
        <v>15.568156835295843</v>
      </c>
      <c r="C456" s="178">
        <v>14.191228507430949</v>
      </c>
      <c r="D456" s="178">
        <v>1.4440765364830574</v>
      </c>
      <c r="E456" s="178">
        <v>12.47606665627305</v>
      </c>
      <c r="F456" s="178">
        <v>3.5533523393605879</v>
      </c>
      <c r="G456" s="178">
        <v>8.9227143169124616</v>
      </c>
      <c r="H456" s="178">
        <v>5.0630286944444736</v>
      </c>
      <c r="I456" s="178">
        <v>3.8449982273721619</v>
      </c>
      <c r="J456" s="178">
        <v>0.20797348151216283</v>
      </c>
      <c r="K456" s="234">
        <v>0.56743144682418123</v>
      </c>
      <c r="L456" s="178">
        <v>7.1054612329433517</v>
      </c>
      <c r="M456" s="234">
        <v>0.7963340504441998</v>
      </c>
      <c r="N456" s="314">
        <v>41743</v>
      </c>
    </row>
    <row r="457" spans="1:14">
      <c r="A457" s="197"/>
      <c r="B457" s="187"/>
      <c r="C457" s="187"/>
      <c r="D457" s="187"/>
      <c r="E457" s="187"/>
      <c r="F457" s="187"/>
      <c r="G457" s="187"/>
      <c r="H457" s="187"/>
      <c r="I457" s="187"/>
      <c r="J457" s="187"/>
      <c r="K457" s="196"/>
      <c r="L457" s="187"/>
      <c r="M457" s="196"/>
    </row>
    <row r="458" spans="1:14">
      <c r="C458" s="422" t="s">
        <v>279</v>
      </c>
      <c r="D458" s="422"/>
      <c r="E458" s="422"/>
      <c r="F458" s="422"/>
      <c r="G458" s="422"/>
      <c r="H458" s="422"/>
    </row>
    <row r="460" spans="1:14">
      <c r="A460" s="86" t="s">
        <v>282</v>
      </c>
      <c r="B460" s="89" t="s">
        <v>271</v>
      </c>
      <c r="C460" s="89" t="s">
        <v>243</v>
      </c>
      <c r="D460" s="89" t="s">
        <v>259</v>
      </c>
      <c r="E460" s="89" t="s">
        <v>261</v>
      </c>
      <c r="F460" s="89" t="s">
        <v>260</v>
      </c>
      <c r="G460" s="89" t="s">
        <v>17</v>
      </c>
      <c r="H460" s="89" t="s">
        <v>16</v>
      </c>
      <c r="I460" s="89" t="s">
        <v>18</v>
      </c>
      <c r="J460" s="89" t="s">
        <v>8</v>
      </c>
      <c r="K460" s="89" t="s">
        <v>294</v>
      </c>
      <c r="L460" s="89" t="s">
        <v>269</v>
      </c>
      <c r="M460" s="86" t="s">
        <v>295</v>
      </c>
      <c r="N460" s="314">
        <v>41743</v>
      </c>
    </row>
    <row r="461" spans="1:14">
      <c r="A461" s="220" t="s">
        <v>275</v>
      </c>
      <c r="B461" s="299">
        <v>2022765.4183035716</v>
      </c>
      <c r="C461" s="299">
        <v>1840461.4748214283</v>
      </c>
      <c r="D461" s="299">
        <v>182303.94348214293</v>
      </c>
      <c r="E461" s="299">
        <v>1611419.8271986605</v>
      </c>
      <c r="F461" s="299">
        <v>201427.47839983259</v>
      </c>
      <c r="G461" s="299">
        <v>1409992.3487988282</v>
      </c>
      <c r="H461" s="299">
        <v>553110.4107223124</v>
      </c>
      <c r="I461" s="299">
        <v>856881.93807651557</v>
      </c>
      <c r="J461" s="299">
        <v>43833.064765625008</v>
      </c>
      <c r="K461" s="223">
        <v>0.39227901569360069</v>
      </c>
      <c r="L461" s="299">
        <v>556317.98221131251</v>
      </c>
      <c r="M461" s="223">
        <v>0.39455390143445779</v>
      </c>
      <c r="N461" s="314">
        <v>41743</v>
      </c>
    </row>
    <row r="462" spans="1:14">
      <c r="A462" s="220" t="s">
        <v>277</v>
      </c>
      <c r="B462" s="299">
        <v>774000</v>
      </c>
      <c r="C462" s="299">
        <v>703380.8125</v>
      </c>
      <c r="D462" s="299">
        <v>70619.1875</v>
      </c>
      <c r="E462" s="299">
        <v>667433.53333333333</v>
      </c>
      <c r="F462" s="299">
        <v>317090.3833333333</v>
      </c>
      <c r="G462" s="299">
        <v>350343.15</v>
      </c>
      <c r="H462" s="299">
        <v>3826.8999999999996</v>
      </c>
      <c r="I462" s="299">
        <v>346516.25</v>
      </c>
      <c r="J462" s="299">
        <v>14176.6875</v>
      </c>
      <c r="K462" s="223">
        <v>1.0923290493905759E-2</v>
      </c>
      <c r="L462" s="299">
        <v>15699.6</v>
      </c>
      <c r="M462" s="223">
        <v>4.4812064971157563E-2</v>
      </c>
      <c r="N462" s="314">
        <v>41743</v>
      </c>
    </row>
    <row r="463" spans="1:14">
      <c r="A463" s="220" t="s">
        <v>278</v>
      </c>
      <c r="B463" s="299">
        <v>5211500.5797000006</v>
      </c>
      <c r="C463" s="299">
        <v>4801738.0490000006</v>
      </c>
      <c r="D463" s="299">
        <v>480172.5307</v>
      </c>
      <c r="E463" s="299">
        <v>4007830.3840000001</v>
      </c>
      <c r="F463" s="299">
        <v>1573867.3839999998</v>
      </c>
      <c r="G463" s="299">
        <v>2433963</v>
      </c>
      <c r="H463" s="299">
        <v>1985097</v>
      </c>
      <c r="I463" s="299">
        <v>448866</v>
      </c>
      <c r="J463" s="299">
        <v>0</v>
      </c>
      <c r="K463" s="223">
        <v>0.81558224180071759</v>
      </c>
      <c r="L463" s="299">
        <v>1985097</v>
      </c>
      <c r="M463" s="223">
        <v>0.81558224180071759</v>
      </c>
      <c r="N463" s="314">
        <v>41743</v>
      </c>
    </row>
    <row r="464" spans="1:14">
      <c r="A464" s="220" t="s">
        <v>146</v>
      </c>
      <c r="B464" s="299">
        <v>404669.62372360227</v>
      </c>
      <c r="C464" s="299">
        <v>375243.96482086182</v>
      </c>
      <c r="D464" s="299">
        <v>29425.658902740561</v>
      </c>
      <c r="E464" s="299">
        <v>367881.47611236572</v>
      </c>
      <c r="F464" s="299">
        <v>161752.79734039307</v>
      </c>
      <c r="G464" s="299">
        <v>206128.67877197266</v>
      </c>
      <c r="H464" s="299">
        <v>199358.28558349609</v>
      </c>
      <c r="I464" s="299">
        <v>6770.3931884765625</v>
      </c>
      <c r="J464" s="299">
        <v>11298.379943847656</v>
      </c>
      <c r="K464" s="223">
        <v>0.96715453070959512</v>
      </c>
      <c r="L464" s="299">
        <v>199358.28558349609</v>
      </c>
      <c r="M464" s="223">
        <v>0.96715453070959512</v>
      </c>
      <c r="N464" s="314">
        <v>41743</v>
      </c>
    </row>
    <row r="465" spans="1:14">
      <c r="A465" s="90" t="s">
        <v>349</v>
      </c>
      <c r="B465" s="233">
        <v>8412935.6217271741</v>
      </c>
      <c r="C465" s="233">
        <v>7720824.3011422902</v>
      </c>
      <c r="D465" s="233">
        <v>762521.32058488345</v>
      </c>
      <c r="E465" s="233">
        <v>6654565.2206443595</v>
      </c>
      <c r="F465" s="233">
        <v>2254138.0430735587</v>
      </c>
      <c r="G465" s="233">
        <v>4400427.1775708012</v>
      </c>
      <c r="H465" s="233">
        <v>2741392.5963058085</v>
      </c>
      <c r="I465" s="233">
        <v>1659034.5812649922</v>
      </c>
      <c r="J465" s="233">
        <v>69308.132209472664</v>
      </c>
      <c r="K465" s="234">
        <v>0.62298328904948697</v>
      </c>
      <c r="L465" s="233">
        <v>2756472.8677948085</v>
      </c>
      <c r="M465" s="234">
        <v>0.62641029076556232</v>
      </c>
      <c r="N465" s="314">
        <v>41743</v>
      </c>
    </row>
    <row r="466" spans="1:14">
      <c r="A466" s="244" t="s">
        <v>347</v>
      </c>
      <c r="B466" s="233">
        <v>8215.7574430929435</v>
      </c>
      <c r="C466" s="233">
        <v>7539.8674815842678</v>
      </c>
      <c r="D466" s="233">
        <v>744.64972713367524</v>
      </c>
      <c r="E466" s="264">
        <v>6498.5988482855073</v>
      </c>
      <c r="F466" s="233">
        <v>2201.3066826890222</v>
      </c>
      <c r="G466" s="233">
        <v>4297.2921655964856</v>
      </c>
      <c r="H466" s="233">
        <v>2677.1412073298911</v>
      </c>
      <c r="I466" s="233">
        <v>1620.150958266594</v>
      </c>
      <c r="J466" s="233">
        <v>67.683722860813148</v>
      </c>
      <c r="K466" s="234">
        <v>0.62298328904948697</v>
      </c>
      <c r="L466" s="233">
        <v>2691.8680349558676</v>
      </c>
      <c r="M466" s="234">
        <v>0.62641029076556232</v>
      </c>
      <c r="N466" s="314">
        <v>41743</v>
      </c>
    </row>
    <row r="467" spans="1:14">
      <c r="A467" s="198" t="s">
        <v>348</v>
      </c>
      <c r="B467" s="178">
        <v>8.0232006280204526</v>
      </c>
      <c r="C467" s="178">
        <v>7.3631518374846365</v>
      </c>
      <c r="D467" s="178">
        <v>0.72719699915397973</v>
      </c>
      <c r="E467" s="178">
        <v>6.3462879377788157</v>
      </c>
      <c r="F467" s="178">
        <v>2.1497135573134982</v>
      </c>
      <c r="G467" s="178">
        <v>4.1965743804653179</v>
      </c>
      <c r="H467" s="178">
        <v>2.6143957102830968</v>
      </c>
      <c r="I467" s="178">
        <v>1.5821786701822207</v>
      </c>
      <c r="J467" s="178">
        <v>6.609738560626284E-2</v>
      </c>
      <c r="K467" s="234">
        <v>0.62298328904948697</v>
      </c>
      <c r="L467" s="178">
        <v>2.6287773778865895</v>
      </c>
      <c r="M467" s="234">
        <v>0.62641029076556232</v>
      </c>
      <c r="N467" s="314">
        <v>41743</v>
      </c>
    </row>
    <row r="469" spans="1:14">
      <c r="C469" s="422" t="s">
        <v>280</v>
      </c>
      <c r="D469" s="422"/>
      <c r="E469" s="422"/>
      <c r="F469" s="422"/>
      <c r="G469" s="422"/>
      <c r="H469" s="422"/>
    </row>
    <row r="471" spans="1:14">
      <c r="A471" s="86" t="s">
        <v>282</v>
      </c>
      <c r="B471" s="89" t="s">
        <v>271</v>
      </c>
      <c r="C471" s="89" t="s">
        <v>243</v>
      </c>
      <c r="D471" s="89" t="s">
        <v>259</v>
      </c>
      <c r="E471" s="89" t="s">
        <v>261</v>
      </c>
      <c r="F471" s="89" t="s">
        <v>260</v>
      </c>
      <c r="G471" s="89" t="s">
        <v>17</v>
      </c>
      <c r="H471" s="89" t="s">
        <v>16</v>
      </c>
      <c r="I471" s="89" t="s">
        <v>18</v>
      </c>
      <c r="J471" s="89" t="s">
        <v>8</v>
      </c>
      <c r="K471" s="89" t="s">
        <v>294</v>
      </c>
      <c r="L471" s="89" t="s">
        <v>269</v>
      </c>
      <c r="M471" s="86" t="s">
        <v>295</v>
      </c>
      <c r="N471" s="314">
        <v>41743</v>
      </c>
    </row>
    <row r="472" spans="1:14">
      <c r="A472" s="220" t="s">
        <v>276</v>
      </c>
      <c r="B472" s="233">
        <v>7911460</v>
      </c>
      <c r="C472" s="233">
        <v>7159757.322265625</v>
      </c>
      <c r="D472" s="233">
        <v>751702.677734375</v>
      </c>
      <c r="E472" s="233">
        <v>6427538.8495238097</v>
      </c>
      <c r="F472" s="233">
        <v>1471821.9395238091</v>
      </c>
      <c r="G472" s="233">
        <v>4955716.91</v>
      </c>
      <c r="H472" s="233">
        <v>2567577.7799999998</v>
      </c>
      <c r="I472" s="233">
        <v>2372738.2799999998</v>
      </c>
      <c r="J472" s="233">
        <v>148767.869140625</v>
      </c>
      <c r="K472" s="234">
        <v>0.51810420704599924</v>
      </c>
      <c r="L472" s="233">
        <v>4694143.25</v>
      </c>
      <c r="M472" s="234">
        <v>0.94721779618360002</v>
      </c>
      <c r="N472" s="314">
        <v>41743</v>
      </c>
    </row>
    <row r="473" spans="1:14">
      <c r="A473" s="244" t="s">
        <v>347</v>
      </c>
      <c r="B473" s="233">
        <v>7726.03515625</v>
      </c>
      <c r="C473" s="233">
        <v>6991.9505100250244</v>
      </c>
      <c r="D473" s="233">
        <v>734.08464622497559</v>
      </c>
      <c r="E473" s="233">
        <v>6276.8934077380954</v>
      </c>
      <c r="F473" s="233">
        <v>1437.3261128162198</v>
      </c>
      <c r="G473" s="233">
        <v>4839.5672949218751</v>
      </c>
      <c r="H473" s="233">
        <v>2507.4001757812498</v>
      </c>
      <c r="I473" s="233">
        <v>2317.1272265624998</v>
      </c>
      <c r="J473" s="233">
        <v>145.2811222076416</v>
      </c>
      <c r="K473" s="234">
        <v>0.51810420704599924</v>
      </c>
      <c r="L473" s="233">
        <v>4584.124267578125</v>
      </c>
      <c r="M473" s="234">
        <v>0.94721779618360002</v>
      </c>
      <c r="N473" s="314">
        <v>41743</v>
      </c>
    </row>
    <row r="474" spans="1:14">
      <c r="A474" s="198" t="s">
        <v>348</v>
      </c>
      <c r="B474" s="178">
        <v>7.5449562072753906</v>
      </c>
      <c r="C474" s="178">
        <v>6.8280766699463129</v>
      </c>
      <c r="D474" s="178">
        <v>0.71687953732907772</v>
      </c>
      <c r="E474" s="178">
        <v>6.1297787184942338</v>
      </c>
      <c r="F474" s="178">
        <v>1.4036387820470897</v>
      </c>
      <c r="G474" s="178">
        <v>4.7261399364471437</v>
      </c>
      <c r="H474" s="178">
        <v>2.4486329841613768</v>
      </c>
      <c r="I474" s="178">
        <v>2.2628195571899412</v>
      </c>
      <c r="J474" s="178">
        <v>0.1418760959059</v>
      </c>
      <c r="K474" s="234">
        <v>0.51810420704599924</v>
      </c>
      <c r="L474" s="178">
        <v>4.4766838550567627</v>
      </c>
      <c r="M474" s="234">
        <v>0.94721779618360002</v>
      </c>
      <c r="N474" s="314">
        <v>41743</v>
      </c>
    </row>
    <row r="476" spans="1:14">
      <c r="A476" s="86" t="s">
        <v>282</v>
      </c>
      <c r="B476" s="89" t="s">
        <v>271</v>
      </c>
      <c r="C476" s="89" t="s">
        <v>243</v>
      </c>
      <c r="D476" s="89" t="s">
        <v>259</v>
      </c>
      <c r="E476" s="89" t="s">
        <v>261</v>
      </c>
      <c r="F476" s="89" t="s">
        <v>260</v>
      </c>
      <c r="G476" s="89" t="s">
        <v>17</v>
      </c>
      <c r="H476" s="89" t="s">
        <v>16</v>
      </c>
      <c r="I476" s="89" t="s">
        <v>18</v>
      </c>
      <c r="J476" s="89" t="s">
        <v>8</v>
      </c>
      <c r="K476" s="89" t="s">
        <v>294</v>
      </c>
      <c r="L476" s="89" t="s">
        <v>269</v>
      </c>
      <c r="M476" s="86" t="s">
        <v>295</v>
      </c>
      <c r="N476" s="314">
        <v>41712</v>
      </c>
    </row>
    <row r="477" spans="1:14">
      <c r="A477" s="220" t="s">
        <v>276</v>
      </c>
      <c r="B477" s="299">
        <v>7259959.4574218746</v>
      </c>
      <c r="C477" s="299">
        <v>6567793.107421875</v>
      </c>
      <c r="D477" s="299">
        <v>692166.34999999986</v>
      </c>
      <c r="E477" s="299">
        <v>5866974.1138467267</v>
      </c>
      <c r="F477" s="299">
        <v>1195925.9050186009</v>
      </c>
      <c r="G477" s="299">
        <v>135683.181640625</v>
      </c>
      <c r="H477" s="299">
        <v>4671048.2088281261</v>
      </c>
      <c r="I477" s="299">
        <v>2437380.1988281244</v>
      </c>
      <c r="J477" s="299">
        <v>2214083.38</v>
      </c>
      <c r="K477" s="223">
        <v>0.52180583240857092</v>
      </c>
      <c r="L477" s="299">
        <v>4579507.1988281244</v>
      </c>
      <c r="M477" s="223">
        <v>0.98040246944422615</v>
      </c>
      <c r="N477" s="314">
        <v>41712</v>
      </c>
    </row>
    <row r="478" spans="1:14">
      <c r="A478" s="220" t="s">
        <v>275</v>
      </c>
      <c r="B478" s="299">
        <v>2022765.4183035716</v>
      </c>
      <c r="C478" s="299">
        <v>1840461.4748214283</v>
      </c>
      <c r="D478" s="299">
        <v>182303.94348214293</v>
      </c>
      <c r="E478" s="299">
        <v>1611419.8271986605</v>
      </c>
      <c r="F478" s="299">
        <v>201427.47839983259</v>
      </c>
      <c r="G478" s="299">
        <v>43833.064765625008</v>
      </c>
      <c r="H478" s="299">
        <v>1409992.3487988282</v>
      </c>
      <c r="I478" s="299">
        <v>552836.10072231246</v>
      </c>
      <c r="J478" s="299">
        <v>857156.24807651562</v>
      </c>
      <c r="K478" s="223">
        <v>0.39208446853862239</v>
      </c>
      <c r="L478" s="299">
        <v>587215.91221131245</v>
      </c>
      <c r="M478" s="223">
        <v>0.41646744587767542</v>
      </c>
      <c r="N478" s="314">
        <v>41712</v>
      </c>
    </row>
    <row r="479" spans="1:14">
      <c r="A479" s="220" t="s">
        <v>277</v>
      </c>
      <c r="B479" s="299">
        <v>774000</v>
      </c>
      <c r="C479" s="299">
        <v>703380.8125</v>
      </c>
      <c r="D479" s="299">
        <v>70619.1875</v>
      </c>
      <c r="E479" s="299">
        <v>667433.53333333333</v>
      </c>
      <c r="F479" s="299">
        <v>317090.3833333333</v>
      </c>
      <c r="G479" s="299">
        <v>14176.6875</v>
      </c>
      <c r="H479" s="299">
        <v>350343.15</v>
      </c>
      <c r="I479" s="299">
        <v>425.8</v>
      </c>
      <c r="J479" s="299">
        <v>349917.35</v>
      </c>
      <c r="K479" s="223">
        <v>1.2153798354556096E-3</v>
      </c>
      <c r="L479" s="299">
        <v>43225</v>
      </c>
      <c r="M479" s="223">
        <v>0.12337903566831547</v>
      </c>
      <c r="N479" s="314">
        <v>41712</v>
      </c>
    </row>
    <row r="480" spans="1:14">
      <c r="A480" s="220" t="s">
        <v>278</v>
      </c>
      <c r="B480" s="299">
        <v>3241324.3460017275</v>
      </c>
      <c r="C480" s="299">
        <v>2954021.4161646119</v>
      </c>
      <c r="D480" s="299">
        <v>287302.92983711552</v>
      </c>
      <c r="E480" s="299">
        <v>2579507.2624561158</v>
      </c>
      <c r="F480" s="299">
        <v>1131487.8825122679</v>
      </c>
      <c r="G480" s="299">
        <v>11298.379943847656</v>
      </c>
      <c r="H480" s="299">
        <v>1448019.3799438477</v>
      </c>
      <c r="I480" s="299">
        <v>1441248.9867553711</v>
      </c>
      <c r="J480" s="299">
        <v>6770.3931884765625</v>
      </c>
      <c r="K480" s="223">
        <v>0.99532437667461393</v>
      </c>
      <c r="L480" s="299">
        <v>1441248.9867553711</v>
      </c>
      <c r="M480" s="223">
        <v>0.99532437667461393</v>
      </c>
      <c r="N480" s="314">
        <v>41712</v>
      </c>
    </row>
    <row r="481" spans="1:14">
      <c r="A481" s="220" t="s">
        <v>167</v>
      </c>
      <c r="B481" s="299">
        <v>1275146.3999999999</v>
      </c>
      <c r="C481" s="299">
        <v>1159224</v>
      </c>
      <c r="D481" s="299">
        <v>115922.40000000005</v>
      </c>
      <c r="E481" s="299">
        <v>816288</v>
      </c>
      <c r="F481" s="299">
        <v>102036</v>
      </c>
      <c r="G481" s="299">
        <v>0</v>
      </c>
      <c r="H481" s="299">
        <v>714252</v>
      </c>
      <c r="I481" s="299">
        <v>714252</v>
      </c>
      <c r="J481" s="299">
        <v>0</v>
      </c>
      <c r="K481" s="223">
        <v>1</v>
      </c>
      <c r="L481" s="299">
        <v>714252</v>
      </c>
      <c r="M481" s="223">
        <v>1</v>
      </c>
      <c r="N481" s="314">
        <v>41712</v>
      </c>
    </row>
    <row r="482" spans="1:14">
      <c r="A482" s="220" t="s">
        <v>267</v>
      </c>
      <c r="B482" s="233">
        <v>14573195.621727174</v>
      </c>
      <c r="C482" s="233">
        <v>13224880.810907915</v>
      </c>
      <c r="D482" s="233">
        <v>1348314.8108192584</v>
      </c>
      <c r="E482" s="233">
        <v>11541622.736834835</v>
      </c>
      <c r="F482" s="233">
        <v>2947967.6492640348</v>
      </c>
      <c r="G482" s="233">
        <v>204991.31385009765</v>
      </c>
      <c r="H482" s="233">
        <v>8593655.0875708014</v>
      </c>
      <c r="I482" s="233">
        <v>5146143.0863058083</v>
      </c>
      <c r="J482" s="233">
        <v>3427927.3712649923</v>
      </c>
      <c r="K482" s="234">
        <v>0.59883053646739814</v>
      </c>
      <c r="L482" s="233">
        <v>7365449.0977948084</v>
      </c>
      <c r="M482" s="234">
        <v>0.8570799063657587</v>
      </c>
      <c r="N482" s="314">
        <v>41712</v>
      </c>
    </row>
    <row r="484" spans="1:14">
      <c r="C484" s="422" t="s">
        <v>279</v>
      </c>
      <c r="D484" s="422"/>
      <c r="E484" s="422"/>
      <c r="F484" s="422"/>
      <c r="G484" s="422"/>
      <c r="H484" s="422"/>
    </row>
    <row r="486" spans="1:14">
      <c r="A486" s="86" t="s">
        <v>489</v>
      </c>
      <c r="B486" s="86" t="s">
        <v>271</v>
      </c>
      <c r="C486" s="86" t="s">
        <v>243</v>
      </c>
      <c r="D486" s="86" t="s">
        <v>259</v>
      </c>
      <c r="E486" s="86" t="s">
        <v>261</v>
      </c>
      <c r="F486" s="86" t="s">
        <v>260</v>
      </c>
      <c r="G486" s="86" t="s">
        <v>8</v>
      </c>
      <c r="H486" s="89" t="s">
        <v>17</v>
      </c>
      <c r="I486" s="89" t="s">
        <v>16</v>
      </c>
      <c r="J486" s="89" t="s">
        <v>18</v>
      </c>
      <c r="K486" s="89" t="s">
        <v>294</v>
      </c>
      <c r="L486" s="86" t="s">
        <v>269</v>
      </c>
      <c r="M486" s="86" t="s">
        <v>295</v>
      </c>
      <c r="N486" s="314">
        <v>41712</v>
      </c>
    </row>
    <row r="487" spans="1:14">
      <c r="A487" s="220" t="s">
        <v>275</v>
      </c>
      <c r="B487" s="299">
        <v>2022765.4183035716</v>
      </c>
      <c r="C487" s="299">
        <v>1840461.4748214283</v>
      </c>
      <c r="D487" s="299">
        <v>182303.94348214293</v>
      </c>
      <c r="E487" s="299">
        <v>1611419.8271986605</v>
      </c>
      <c r="F487" s="299">
        <v>201427.47839983259</v>
      </c>
      <c r="G487" s="299">
        <v>43833.064765625008</v>
      </c>
      <c r="H487" s="299">
        <v>1409992.3487988282</v>
      </c>
      <c r="I487" s="299">
        <v>552836.10072231246</v>
      </c>
      <c r="J487" s="299">
        <v>857156.24807651562</v>
      </c>
      <c r="K487" s="223">
        <v>0.39208446853862239</v>
      </c>
      <c r="L487" s="299">
        <v>587215.91221131245</v>
      </c>
      <c r="M487" s="223">
        <v>0.41646744587767542</v>
      </c>
      <c r="N487" s="314">
        <v>41712</v>
      </c>
    </row>
    <row r="488" spans="1:14">
      <c r="A488" s="220" t="s">
        <v>277</v>
      </c>
      <c r="B488" s="299">
        <v>774000</v>
      </c>
      <c r="C488" s="299">
        <v>703380.8125</v>
      </c>
      <c r="D488" s="299">
        <v>70619.1875</v>
      </c>
      <c r="E488" s="299">
        <v>667433.53333333333</v>
      </c>
      <c r="F488" s="299">
        <v>317090.3833333333</v>
      </c>
      <c r="G488" s="299">
        <v>14176.6875</v>
      </c>
      <c r="H488" s="299">
        <v>350343.15</v>
      </c>
      <c r="I488" s="299">
        <v>425.8</v>
      </c>
      <c r="J488" s="299">
        <v>349917.35</v>
      </c>
      <c r="K488" s="223">
        <v>1.2153798354556096E-3</v>
      </c>
      <c r="L488" s="299">
        <v>43225</v>
      </c>
      <c r="M488" s="223">
        <v>0.12337903566831547</v>
      </c>
      <c r="N488" s="314">
        <v>41712</v>
      </c>
    </row>
    <row r="489" spans="1:14">
      <c r="A489" s="220" t="s">
        <v>278</v>
      </c>
      <c r="B489" s="299">
        <v>3241324.3460017275</v>
      </c>
      <c r="C489" s="299">
        <v>2954021.4161646119</v>
      </c>
      <c r="D489" s="299">
        <v>287302.92983711552</v>
      </c>
      <c r="E489" s="299">
        <v>2579507.2624561158</v>
      </c>
      <c r="F489" s="299">
        <v>1131487.8825122679</v>
      </c>
      <c r="G489" s="299">
        <v>11298.379943847656</v>
      </c>
      <c r="H489" s="299">
        <v>1448019.3799438477</v>
      </c>
      <c r="I489" s="299">
        <v>1441248.9867553711</v>
      </c>
      <c r="J489" s="299">
        <v>6770.3931884765625</v>
      </c>
      <c r="K489" s="223">
        <v>0.99532437667461393</v>
      </c>
      <c r="L489" s="299">
        <v>1441248.9867553711</v>
      </c>
      <c r="M489" s="223">
        <v>0.99532437667461393</v>
      </c>
      <c r="N489" s="314">
        <v>41712</v>
      </c>
    </row>
    <row r="490" spans="1:14">
      <c r="A490" s="220" t="s">
        <v>167</v>
      </c>
      <c r="B490" s="299">
        <v>1275146.3999999999</v>
      </c>
      <c r="C490" s="299">
        <v>1159224</v>
      </c>
      <c r="D490" s="299">
        <v>115922.40000000005</v>
      </c>
      <c r="E490" s="299">
        <v>816288</v>
      </c>
      <c r="F490" s="299">
        <v>102036</v>
      </c>
      <c r="G490" s="299">
        <v>0</v>
      </c>
      <c r="H490" s="299">
        <v>714252</v>
      </c>
      <c r="I490" s="299">
        <v>714252</v>
      </c>
      <c r="J490" s="299">
        <v>0</v>
      </c>
      <c r="K490" s="223">
        <v>1</v>
      </c>
      <c r="L490" s="299">
        <v>714252</v>
      </c>
      <c r="M490" s="223">
        <v>1</v>
      </c>
      <c r="N490" s="314">
        <v>41712</v>
      </c>
    </row>
    <row r="491" spans="1:14">
      <c r="A491" s="90" t="s">
        <v>267</v>
      </c>
      <c r="B491" s="233">
        <v>7313236.1643052995</v>
      </c>
      <c r="C491" s="233">
        <v>6657087.7034860402</v>
      </c>
      <c r="D491" s="233">
        <v>656148.46081925847</v>
      </c>
      <c r="E491" s="233">
        <v>5674648.6229881095</v>
      </c>
      <c r="F491" s="233">
        <v>1752041.7442454337</v>
      </c>
      <c r="G491" s="233">
        <v>69308.132209472664</v>
      </c>
      <c r="H491" s="233">
        <v>3922606.8787426758</v>
      </c>
      <c r="I491" s="233">
        <v>2708762.8874776838</v>
      </c>
      <c r="J491" s="233">
        <v>1213843.9912649922</v>
      </c>
      <c r="K491" s="234">
        <v>0.69055170992458237</v>
      </c>
      <c r="L491" s="233">
        <v>2785941.8989666835</v>
      </c>
      <c r="M491" s="234">
        <v>0.71022714870159753</v>
      </c>
      <c r="N491" s="314">
        <v>41712</v>
      </c>
    </row>
    <row r="493" spans="1:14">
      <c r="C493" s="422" t="s">
        <v>280</v>
      </c>
      <c r="D493" s="422"/>
      <c r="E493" s="422"/>
      <c r="F493" s="422"/>
      <c r="G493" s="422"/>
      <c r="H493" s="422"/>
    </row>
    <row r="495" spans="1:14">
      <c r="A495" s="86" t="s">
        <v>489</v>
      </c>
      <c r="B495" s="86" t="s">
        <v>271</v>
      </c>
      <c r="C495" s="86" t="s">
        <v>243</v>
      </c>
      <c r="D495" s="86" t="s">
        <v>259</v>
      </c>
      <c r="E495" s="86" t="s">
        <v>261</v>
      </c>
      <c r="F495" s="86" t="s">
        <v>260</v>
      </c>
      <c r="G495" s="86" t="s">
        <v>8</v>
      </c>
      <c r="H495" s="89" t="s">
        <v>17</v>
      </c>
      <c r="I495" s="89" t="s">
        <v>16</v>
      </c>
      <c r="J495" s="89" t="s">
        <v>18</v>
      </c>
      <c r="K495" s="89" t="s">
        <v>294</v>
      </c>
      <c r="L495" s="86" t="s">
        <v>269</v>
      </c>
      <c r="M495" s="86" t="s">
        <v>295</v>
      </c>
      <c r="N495" s="314">
        <v>41712</v>
      </c>
    </row>
    <row r="496" spans="1:14">
      <c r="A496" s="220" t="s">
        <v>276</v>
      </c>
      <c r="B496" s="233">
        <v>7259959.4574218746</v>
      </c>
      <c r="C496" s="233">
        <v>6567793.107421875</v>
      </c>
      <c r="D496" s="233">
        <v>692166.35</v>
      </c>
      <c r="E496" s="233">
        <v>5866974.1138467258</v>
      </c>
      <c r="F496" s="233">
        <v>1195925.9050186011</v>
      </c>
      <c r="G496" s="233">
        <v>135683.181640625</v>
      </c>
      <c r="H496" s="233">
        <v>4671048.2088281251</v>
      </c>
      <c r="I496" s="233">
        <v>2437380.1988281244</v>
      </c>
      <c r="J496" s="233">
        <v>2214083.38</v>
      </c>
      <c r="K496" s="234">
        <v>0.52180583240857104</v>
      </c>
      <c r="L496" s="233">
        <v>4579507.1988281254</v>
      </c>
      <c r="M496" s="234">
        <v>0.9804024694442266</v>
      </c>
      <c r="N496" s="314">
        <v>41712</v>
      </c>
    </row>
  </sheetData>
  <autoFilter ref="A329:N496">
    <filterColumn colId="2" showButton="0"/>
    <filterColumn colId="3" showButton="0"/>
    <filterColumn colId="4" showButton="0"/>
    <filterColumn colId="5" showButton="0"/>
    <filterColumn colId="6" showButton="0"/>
  </autoFilter>
  <mergeCells count="47">
    <mergeCell ref="C59:H59"/>
    <mergeCell ref="C71:H71"/>
    <mergeCell ref="C82:H82"/>
    <mergeCell ref="C142:H142"/>
    <mergeCell ref="C493:H493"/>
    <mergeCell ref="C412:H412"/>
    <mergeCell ref="C429:H429"/>
    <mergeCell ref="C440:H440"/>
    <mergeCell ref="C458:H458"/>
    <mergeCell ref="C469:H469"/>
    <mergeCell ref="C292:H292"/>
    <mergeCell ref="C299:H299"/>
    <mergeCell ref="C311:H311"/>
    <mergeCell ref="C322:H322"/>
    <mergeCell ref="C484:H484"/>
    <mergeCell ref="C383:H383"/>
    <mergeCell ref="C401:H401"/>
    <mergeCell ref="C329:H329"/>
    <mergeCell ref="C341:H341"/>
    <mergeCell ref="C352:H352"/>
    <mergeCell ref="C360:H360"/>
    <mergeCell ref="C372:H372"/>
    <mergeCell ref="C269:H269"/>
    <mergeCell ref="C281:H281"/>
    <mergeCell ref="C202:H202"/>
    <mergeCell ref="C262:H262"/>
    <mergeCell ref="C239:H239"/>
    <mergeCell ref="C251:H251"/>
    <mergeCell ref="C209:H209"/>
    <mergeCell ref="C221:H221"/>
    <mergeCell ref="C232:H232"/>
    <mergeCell ref="C1:H1"/>
    <mergeCell ref="C13:H13"/>
    <mergeCell ref="C24:H24"/>
    <mergeCell ref="C179:H179"/>
    <mergeCell ref="C191:H191"/>
    <mergeCell ref="C149:H149"/>
    <mergeCell ref="C30:H30"/>
    <mergeCell ref="C42:H42"/>
    <mergeCell ref="C53:H53"/>
    <mergeCell ref="C161:H161"/>
    <mergeCell ref="C172:H172"/>
    <mergeCell ref="C89:H89"/>
    <mergeCell ref="C101:H101"/>
    <mergeCell ref="C112:H112"/>
    <mergeCell ref="C119:H119"/>
    <mergeCell ref="C131:H131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9"/>
  <sheetViews>
    <sheetView topLeftCell="A7" workbookViewId="0">
      <selection activeCell="L25" sqref="L25"/>
    </sheetView>
  </sheetViews>
  <sheetFormatPr defaultRowHeight="15"/>
  <cols>
    <col min="1" max="1" width="11.85546875" bestFit="1" customWidth="1"/>
    <col min="2" max="2" width="15.85546875" bestFit="1" customWidth="1"/>
    <col min="3" max="3" width="10.28515625" bestFit="1" customWidth="1"/>
    <col min="4" max="4" width="11" bestFit="1" customWidth="1"/>
    <col min="5" max="5" width="12.7109375" bestFit="1" customWidth="1"/>
    <col min="6" max="6" width="10.140625" bestFit="1" customWidth="1"/>
    <col min="7" max="7" width="11.5703125" bestFit="1" customWidth="1"/>
    <col min="8" max="8" width="10" bestFit="1" customWidth="1"/>
    <col min="9" max="9" width="9.42578125" bestFit="1" customWidth="1"/>
    <col min="10" max="10" width="6" bestFit="1" customWidth="1"/>
    <col min="11" max="11" width="7.140625" bestFit="1" customWidth="1"/>
    <col min="12" max="12" width="15.42578125" bestFit="1" customWidth="1"/>
    <col min="13" max="13" width="11" bestFit="1" customWidth="1"/>
  </cols>
  <sheetData>
    <row r="3" spans="1:13">
      <c r="A3" s="86" t="s">
        <v>377</v>
      </c>
      <c r="B3" s="89" t="s">
        <v>271</v>
      </c>
      <c r="C3" s="89" t="s">
        <v>243</v>
      </c>
      <c r="D3" s="89" t="s">
        <v>259</v>
      </c>
      <c r="E3" s="89" t="s">
        <v>261</v>
      </c>
      <c r="F3" s="89" t="s">
        <v>260</v>
      </c>
      <c r="G3" s="89" t="s">
        <v>17</v>
      </c>
      <c r="H3" s="89" t="s">
        <v>16</v>
      </c>
      <c r="I3" s="89" t="s">
        <v>18</v>
      </c>
      <c r="J3" s="89" t="s">
        <v>8</v>
      </c>
      <c r="K3" s="89" t="s">
        <v>294</v>
      </c>
      <c r="L3" s="89" t="s">
        <v>269</v>
      </c>
      <c r="M3" s="86" t="s">
        <v>295</v>
      </c>
    </row>
    <row r="4" spans="1:13" s="312" customFormat="1">
      <c r="A4" s="315">
        <v>41712</v>
      </c>
      <c r="B4" s="178">
        <v>13.898082372405218</v>
      </c>
      <c r="C4" s="178">
        <v>12.612229166896739</v>
      </c>
      <c r="D4" s="178">
        <v>1.2858532055084786</v>
      </c>
      <c r="E4" s="178">
        <v>11.006949173769794</v>
      </c>
      <c r="F4" s="178">
        <v>2.8114010326996182</v>
      </c>
      <c r="G4" s="178">
        <v>0.19549495110521092</v>
      </c>
      <c r="H4" s="178">
        <v>8.1955481410701765</v>
      </c>
      <c r="I4" s="178">
        <v>4.9077444899614413</v>
      </c>
      <c r="J4" s="178">
        <v>3.2691262924814151</v>
      </c>
      <c r="K4" s="234">
        <v>0.59883053646739814</v>
      </c>
      <c r="L4" s="178">
        <v>7.0242396333644948</v>
      </c>
      <c r="M4" s="234">
        <v>0.8570799063657587</v>
      </c>
    </row>
    <row r="5" spans="1:13" s="312" customFormat="1">
      <c r="A5" s="315">
        <v>41743</v>
      </c>
      <c r="B5" s="178">
        <v>15.568156835295843</v>
      </c>
      <c r="C5" s="178">
        <v>14.191228507430949</v>
      </c>
      <c r="D5" s="178">
        <v>1.4440765364830574</v>
      </c>
      <c r="E5" s="178">
        <v>12.47606665627305</v>
      </c>
      <c r="F5" s="178">
        <v>3.5533523393605879</v>
      </c>
      <c r="G5" s="178">
        <v>8.9227143169124616</v>
      </c>
      <c r="H5" s="178">
        <v>5.0630286944444736</v>
      </c>
      <c r="I5" s="178">
        <v>3.8449982273721619</v>
      </c>
      <c r="J5" s="178">
        <v>0.20797348151216283</v>
      </c>
      <c r="K5" s="234">
        <v>0.56743144682418123</v>
      </c>
      <c r="L5" s="178">
        <v>7.1054612329433517</v>
      </c>
      <c r="M5" s="234">
        <v>0.7963340504441998</v>
      </c>
    </row>
    <row r="6" spans="1:13" s="312" customFormat="1">
      <c r="A6" s="315">
        <v>41773</v>
      </c>
      <c r="B6" s="178">
        <v>16.112224887170481</v>
      </c>
      <c r="C6" s="178">
        <v>14.68554113653461</v>
      </c>
      <c r="D6" s="178">
        <v>1.4938319592540346</v>
      </c>
      <c r="E6" s="178">
        <v>13.006922705333871</v>
      </c>
      <c r="F6" s="178">
        <v>3.8605893341635404</v>
      </c>
      <c r="G6" s="178">
        <v>9.1463333711703321</v>
      </c>
      <c r="H6" s="178">
        <v>5.0633453422388985</v>
      </c>
      <c r="I6" s="178">
        <v>4.078004479813389</v>
      </c>
      <c r="J6" s="178">
        <v>0.21600715944776311</v>
      </c>
      <c r="K6" s="234">
        <v>0.55359291387724818</v>
      </c>
      <c r="L6" s="178">
        <v>7.2258373900151218</v>
      </c>
      <c r="M6" s="234">
        <v>0.7900255869517393</v>
      </c>
    </row>
    <row r="7" spans="1:13" s="312" customFormat="1">
      <c r="A7" s="315">
        <v>41804</v>
      </c>
      <c r="B7" s="178">
        <v>17.084019015588453</v>
      </c>
      <c r="C7" s="178">
        <v>15.575836206199327</v>
      </c>
      <c r="D7" s="178">
        <v>1.5753310180072866</v>
      </c>
      <c r="E7" s="178">
        <v>13.855083779654347</v>
      </c>
      <c r="F7" s="178">
        <v>4.2133011897340156</v>
      </c>
      <c r="G7" s="178">
        <v>9.6417825899203322</v>
      </c>
      <c r="H7" s="178">
        <v>5.4603444940946062</v>
      </c>
      <c r="I7" s="178">
        <v>4.5577779189078136</v>
      </c>
      <c r="J7" s="178">
        <v>0.23400667065987363</v>
      </c>
      <c r="K7" s="234">
        <v>0.5663210555901701</v>
      </c>
      <c r="L7" s="178">
        <v>7.6090310141793447</v>
      </c>
      <c r="M7" s="234">
        <v>0.78917263931401471</v>
      </c>
    </row>
    <row r="8" spans="1:13" s="312" customFormat="1">
      <c r="A8" s="315">
        <v>41834</v>
      </c>
      <c r="B8" s="178">
        <v>18.54848129586189</v>
      </c>
      <c r="C8" s="178">
        <v>16.915654505016008</v>
      </c>
      <c r="D8" s="178">
        <v>1.6999749994640432</v>
      </c>
      <c r="E8" s="178">
        <v>15.132132290251212</v>
      </c>
      <c r="F8" s="178">
        <v>4.7608605645886941</v>
      </c>
      <c r="G8" s="178">
        <v>10.371271725662519</v>
      </c>
      <c r="H8" s="178">
        <v>5.5260547598800613</v>
      </c>
      <c r="I8" s="178">
        <v>5.2270954373059801</v>
      </c>
      <c r="J8" s="178">
        <v>0.26158198470482602</v>
      </c>
      <c r="K8" s="234">
        <v>0.53282325505043659</v>
      </c>
      <c r="L8" s="178">
        <v>7.6815701564750638</v>
      </c>
      <c r="M8" s="234">
        <v>0.74065846114781686</v>
      </c>
    </row>
    <row r="9" spans="1:13">
      <c r="A9" s="315">
        <v>41865</v>
      </c>
      <c r="B9" s="178">
        <v>18.627043001279077</v>
      </c>
      <c r="C9" s="178">
        <v>16.985980675436501</v>
      </c>
      <c r="D9" s="178">
        <v>1.7082105344607437</v>
      </c>
      <c r="E9" s="178">
        <v>15.189893764761928</v>
      </c>
      <c r="F9" s="178">
        <v>4.7798034035174179</v>
      </c>
      <c r="G9" s="178">
        <v>10.41009036124451</v>
      </c>
      <c r="H9" s="178">
        <v>6.23771136806812</v>
      </c>
      <c r="I9" s="178">
        <v>5.3920325112272982</v>
      </c>
      <c r="J9" s="178">
        <v>0.26089157420909032</v>
      </c>
      <c r="K9" s="234">
        <v>0.59919858057047748</v>
      </c>
      <c r="L9" s="178">
        <v>8.5589957661321385</v>
      </c>
      <c r="M9" s="234">
        <v>0.82218265827895498</v>
      </c>
    </row>
    <row r="10" spans="1:13">
      <c r="A10" s="315">
        <v>41896</v>
      </c>
      <c r="B10" s="178">
        <v>18.627043001279077</v>
      </c>
      <c r="C10" s="178">
        <v>16.985980675436501</v>
      </c>
      <c r="D10" s="178">
        <v>1.7082105344607437</v>
      </c>
      <c r="E10" s="178">
        <v>15.18989376476193</v>
      </c>
      <c r="F10" s="178">
        <v>4.7798034035174179</v>
      </c>
      <c r="G10" s="178">
        <v>10.41009036124451</v>
      </c>
      <c r="H10" s="178">
        <v>6.1220668390532955</v>
      </c>
      <c r="I10" s="178">
        <v>5.3642720568855298</v>
      </c>
      <c r="J10" s="178">
        <v>0.26089157420909032</v>
      </c>
      <c r="K10" s="234">
        <v>0.58808969246270903</v>
      </c>
      <c r="L10" s="178">
        <v>8.5743173239519823</v>
      </c>
      <c r="M10" s="234">
        <v>0.82365445701346784</v>
      </c>
    </row>
    <row r="11" spans="1:13">
      <c r="A11" s="315">
        <v>41926</v>
      </c>
      <c r="B11" s="178">
        <v>19.097204439267358</v>
      </c>
      <c r="C11" s="178">
        <v>17.413625501908307</v>
      </c>
      <c r="D11" s="178">
        <v>1.7507271459772193</v>
      </c>
      <c r="E11" s="178">
        <v>15.599353051406275</v>
      </c>
      <c r="F11" s="178">
        <v>5.0028757234564409</v>
      </c>
      <c r="G11" s="178">
        <v>10.596477327949833</v>
      </c>
      <c r="H11" s="178">
        <v>6.20873127491679</v>
      </c>
      <c r="I11" s="178">
        <v>5.4393375945766467</v>
      </c>
      <c r="J11" s="178">
        <v>0.2680063198856078</v>
      </c>
      <c r="K11" s="234">
        <v>0.58592408427471554</v>
      </c>
      <c r="L11" s="178">
        <v>8.4784072428336366</v>
      </c>
      <c r="M11" s="234">
        <v>0.80011564036196614</v>
      </c>
    </row>
    <row r="12" spans="1:13">
      <c r="A12" s="315">
        <v>41957</v>
      </c>
      <c r="B12" s="178">
        <v>19.097204439267358</v>
      </c>
      <c r="C12" s="178">
        <v>17.413625501908307</v>
      </c>
      <c r="D12" s="178">
        <v>1.7507271459772193</v>
      </c>
      <c r="E12" s="178">
        <v>15.599353051406275</v>
      </c>
      <c r="F12" s="178">
        <v>5.0028757234564409</v>
      </c>
      <c r="G12" s="178">
        <v>10.596477327949833</v>
      </c>
      <c r="H12" s="178">
        <v>6.4041729977866639</v>
      </c>
      <c r="I12" s="178">
        <v>5.2447144580562606</v>
      </c>
      <c r="J12" s="178">
        <v>0.2680063198856078</v>
      </c>
      <c r="K12" s="400">
        <v>0.60436811211728603</v>
      </c>
      <c r="L12" s="178">
        <v>8.4951275869598604</v>
      </c>
      <c r="M12" s="400">
        <v>0.80169355570201239</v>
      </c>
    </row>
    <row r="13" spans="1:13">
      <c r="A13" s="315">
        <v>41987</v>
      </c>
      <c r="B13" s="178">
        <v>19.097204439267358</v>
      </c>
      <c r="C13" s="178">
        <v>17.413625501908307</v>
      </c>
      <c r="D13" s="178">
        <v>1.7507271459772193</v>
      </c>
      <c r="E13" s="178">
        <v>15.599353051406275</v>
      </c>
      <c r="F13" s="178">
        <v>5.0028757234564409</v>
      </c>
      <c r="G13" s="178">
        <v>10.596477327949833</v>
      </c>
      <c r="H13" s="178">
        <v>6.4080314694484688</v>
      </c>
      <c r="I13" s="178">
        <v>5.2353629657556304</v>
      </c>
      <c r="J13" s="178">
        <v>0.2680063198856078</v>
      </c>
      <c r="K13" s="400">
        <v>0.60473223988752411</v>
      </c>
      <c r="L13" s="178">
        <v>8.422535199611449</v>
      </c>
      <c r="M13" s="400">
        <v>0.79484294062477934</v>
      </c>
    </row>
    <row r="14" spans="1:13" s="388" customFormat="1">
      <c r="A14" s="315">
        <v>42018</v>
      </c>
      <c r="B14" s="178">
        <v>19.097204439267358</v>
      </c>
      <c r="C14" s="178">
        <v>17.413625501908307</v>
      </c>
      <c r="D14" s="178">
        <v>1.7507271459772193</v>
      </c>
      <c r="E14" s="178">
        <v>15.599353051406275</v>
      </c>
      <c r="F14" s="178">
        <v>5.0028757234564409</v>
      </c>
      <c r="G14" s="178">
        <v>10.596477327949833</v>
      </c>
      <c r="H14" s="178">
        <v>6.4806758096953851</v>
      </c>
      <c r="I14" s="178">
        <v>5.1625811112602236</v>
      </c>
      <c r="J14" s="178">
        <v>0.2680063198856078</v>
      </c>
      <c r="K14" s="400">
        <v>0.6115877578109481</v>
      </c>
      <c r="L14" s="178">
        <v>8.3723783425381413</v>
      </c>
      <c r="M14" s="400">
        <v>0.79010958863231939</v>
      </c>
    </row>
    <row r="15" spans="1:13" s="388" customFormat="1">
      <c r="A15" s="315">
        <v>42049</v>
      </c>
      <c r="B15" s="178">
        <v>19.097204439267358</v>
      </c>
      <c r="C15" s="178">
        <v>17.413625501908307</v>
      </c>
      <c r="D15" s="178">
        <v>1.7507271459772193</v>
      </c>
      <c r="E15" s="178">
        <v>15.599353051406275</v>
      </c>
      <c r="F15" s="178">
        <v>5.0028757234564409</v>
      </c>
      <c r="G15" s="178">
        <v>10.596477327949833</v>
      </c>
      <c r="H15" s="178">
        <v>6.4439252069732165</v>
      </c>
      <c r="I15" s="178">
        <v>5.144504977532196</v>
      </c>
      <c r="J15" s="178">
        <v>0.2680063198856078</v>
      </c>
      <c r="K15" s="400">
        <v>0.60811956724300975</v>
      </c>
      <c r="L15" s="178">
        <v>8.3841401089718559</v>
      </c>
      <c r="M15" s="400">
        <v>0.79121955811271372</v>
      </c>
    </row>
    <row r="16" spans="1:13" s="388" customFormat="1">
      <c r="A16" s="315">
        <v>42077</v>
      </c>
      <c r="B16" s="178">
        <v>17.601620124950848</v>
      </c>
      <c r="C16" s="178">
        <v>16.053752454735282</v>
      </c>
      <c r="D16" s="178">
        <v>1.6150158788337312</v>
      </c>
      <c r="E16" s="178">
        <v>14.395267468006825</v>
      </c>
      <c r="F16" s="178">
        <v>4.829671143542984</v>
      </c>
      <c r="G16" s="178">
        <v>9.56559632446384</v>
      </c>
      <c r="H16" s="178">
        <v>5.776828415109776</v>
      </c>
      <c r="I16" s="178">
        <v>4.391678586027119</v>
      </c>
      <c r="J16" s="178">
        <v>0.24258442919468506</v>
      </c>
      <c r="K16" s="400">
        <v>0.60391722786123025</v>
      </c>
      <c r="L16" s="178">
        <v>8.0743417172124623</v>
      </c>
      <c r="M16" s="400">
        <v>0.84410228524514241</v>
      </c>
    </row>
    <row r="17" spans="1:13" s="388" customFormat="1">
      <c r="A17" s="315">
        <v>42108</v>
      </c>
      <c r="B17" s="178">
        <v>17.601620124950848</v>
      </c>
      <c r="C17" s="178">
        <v>16.053752454735282</v>
      </c>
      <c r="D17" s="178">
        <v>1.6150158788337312</v>
      </c>
      <c r="E17" s="178">
        <v>14.395267468006825</v>
      </c>
      <c r="F17" s="178">
        <v>4.829671143542984</v>
      </c>
      <c r="G17" s="178">
        <v>9.56559632446384</v>
      </c>
      <c r="H17" s="178">
        <v>5.4802275253226966</v>
      </c>
      <c r="I17" s="178">
        <v>4.5400728700519535</v>
      </c>
      <c r="J17" s="178">
        <v>0.24258442919468506</v>
      </c>
      <c r="K17" s="400">
        <v>0.57291018138692662</v>
      </c>
      <c r="L17" s="178">
        <v>7.782647094591522</v>
      </c>
      <c r="M17" s="400">
        <v>0.8136081463826299</v>
      </c>
    </row>
    <row r="18" spans="1:13" s="388" customFormat="1">
      <c r="A18" s="315">
        <v>42138</v>
      </c>
      <c r="B18" s="178">
        <v>16.79538256071492</v>
      </c>
      <c r="C18" s="178">
        <v>15.320381507195474</v>
      </c>
      <c r="D18" s="178">
        <v>1.5421492621376121</v>
      </c>
      <c r="E18" s="178">
        <v>13.790971804386079</v>
      </c>
      <c r="F18" s="178">
        <v>4.7541341855903916</v>
      </c>
      <c r="G18" s="178">
        <v>9.0368376187956887</v>
      </c>
      <c r="H18" s="178">
        <v>5.134000418349169</v>
      </c>
      <c r="I18" s="178">
        <v>4.1775453865365115</v>
      </c>
      <c r="J18" s="178">
        <v>0.22551578502869235</v>
      </c>
      <c r="K18" s="400">
        <v>0.56811914022566679</v>
      </c>
      <c r="L18" s="178">
        <v>7.5235004662862064</v>
      </c>
      <c r="M18" s="400">
        <v>0.83253686562189666</v>
      </c>
    </row>
    <row r="19" spans="1:13" s="388" customFormat="1">
      <c r="A19" s="315">
        <v>42169</v>
      </c>
      <c r="B19" s="178">
        <v>17.521128715500076</v>
      </c>
      <c r="C19" s="178">
        <v>16.002118691720007</v>
      </c>
      <c r="D19" s="178">
        <v>1.5190100237800683</v>
      </c>
      <c r="E19" s="178">
        <v>14.423959780460297</v>
      </c>
      <c r="F19" s="178">
        <v>4.9653549268623633</v>
      </c>
      <c r="G19" s="178">
        <v>9.458604853597933</v>
      </c>
      <c r="H19" s="178">
        <v>5.5700100542744613</v>
      </c>
      <c r="I19" s="178">
        <v>4.2093287384347065</v>
      </c>
      <c r="J19" s="178">
        <v>0.32348406534409152</v>
      </c>
      <c r="K19" s="400">
        <v>0.58888283636837835</v>
      </c>
      <c r="L19" s="178">
        <v>7.8623481129994603</v>
      </c>
      <c r="M19" s="400">
        <v>0.83123761217371539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Summary-NoTRSource</vt:lpstr>
      <vt:lpstr>Final MOR</vt:lpstr>
      <vt:lpstr>Final MOR-no-MOR</vt:lpstr>
      <vt:lpstr>Tech-Refresh</vt:lpstr>
      <vt:lpstr>New Installs</vt:lpstr>
      <vt:lpstr>Exchange</vt:lpstr>
      <vt:lpstr>Unable to Report</vt:lpstr>
      <vt:lpstr>MOR Report Purpose</vt:lpstr>
      <vt:lpstr>Tier Report</vt:lpstr>
      <vt:lpstr>ALL_Pivot_new</vt:lpstr>
      <vt:lpstr>Source</vt:lpstr>
      <vt:lpstr>Pool</vt:lpstr>
      <vt:lpstr>PoolReport</vt:lpstr>
      <vt:lpstr>All</vt:lpstr>
      <vt:lpstr>All_ENV</vt:lpstr>
      <vt:lpstr>SummaryAll</vt:lpstr>
      <vt:lpstr>Monthly-Report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2014-01-27T06:57:26Z</dcterms:created>
  <dcterms:modified xsi:type="dcterms:W3CDTF">2015-07-20T06:38:39Z</dcterms:modified>
</cp:coreProperties>
</file>