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18195" windowHeight="11565" activeTab="6"/>
  </bookViews>
  <sheets>
    <sheet name="Summary" sheetId="31" r:id="rId1"/>
    <sheet name="Final MOR" sheetId="23" r:id="rId2"/>
    <sheet name="Tech-Refresh" sheetId="30" r:id="rId3"/>
    <sheet name="New Installs" sheetId="26" r:id="rId4"/>
    <sheet name="Centera" sheetId="34" r:id="rId5"/>
    <sheet name="Unable to Report" sheetId="25" r:id="rId6"/>
    <sheet name="MOR Report Purpose" sheetId="32" r:id="rId7"/>
    <sheet name="Source" sheetId="1" r:id="rId8"/>
    <sheet name="All_Pivot" sheetId="18" r:id="rId9"/>
    <sheet name="Sheet1" sheetId="33" r:id="rId10"/>
  </sheets>
  <definedNames>
    <definedName name="_xlnm._FilterDatabase" localSheetId="7" hidden="1">Source!$A$1:$EG$123</definedName>
  </definedNames>
  <calcPr calcId="145621"/>
  <pivotCaches>
    <pivotCache cacheId="71" r:id="rId11"/>
    <pivotCache cacheId="85" r:id="rId12"/>
  </pivotCaches>
</workbook>
</file>

<file path=xl/calcChain.xml><?xml version="1.0" encoding="utf-8"?>
<calcChain xmlns="http://schemas.openxmlformats.org/spreadsheetml/2006/main">
  <c r="E14" i="32" l="1"/>
  <c r="D14" i="32"/>
  <c r="C14" i="32"/>
  <c r="B14" i="32"/>
  <c r="E7" i="32"/>
  <c r="D7" i="32"/>
  <c r="C7" i="32"/>
  <c r="B7" i="32"/>
  <c r="E6" i="32"/>
  <c r="F6" i="32" s="1"/>
  <c r="D6" i="32"/>
  <c r="C6" i="32"/>
  <c r="G6" i="32" s="1"/>
  <c r="B6" i="32"/>
  <c r="E13" i="32"/>
  <c r="D13" i="32"/>
  <c r="C13" i="32"/>
  <c r="G13" i="32" s="1"/>
  <c r="B13" i="32"/>
  <c r="O24" i="23"/>
  <c r="M24" i="23"/>
  <c r="G3" i="18"/>
  <c r="Q3" i="18"/>
  <c r="O3" i="18"/>
  <c r="F3" i="18"/>
  <c r="E3" i="18"/>
  <c r="R6" i="18"/>
  <c r="CS6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4" i="33"/>
  <c r="C6" i="33" s="1"/>
  <c r="F5" i="33"/>
  <c r="D4" i="33"/>
  <c r="F3" i="33"/>
  <c r="C5" i="33"/>
  <c r="CP9" i="1"/>
  <c r="CR103" i="1"/>
  <c r="CW99" i="1"/>
  <c r="CW98" i="1"/>
  <c r="CV30" i="1"/>
  <c r="CU30" i="1"/>
  <c r="CU28" i="1"/>
  <c r="CV26" i="1"/>
  <c r="CU27" i="1"/>
  <c r="CU26" i="1"/>
  <c r="R7" i="18"/>
  <c r="S7" i="18" s="1"/>
  <c r="T7" i="18" s="1"/>
  <c r="R8" i="18"/>
  <c r="S8" i="18" s="1"/>
  <c r="T8" i="18" s="1"/>
  <c r="R9" i="18"/>
  <c r="S9" i="18" s="1"/>
  <c r="T9" i="18" s="1"/>
  <c r="R10" i="18"/>
  <c r="S10" i="18" s="1"/>
  <c r="T10" i="18" s="1"/>
  <c r="R11" i="18"/>
  <c r="S11" i="18" s="1"/>
  <c r="T11" i="18" s="1"/>
  <c r="R12" i="18"/>
  <c r="S12" i="18" s="1"/>
  <c r="T12" i="18" s="1"/>
  <c r="R13" i="18"/>
  <c r="S13" i="18" s="1"/>
  <c r="T13" i="18" s="1"/>
  <c r="R14" i="18"/>
  <c r="S14" i="18" s="1"/>
  <c r="T14" i="18" s="1"/>
  <c r="R15" i="18"/>
  <c r="S15" i="18" s="1"/>
  <c r="T15" i="18" s="1"/>
  <c r="R16" i="18"/>
  <c r="S16" i="18" s="1"/>
  <c r="T16" i="18" s="1"/>
  <c r="R17" i="18"/>
  <c r="S17" i="18" s="1"/>
  <c r="T17" i="18" s="1"/>
  <c r="R18" i="18"/>
  <c r="S18" i="18" s="1"/>
  <c r="T18" i="18" s="1"/>
  <c r="R19" i="18"/>
  <c r="S19" i="18" s="1"/>
  <c r="T19" i="18" s="1"/>
  <c r="R20" i="18"/>
  <c r="S20" i="18" s="1"/>
  <c r="T20" i="18" s="1"/>
  <c r="R21" i="18"/>
  <c r="S21" i="18" s="1"/>
  <c r="T21" i="18" s="1"/>
  <c r="R22" i="18"/>
  <c r="S22" i="18" s="1"/>
  <c r="T22" i="18" s="1"/>
  <c r="R23" i="18"/>
  <c r="S23" i="18" s="1"/>
  <c r="T23" i="18" s="1"/>
  <c r="R24" i="18"/>
  <c r="S24" i="18" s="1"/>
  <c r="T24" i="18" s="1"/>
  <c r="R25" i="18"/>
  <c r="S25" i="18" s="1"/>
  <c r="T25" i="18" s="1"/>
  <c r="R26" i="18"/>
  <c r="S26" i="18" s="1"/>
  <c r="T26" i="18" s="1"/>
  <c r="R27" i="18"/>
  <c r="S27" i="18" s="1"/>
  <c r="T27" i="18" s="1"/>
  <c r="R28" i="18"/>
  <c r="S28" i="18" s="1"/>
  <c r="T28" i="18" s="1"/>
  <c r="R29" i="18"/>
  <c r="S29" i="18" s="1"/>
  <c r="T29" i="18" s="1"/>
  <c r="R30" i="18"/>
  <c r="S30" i="18" s="1"/>
  <c r="T30" i="18" s="1"/>
  <c r="R31" i="18"/>
  <c r="S31" i="18" s="1"/>
  <c r="T31" i="18" s="1"/>
  <c r="R32" i="18"/>
  <c r="S32" i="18" s="1"/>
  <c r="T32" i="18" s="1"/>
  <c r="R33" i="18"/>
  <c r="S33" i="18" s="1"/>
  <c r="T33" i="18" s="1"/>
  <c r="R34" i="18"/>
  <c r="S34" i="18" s="1"/>
  <c r="T34" i="18" s="1"/>
  <c r="R35" i="18"/>
  <c r="S35" i="18" s="1"/>
  <c r="T35" i="18" s="1"/>
  <c r="R36" i="18"/>
  <c r="S36" i="18" s="1"/>
  <c r="T36" i="18" s="1"/>
  <c r="R37" i="18"/>
  <c r="S37" i="18" s="1"/>
  <c r="T37" i="18" s="1"/>
  <c r="R38" i="18"/>
  <c r="S38" i="18" s="1"/>
  <c r="T38" i="18" s="1"/>
  <c r="R39" i="18"/>
  <c r="S39" i="18" s="1"/>
  <c r="T39" i="18" s="1"/>
  <c r="R40" i="18"/>
  <c r="S40" i="18" s="1"/>
  <c r="T40" i="18" s="1"/>
  <c r="R41" i="18"/>
  <c r="S41" i="18" s="1"/>
  <c r="T41" i="18" s="1"/>
  <c r="R42" i="18"/>
  <c r="S42" i="18" s="1"/>
  <c r="T42" i="18" s="1"/>
  <c r="R43" i="18"/>
  <c r="S43" i="18" s="1"/>
  <c r="T43" i="18" s="1"/>
  <c r="R44" i="18"/>
  <c r="S44" i="18" s="1"/>
  <c r="T44" i="18" s="1"/>
  <c r="R45" i="18"/>
  <c r="S45" i="18" s="1"/>
  <c r="T45" i="18" s="1"/>
  <c r="R46" i="18"/>
  <c r="S46" i="18" s="1"/>
  <c r="T46" i="18" s="1"/>
  <c r="R47" i="18"/>
  <c r="S47" i="18" s="1"/>
  <c r="T47" i="18" s="1"/>
  <c r="R48" i="18"/>
  <c r="S48" i="18" s="1"/>
  <c r="T48" i="18" s="1"/>
  <c r="R49" i="18"/>
  <c r="S49" i="18" s="1"/>
  <c r="T49" i="18" s="1"/>
  <c r="R50" i="18"/>
  <c r="S50" i="18" s="1"/>
  <c r="T50" i="18" s="1"/>
  <c r="R51" i="18"/>
  <c r="S51" i="18" s="1"/>
  <c r="T51" i="18" s="1"/>
  <c r="R52" i="18"/>
  <c r="S52" i="18" s="1"/>
  <c r="T52" i="18" s="1"/>
  <c r="R53" i="18"/>
  <c r="S53" i="18" s="1"/>
  <c r="T53" i="18" s="1"/>
  <c r="R54" i="18"/>
  <c r="S54" i="18" s="1"/>
  <c r="T54" i="18" s="1"/>
  <c r="R55" i="18"/>
  <c r="S55" i="18" s="1"/>
  <c r="T55" i="18" s="1"/>
  <c r="R56" i="18"/>
  <c r="S56" i="18" s="1"/>
  <c r="T56" i="18" s="1"/>
  <c r="R57" i="18"/>
  <c r="S57" i="18" s="1"/>
  <c r="T57" i="18" s="1"/>
  <c r="R58" i="18"/>
  <c r="S58" i="18" s="1"/>
  <c r="T58" i="18" s="1"/>
  <c r="R59" i="18"/>
  <c r="S59" i="18" s="1"/>
  <c r="T59" i="18" s="1"/>
  <c r="R60" i="18"/>
  <c r="S60" i="18" s="1"/>
  <c r="T60" i="18" s="1"/>
  <c r="R61" i="18"/>
  <c r="S61" i="18" s="1"/>
  <c r="T61" i="18" s="1"/>
  <c r="R62" i="18"/>
  <c r="S62" i="18" s="1"/>
  <c r="T62" i="18" s="1"/>
  <c r="R63" i="18"/>
  <c r="S63" i="18" s="1"/>
  <c r="T63" i="18" s="1"/>
  <c r="R64" i="18"/>
  <c r="S64" i="18" s="1"/>
  <c r="T64" i="18" s="1"/>
  <c r="R65" i="18"/>
  <c r="S65" i="18" s="1"/>
  <c r="T65" i="18" s="1"/>
  <c r="R66" i="18"/>
  <c r="S66" i="18" s="1"/>
  <c r="T66" i="18" s="1"/>
  <c r="R67" i="18"/>
  <c r="S67" i="18" s="1"/>
  <c r="T67" i="18" s="1"/>
  <c r="R68" i="18"/>
  <c r="S68" i="18" s="1"/>
  <c r="T68" i="18" s="1"/>
  <c r="R69" i="18"/>
  <c r="S69" i="18" s="1"/>
  <c r="T69" i="18" s="1"/>
  <c r="R70" i="18"/>
  <c r="S70" i="18" s="1"/>
  <c r="T70" i="18" s="1"/>
  <c r="R71" i="18"/>
  <c r="S71" i="18" s="1"/>
  <c r="T71" i="18" s="1"/>
  <c r="R72" i="18"/>
  <c r="S72" i="18" s="1"/>
  <c r="T72" i="18" s="1"/>
  <c r="R73" i="18"/>
  <c r="S73" i="18" s="1"/>
  <c r="T73" i="18" s="1"/>
  <c r="R74" i="18"/>
  <c r="S74" i="18" s="1"/>
  <c r="T74" i="18" s="1"/>
  <c r="R75" i="18"/>
  <c r="S75" i="18" s="1"/>
  <c r="T75" i="18" s="1"/>
  <c r="R76" i="18"/>
  <c r="S76" i="18" s="1"/>
  <c r="T76" i="18" s="1"/>
  <c r="R77" i="18"/>
  <c r="S77" i="18" s="1"/>
  <c r="T77" i="18" s="1"/>
  <c r="R78" i="18"/>
  <c r="S78" i="18" s="1"/>
  <c r="T78" i="18" s="1"/>
  <c r="R79" i="18"/>
  <c r="S79" i="18" s="1"/>
  <c r="T79" i="18" s="1"/>
  <c r="R80" i="18"/>
  <c r="S80" i="18" s="1"/>
  <c r="T80" i="18" s="1"/>
  <c r="R81" i="18"/>
  <c r="S81" i="18" s="1"/>
  <c r="T81" i="18" s="1"/>
  <c r="R82" i="18"/>
  <c r="S82" i="18" s="1"/>
  <c r="T82" i="18" s="1"/>
  <c r="R83" i="18"/>
  <c r="S83" i="18" s="1"/>
  <c r="T83" i="18" s="1"/>
  <c r="R84" i="18"/>
  <c r="S84" i="18" s="1"/>
  <c r="T84" i="18" s="1"/>
  <c r="R85" i="18"/>
  <c r="S85" i="18" s="1"/>
  <c r="T85" i="18" s="1"/>
  <c r="R86" i="18"/>
  <c r="S86" i="18" s="1"/>
  <c r="T86" i="18" s="1"/>
  <c r="R87" i="18"/>
  <c r="S87" i="18" s="1"/>
  <c r="T87" i="18" s="1"/>
  <c r="R88" i="18"/>
  <c r="S88" i="18" s="1"/>
  <c r="T88" i="18" s="1"/>
  <c r="R89" i="18"/>
  <c r="S89" i="18" s="1"/>
  <c r="T89" i="18" s="1"/>
  <c r="R90" i="18"/>
  <c r="S90" i="18" s="1"/>
  <c r="T90" i="18" s="1"/>
  <c r="R91" i="18"/>
  <c r="S91" i="18" s="1"/>
  <c r="T91" i="18" s="1"/>
  <c r="R92" i="18"/>
  <c r="S92" i="18" s="1"/>
  <c r="T92" i="18" s="1"/>
  <c r="R93" i="18"/>
  <c r="S93" i="18" s="1"/>
  <c r="T93" i="18" s="1"/>
  <c r="R94" i="18"/>
  <c r="S94" i="18" s="1"/>
  <c r="T94" i="18" s="1"/>
  <c r="R95" i="18"/>
  <c r="S95" i="18" s="1"/>
  <c r="T95" i="18" s="1"/>
  <c r="R96" i="18"/>
  <c r="S96" i="18" s="1"/>
  <c r="T96" i="18" s="1"/>
  <c r="R97" i="18"/>
  <c r="S97" i="18" s="1"/>
  <c r="T97" i="18" s="1"/>
  <c r="R98" i="18"/>
  <c r="S98" i="18" s="1"/>
  <c r="T98" i="18" s="1"/>
  <c r="R99" i="18"/>
  <c r="S99" i="18" s="1"/>
  <c r="T99" i="18" s="1"/>
  <c r="R100" i="18"/>
  <c r="S100" i="18" s="1"/>
  <c r="T100" i="18" s="1"/>
  <c r="Q6" i="18"/>
  <c r="Q7" i="18"/>
  <c r="Q8" i="18"/>
  <c r="Q9" i="18"/>
  <c r="Q10" i="18"/>
  <c r="Q11" i="18"/>
  <c r="Q12" i="18"/>
  <c r="Q13" i="18"/>
  <c r="Q14" i="18"/>
  <c r="Q15" i="18"/>
  <c r="Q16" i="18"/>
  <c r="Q17" i="18"/>
  <c r="Q18" i="18"/>
  <c r="Q19" i="18"/>
  <c r="Q20" i="18"/>
  <c r="Q21" i="18"/>
  <c r="Q22" i="18"/>
  <c r="Q23" i="18"/>
  <c r="Q24" i="18"/>
  <c r="Q25" i="18"/>
  <c r="Q26" i="18"/>
  <c r="Q27" i="18"/>
  <c r="Q28" i="18"/>
  <c r="Q29" i="18"/>
  <c r="Q30" i="18"/>
  <c r="Q31" i="18"/>
  <c r="Q32" i="18"/>
  <c r="Q33" i="18"/>
  <c r="Q34" i="18"/>
  <c r="Q35" i="18"/>
  <c r="Q36" i="18"/>
  <c r="Q37" i="18"/>
  <c r="Q38" i="18"/>
  <c r="Q39" i="18"/>
  <c r="Q40" i="18"/>
  <c r="Q41" i="18"/>
  <c r="Q42" i="18"/>
  <c r="Q43" i="18"/>
  <c r="Q44" i="18"/>
  <c r="Q45" i="18"/>
  <c r="Q46" i="18"/>
  <c r="Q47" i="18"/>
  <c r="Q48" i="18"/>
  <c r="Q49" i="18"/>
  <c r="Q50" i="18"/>
  <c r="Q51" i="18"/>
  <c r="Q52" i="18"/>
  <c r="Q53" i="18"/>
  <c r="Q54" i="18"/>
  <c r="Q55" i="18"/>
  <c r="Q56" i="18"/>
  <c r="Q57" i="18"/>
  <c r="Q58" i="18"/>
  <c r="Q59" i="18"/>
  <c r="Q60" i="18"/>
  <c r="Q61" i="18"/>
  <c r="Q62" i="18"/>
  <c r="Q63" i="18"/>
  <c r="Q64" i="18"/>
  <c r="Q65" i="18"/>
  <c r="Q66" i="18"/>
  <c r="Q67" i="18"/>
  <c r="Q68" i="18"/>
  <c r="Q69" i="18"/>
  <c r="Q70" i="18"/>
  <c r="Q71" i="18"/>
  <c r="Q72" i="18"/>
  <c r="Q73" i="18"/>
  <c r="Q74" i="18"/>
  <c r="Q75" i="18"/>
  <c r="Q76" i="18"/>
  <c r="Q77" i="18"/>
  <c r="Q78" i="18"/>
  <c r="Q79" i="18"/>
  <c r="Q80" i="18"/>
  <c r="Q81" i="18"/>
  <c r="Q82" i="18"/>
  <c r="Q83" i="18"/>
  <c r="Q84" i="18"/>
  <c r="Q85" i="18"/>
  <c r="Q86" i="18"/>
  <c r="Q87" i="18"/>
  <c r="Q88" i="18"/>
  <c r="Q89" i="18"/>
  <c r="Q90" i="18"/>
  <c r="Q91" i="18"/>
  <c r="Q92" i="18"/>
  <c r="Q93" i="18"/>
  <c r="Q94" i="18"/>
  <c r="Q95" i="18"/>
  <c r="Q96" i="18"/>
  <c r="Q97" i="18"/>
  <c r="Q98" i="18"/>
  <c r="Q99" i="18"/>
  <c r="Q100" i="18"/>
  <c r="Q5" i="18"/>
  <c r="P6" i="18"/>
  <c r="P7" i="18"/>
  <c r="P8" i="18"/>
  <c r="P9" i="18"/>
  <c r="P10" i="18"/>
  <c r="P11" i="18"/>
  <c r="P12" i="18"/>
  <c r="P13" i="18"/>
  <c r="P14" i="18"/>
  <c r="P15" i="18"/>
  <c r="P16" i="18"/>
  <c r="P17" i="18"/>
  <c r="P18" i="18"/>
  <c r="P19" i="18"/>
  <c r="P20" i="18"/>
  <c r="P21" i="18"/>
  <c r="P22" i="18"/>
  <c r="P23" i="18"/>
  <c r="P24" i="18"/>
  <c r="P25" i="18"/>
  <c r="P26" i="18"/>
  <c r="P27" i="18"/>
  <c r="P28" i="18"/>
  <c r="P29" i="18"/>
  <c r="P30" i="18"/>
  <c r="P31" i="18"/>
  <c r="P32" i="18"/>
  <c r="P33" i="18"/>
  <c r="P34" i="18"/>
  <c r="P35" i="18"/>
  <c r="P36" i="18"/>
  <c r="P37" i="18"/>
  <c r="P38" i="18"/>
  <c r="P39" i="18"/>
  <c r="P40" i="18"/>
  <c r="P41" i="18"/>
  <c r="P42" i="18"/>
  <c r="P43" i="18"/>
  <c r="P44" i="18"/>
  <c r="P45" i="18"/>
  <c r="P46" i="18"/>
  <c r="P47" i="18"/>
  <c r="P48" i="18"/>
  <c r="P49" i="18"/>
  <c r="P50" i="18"/>
  <c r="P51" i="18"/>
  <c r="P52" i="18"/>
  <c r="P53" i="18"/>
  <c r="P54" i="18"/>
  <c r="P55" i="18"/>
  <c r="P56" i="18"/>
  <c r="P57" i="18"/>
  <c r="P58" i="18"/>
  <c r="P59" i="18"/>
  <c r="P60" i="18"/>
  <c r="P61" i="18"/>
  <c r="P62" i="18"/>
  <c r="P63" i="18"/>
  <c r="P64" i="18"/>
  <c r="P65" i="18"/>
  <c r="P66" i="18"/>
  <c r="P67" i="18"/>
  <c r="P68" i="18"/>
  <c r="P69" i="18"/>
  <c r="P70" i="18"/>
  <c r="P71" i="18"/>
  <c r="P72" i="18"/>
  <c r="P73" i="18"/>
  <c r="P74" i="18"/>
  <c r="P75" i="18"/>
  <c r="P76" i="18"/>
  <c r="P77" i="18"/>
  <c r="P78" i="18"/>
  <c r="P79" i="18"/>
  <c r="P80" i="18"/>
  <c r="P81" i="18"/>
  <c r="P82" i="18"/>
  <c r="P83" i="18"/>
  <c r="P84" i="18"/>
  <c r="P85" i="18"/>
  <c r="P86" i="18"/>
  <c r="P87" i="18"/>
  <c r="P88" i="18"/>
  <c r="P89" i="18"/>
  <c r="P90" i="18"/>
  <c r="P91" i="18"/>
  <c r="P92" i="18"/>
  <c r="P93" i="18"/>
  <c r="P94" i="18"/>
  <c r="P95" i="18"/>
  <c r="P96" i="18"/>
  <c r="P97" i="18"/>
  <c r="P98" i="18"/>
  <c r="P99" i="18"/>
  <c r="P100" i="18"/>
  <c r="P5" i="18"/>
  <c r="O6" i="18"/>
  <c r="O7" i="18"/>
  <c r="O8" i="18"/>
  <c r="O9" i="18"/>
  <c r="O10" i="18"/>
  <c r="O11" i="18"/>
  <c r="O12" i="18"/>
  <c r="O13" i="18"/>
  <c r="O14" i="18"/>
  <c r="O15" i="18"/>
  <c r="O16" i="18"/>
  <c r="O17" i="18"/>
  <c r="O18" i="18"/>
  <c r="O19" i="18"/>
  <c r="O20" i="18"/>
  <c r="O21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35" i="18"/>
  <c r="O36" i="18"/>
  <c r="O37" i="18"/>
  <c r="O38" i="18"/>
  <c r="O39" i="18"/>
  <c r="O40" i="18"/>
  <c r="O41" i="18"/>
  <c r="O42" i="18"/>
  <c r="O43" i="18"/>
  <c r="O44" i="18"/>
  <c r="O45" i="18"/>
  <c r="O46" i="18"/>
  <c r="O47" i="18"/>
  <c r="O48" i="18"/>
  <c r="O49" i="18"/>
  <c r="O50" i="18"/>
  <c r="O51" i="18"/>
  <c r="O52" i="18"/>
  <c r="O53" i="18"/>
  <c r="O54" i="18"/>
  <c r="O55" i="18"/>
  <c r="O56" i="18"/>
  <c r="O57" i="18"/>
  <c r="O58" i="18"/>
  <c r="O59" i="18"/>
  <c r="O60" i="18"/>
  <c r="O61" i="18"/>
  <c r="O62" i="18"/>
  <c r="O63" i="18"/>
  <c r="O64" i="18"/>
  <c r="O65" i="18"/>
  <c r="O66" i="18"/>
  <c r="O67" i="18"/>
  <c r="O68" i="18"/>
  <c r="O69" i="18"/>
  <c r="O70" i="18"/>
  <c r="O71" i="18"/>
  <c r="O72" i="18"/>
  <c r="O73" i="18"/>
  <c r="O74" i="18"/>
  <c r="O75" i="18"/>
  <c r="O76" i="18"/>
  <c r="O77" i="18"/>
  <c r="O78" i="18"/>
  <c r="O79" i="18"/>
  <c r="O80" i="18"/>
  <c r="O81" i="18"/>
  <c r="O82" i="18"/>
  <c r="O83" i="18"/>
  <c r="O84" i="18"/>
  <c r="O85" i="18"/>
  <c r="O86" i="18"/>
  <c r="O87" i="18"/>
  <c r="O88" i="18"/>
  <c r="O89" i="18"/>
  <c r="O90" i="18"/>
  <c r="O91" i="18"/>
  <c r="O92" i="18"/>
  <c r="O93" i="18"/>
  <c r="O94" i="18"/>
  <c r="O95" i="18"/>
  <c r="O96" i="18"/>
  <c r="O97" i="18"/>
  <c r="O98" i="18"/>
  <c r="O99" i="18"/>
  <c r="O100" i="18"/>
  <c r="O5" i="18"/>
  <c r="DT61" i="1"/>
  <c r="DN61" i="1"/>
  <c r="F13" i="32" l="1"/>
  <c r="S6" i="18"/>
  <c r="T6" i="18" s="1"/>
  <c r="R5" i="18"/>
  <c r="S5" i="18" s="1"/>
  <c r="T5" i="18" s="1"/>
  <c r="N16" i="34"/>
  <c r="M16" i="34"/>
  <c r="L16" i="34"/>
  <c r="K16" i="34"/>
  <c r="J16" i="34"/>
  <c r="I16" i="34"/>
  <c r="H16" i="34"/>
  <c r="G16" i="34"/>
  <c r="F16" i="34"/>
  <c r="E16" i="34"/>
  <c r="D16" i="34"/>
  <c r="C16" i="34"/>
  <c r="L2" i="34"/>
  <c r="N2" i="34"/>
  <c r="L3" i="34"/>
  <c r="N3" i="34"/>
  <c r="L4" i="34"/>
  <c r="N4" i="34"/>
  <c r="L5" i="34"/>
  <c r="N5" i="34"/>
  <c r="L6" i="34"/>
  <c r="N6" i="34"/>
  <c r="L7" i="34"/>
  <c r="N7" i="34"/>
  <c r="L8" i="34"/>
  <c r="N8" i="34"/>
  <c r="L9" i="34"/>
  <c r="N9" i="34"/>
  <c r="L10" i="34"/>
  <c r="N10" i="34"/>
  <c r="L11" i="34"/>
  <c r="N11" i="34"/>
  <c r="L12" i="34"/>
  <c r="N12" i="34"/>
  <c r="L13" i="34"/>
  <c r="N13" i="34"/>
  <c r="L14" i="34"/>
  <c r="N14" i="34"/>
  <c r="L15" i="34"/>
  <c r="N15" i="34"/>
  <c r="O23" i="23" l="1"/>
  <c r="M23" i="23"/>
  <c r="O22" i="23"/>
  <c r="M22" i="23"/>
  <c r="O21" i="23"/>
  <c r="M21" i="23"/>
  <c r="M28" i="23"/>
  <c r="O28" i="23"/>
  <c r="M29" i="23"/>
  <c r="O29" i="23"/>
  <c r="O29" i="25" l="1"/>
  <c r="M29" i="25"/>
  <c r="O28" i="25"/>
  <c r="M28" i="25"/>
  <c r="O27" i="25"/>
  <c r="M27" i="25"/>
  <c r="O26" i="25"/>
  <c r="M26" i="25"/>
  <c r="CR84" i="1"/>
  <c r="CD84" i="1"/>
  <c r="BP84" i="1"/>
  <c r="BB95" i="1"/>
  <c r="CR95" i="1" s="1"/>
  <c r="CD95" i="1"/>
  <c r="CD94" i="1"/>
  <c r="CD93" i="1"/>
  <c r="CD92" i="1"/>
  <c r="CD91" i="1"/>
  <c r="CD90" i="1"/>
  <c r="CD89" i="1"/>
  <c r="CD88" i="1"/>
  <c r="CD87" i="1"/>
  <c r="CD86" i="1"/>
  <c r="CD85" i="1"/>
  <c r="BP95" i="1"/>
  <c r="BP94" i="1"/>
  <c r="BP93" i="1"/>
  <c r="BP92" i="1"/>
  <c r="BP91" i="1"/>
  <c r="BP90" i="1"/>
  <c r="BP89" i="1"/>
  <c r="BP88" i="1"/>
  <c r="BP87" i="1"/>
  <c r="BP86" i="1"/>
  <c r="BP85" i="1"/>
  <c r="CQ95" i="1"/>
  <c r="CQ94" i="1"/>
  <c r="CQ93" i="1"/>
  <c r="CQ92" i="1"/>
  <c r="CQ91" i="1"/>
  <c r="CQ90" i="1"/>
  <c r="CQ89" i="1"/>
  <c r="CQ88" i="1"/>
  <c r="CQ87" i="1"/>
  <c r="CQ86" i="1"/>
  <c r="CQ85" i="1"/>
  <c r="CR94" i="1"/>
  <c r="CR93" i="1"/>
  <c r="CR92" i="1"/>
  <c r="CR91" i="1"/>
  <c r="CR90" i="1"/>
  <c r="CR89" i="1"/>
  <c r="CR88" i="1"/>
  <c r="CR87" i="1"/>
  <c r="CR86" i="1"/>
  <c r="CR85" i="1"/>
  <c r="BB89" i="1"/>
  <c r="BB88" i="1"/>
  <c r="BB87" i="1"/>
  <c r="BB86" i="1"/>
  <c r="BB85" i="1"/>
  <c r="BB94" i="1"/>
  <c r="BB93" i="1"/>
  <c r="BB92" i="1"/>
  <c r="BB91" i="1"/>
  <c r="BB90" i="1"/>
  <c r="BA95" i="1"/>
  <c r="BA94" i="1"/>
  <c r="BA93" i="1"/>
  <c r="BA92" i="1"/>
  <c r="BA91" i="1"/>
  <c r="BA89" i="1"/>
  <c r="BA88" i="1"/>
  <c r="BA87" i="1"/>
  <c r="BA86" i="1"/>
  <c r="BA85" i="1"/>
  <c r="BA90" i="1"/>
  <c r="E12" i="32" l="1"/>
  <c r="E11" i="32"/>
  <c r="D12" i="32"/>
  <c r="D11" i="32"/>
  <c r="C12" i="32"/>
  <c r="C11" i="32"/>
  <c r="B12" i="32"/>
  <c r="B11" i="32"/>
  <c r="E3" i="32"/>
  <c r="E4" i="32"/>
  <c r="E5" i="32"/>
  <c r="E2" i="32"/>
  <c r="D3" i="32"/>
  <c r="D4" i="32"/>
  <c r="D5" i="32"/>
  <c r="D2" i="32"/>
  <c r="C3" i="32"/>
  <c r="C4" i="32"/>
  <c r="C5" i="32"/>
  <c r="C2" i="32"/>
  <c r="B3" i="32"/>
  <c r="B4" i="32"/>
  <c r="B5" i="32"/>
  <c r="B2" i="32"/>
  <c r="O13" i="32"/>
  <c r="O12" i="32"/>
  <c r="O11" i="32"/>
  <c r="O10" i="32"/>
  <c r="O9" i="32"/>
  <c r="O8" i="32"/>
  <c r="O7" i="32"/>
  <c r="O6" i="32"/>
  <c r="O5" i="32"/>
  <c r="O4" i="32"/>
  <c r="O3" i="32"/>
  <c r="O2" i="32"/>
  <c r="N13" i="32"/>
  <c r="N12" i="32"/>
  <c r="N11" i="32"/>
  <c r="N10" i="32"/>
  <c r="N9" i="32"/>
  <c r="N8" i="32"/>
  <c r="N7" i="32"/>
  <c r="N6" i="32"/>
  <c r="N5" i="32"/>
  <c r="N4" i="32"/>
  <c r="N3" i="32"/>
  <c r="N2" i="32"/>
  <c r="F4" i="32" l="1"/>
  <c r="F2" i="32"/>
  <c r="F5" i="32"/>
  <c r="G4" i="32"/>
  <c r="G5" i="32"/>
  <c r="G3" i="32"/>
  <c r="G2" i="32"/>
  <c r="F3" i="32"/>
  <c r="M3" i="25"/>
  <c r="M4" i="25"/>
  <c r="M5" i="25"/>
  <c r="M6" i="25"/>
  <c r="M7" i="25"/>
  <c r="M8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" i="25"/>
  <c r="L2" i="26"/>
  <c r="L3" i="26"/>
  <c r="L21" i="30"/>
  <c r="L20" i="30"/>
  <c r="L19" i="30"/>
  <c r="L18" i="30"/>
  <c r="L17" i="30"/>
  <c r="L16" i="30"/>
  <c r="L15" i="30"/>
  <c r="L14" i="30"/>
  <c r="L13" i="30"/>
  <c r="L12" i="30"/>
  <c r="L11" i="30"/>
  <c r="L10" i="30"/>
  <c r="L9" i="30"/>
  <c r="L8" i="30"/>
  <c r="L7" i="30"/>
  <c r="L6" i="30"/>
  <c r="L5" i="30"/>
  <c r="L4" i="30"/>
  <c r="L3" i="30"/>
  <c r="L2" i="30"/>
  <c r="DV29" i="1"/>
  <c r="DN29" i="1"/>
  <c r="DI29" i="1"/>
  <c r="CS29" i="1"/>
  <c r="CK29" i="1"/>
  <c r="BV29" i="1"/>
  <c r="AU29" i="1"/>
  <c r="AF29" i="1"/>
  <c r="DW29" i="1" l="1"/>
  <c r="DR29" i="1"/>
  <c r="F7" i="32"/>
  <c r="G7" i="32"/>
  <c r="DA29" i="1"/>
  <c r="DS29" i="1"/>
  <c r="M6" i="26" l="1"/>
  <c r="L6" i="31" s="1"/>
  <c r="L14" i="31" s="1"/>
  <c r="K6" i="26"/>
  <c r="J6" i="31" s="1"/>
  <c r="J14" i="31" s="1"/>
  <c r="J6" i="26"/>
  <c r="I6" i="26"/>
  <c r="H6" i="31" s="1"/>
  <c r="H14" i="31" s="1"/>
  <c r="H6" i="26"/>
  <c r="G6" i="31" s="1"/>
  <c r="G14" i="31" s="1"/>
  <c r="G6" i="26"/>
  <c r="F6" i="26"/>
  <c r="E6" i="31" s="1"/>
  <c r="E14" i="31" s="1"/>
  <c r="E6" i="26"/>
  <c r="D6" i="31" s="1"/>
  <c r="D14" i="31" s="1"/>
  <c r="D6" i="26"/>
  <c r="C6" i="31" s="1"/>
  <c r="C14" i="31" s="1"/>
  <c r="C6" i="26"/>
  <c r="F6" i="31"/>
  <c r="F14" i="31" s="1"/>
  <c r="B6" i="31"/>
  <c r="B14" i="31" s="1"/>
  <c r="D22" i="30"/>
  <c r="C5" i="31" s="1"/>
  <c r="C13" i="31" s="1"/>
  <c r="E22" i="30"/>
  <c r="D5" i="31" s="1"/>
  <c r="D13" i="31" s="1"/>
  <c r="F22" i="30"/>
  <c r="E5" i="31" s="1"/>
  <c r="E13" i="31" s="1"/>
  <c r="G22" i="30"/>
  <c r="F5" i="31" s="1"/>
  <c r="F13" i="31" s="1"/>
  <c r="H22" i="30"/>
  <c r="G5" i="31" s="1"/>
  <c r="G13" i="31" s="1"/>
  <c r="I22" i="30"/>
  <c r="H5" i="31" s="1"/>
  <c r="H13" i="31" s="1"/>
  <c r="J22" i="30"/>
  <c r="L22" i="30" s="1"/>
  <c r="K22" i="30"/>
  <c r="J5" i="31" s="1"/>
  <c r="J13" i="31" s="1"/>
  <c r="M22" i="30"/>
  <c r="L5" i="31" s="1"/>
  <c r="L13" i="31" s="1"/>
  <c r="C22" i="30"/>
  <c r="B5" i="31" s="1"/>
  <c r="B13" i="31" s="1"/>
  <c r="N21" i="30"/>
  <c r="N20" i="30"/>
  <c r="M3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5" i="23"/>
  <c r="M26" i="23"/>
  <c r="M27" i="23"/>
  <c r="M30" i="23"/>
  <c r="M31" i="23"/>
  <c r="M32" i="23"/>
  <c r="M2" i="23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N3" i="30"/>
  <c r="N2" i="30"/>
  <c r="L6" i="26" l="1"/>
  <c r="I6" i="31"/>
  <c r="I14" i="31" s="1"/>
  <c r="K14" i="31" s="1"/>
  <c r="I5" i="31"/>
  <c r="I13" i="31" s="1"/>
  <c r="N22" i="30"/>
  <c r="M13" i="31"/>
  <c r="M14" i="31"/>
  <c r="K5" i="31"/>
  <c r="M5" i="31"/>
  <c r="K6" i="31"/>
  <c r="M6" i="31"/>
  <c r="N33" i="23"/>
  <c r="L4" i="31" s="1"/>
  <c r="L33" i="23"/>
  <c r="J4" i="31" s="1"/>
  <c r="K33" i="23"/>
  <c r="I4" i="31" s="1"/>
  <c r="J33" i="23"/>
  <c r="H4" i="31" s="1"/>
  <c r="I33" i="23"/>
  <c r="G4" i="31" s="1"/>
  <c r="H33" i="23"/>
  <c r="F4" i="31" s="1"/>
  <c r="G33" i="23"/>
  <c r="E4" i="31" s="1"/>
  <c r="F33" i="23"/>
  <c r="D4" i="31" s="1"/>
  <c r="E33" i="23"/>
  <c r="C4" i="31" s="1"/>
  <c r="D33" i="23"/>
  <c r="B4" i="31" s="1"/>
  <c r="N6" i="26"/>
  <c r="N3" i="26"/>
  <c r="N2" i="26"/>
  <c r="O32" i="23"/>
  <c r="O31" i="23"/>
  <c r="O30" i="23"/>
  <c r="O27" i="23"/>
  <c r="O26" i="23"/>
  <c r="O25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O2" i="23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O2" i="25"/>
  <c r="DV53" i="1"/>
  <c r="DV52" i="1"/>
  <c r="DV49" i="1"/>
  <c r="DV48" i="1"/>
  <c r="DV45" i="1"/>
  <c r="DV44" i="1"/>
  <c r="DV41" i="1"/>
  <c r="DV40" i="1"/>
  <c r="DV37" i="1"/>
  <c r="DV36" i="1"/>
  <c r="DV33" i="1"/>
  <c r="DV32" i="1"/>
  <c r="DV28" i="1"/>
  <c r="DV27" i="1"/>
  <c r="DV97" i="1"/>
  <c r="DV101" i="1"/>
  <c r="DV100" i="1"/>
  <c r="DV99" i="1"/>
  <c r="DV98" i="1"/>
  <c r="DV96" i="1"/>
  <c r="DV95" i="1"/>
  <c r="DV94" i="1"/>
  <c r="DV93" i="1"/>
  <c r="DV92" i="1"/>
  <c r="DV91" i="1"/>
  <c r="DV90" i="1"/>
  <c r="DV89" i="1"/>
  <c r="DV88" i="1"/>
  <c r="DV87" i="1"/>
  <c r="DV86" i="1"/>
  <c r="DV85" i="1"/>
  <c r="DV84" i="1"/>
  <c r="DV83" i="1"/>
  <c r="DV82" i="1"/>
  <c r="DV81" i="1"/>
  <c r="DV80" i="1"/>
  <c r="DV79" i="1"/>
  <c r="DV78" i="1"/>
  <c r="DV77" i="1"/>
  <c r="DV76" i="1"/>
  <c r="DV75" i="1"/>
  <c r="DV74" i="1"/>
  <c r="DV73" i="1"/>
  <c r="DV72" i="1"/>
  <c r="DV71" i="1"/>
  <c r="DV70" i="1"/>
  <c r="DV61" i="1"/>
  <c r="DV55" i="1"/>
  <c r="DV54" i="1"/>
  <c r="DV51" i="1"/>
  <c r="DV50" i="1"/>
  <c r="DV47" i="1"/>
  <c r="DV46" i="1"/>
  <c r="DV43" i="1"/>
  <c r="DV42" i="1"/>
  <c r="DV39" i="1"/>
  <c r="DV38" i="1"/>
  <c r="DV35" i="1"/>
  <c r="DV34" i="1"/>
  <c r="DV31" i="1"/>
  <c r="DV30" i="1"/>
  <c r="DV26" i="1"/>
  <c r="DV25" i="1"/>
  <c r="DV24" i="1"/>
  <c r="DV23" i="1"/>
  <c r="DV22" i="1"/>
  <c r="DV21" i="1"/>
  <c r="DV20" i="1"/>
  <c r="DV19" i="1"/>
  <c r="DV18" i="1"/>
  <c r="DV17" i="1"/>
  <c r="DV16" i="1"/>
  <c r="DV15" i="1"/>
  <c r="DV14" i="1"/>
  <c r="DV13" i="1"/>
  <c r="DV12" i="1"/>
  <c r="DV11" i="1"/>
  <c r="DV10" i="1"/>
  <c r="DV9" i="1"/>
  <c r="DV8" i="1"/>
  <c r="DV7" i="1"/>
  <c r="DV6" i="1"/>
  <c r="DO6" i="1"/>
  <c r="DP6" i="1"/>
  <c r="DQ6" i="1"/>
  <c r="DO7" i="1"/>
  <c r="DP7" i="1"/>
  <c r="DQ7" i="1"/>
  <c r="DO8" i="1"/>
  <c r="DP8" i="1"/>
  <c r="DQ8" i="1"/>
  <c r="DO9" i="1"/>
  <c r="DP9" i="1"/>
  <c r="DQ9" i="1"/>
  <c r="DO10" i="1"/>
  <c r="DP10" i="1"/>
  <c r="DQ10" i="1"/>
  <c r="DO11" i="1"/>
  <c r="DP11" i="1"/>
  <c r="DQ11" i="1"/>
  <c r="DO12" i="1"/>
  <c r="DP12" i="1"/>
  <c r="DQ12" i="1"/>
  <c r="DO13" i="1"/>
  <c r="DP13" i="1"/>
  <c r="DQ13" i="1"/>
  <c r="DO14" i="1"/>
  <c r="DP14" i="1"/>
  <c r="DQ14" i="1"/>
  <c r="DO15" i="1"/>
  <c r="DP15" i="1"/>
  <c r="DQ15" i="1"/>
  <c r="DO16" i="1"/>
  <c r="DP16" i="1"/>
  <c r="DQ16" i="1"/>
  <c r="DO17" i="1"/>
  <c r="DP17" i="1"/>
  <c r="DQ17" i="1"/>
  <c r="DO18" i="1"/>
  <c r="DP18" i="1"/>
  <c r="DQ18" i="1"/>
  <c r="DO19" i="1"/>
  <c r="DP19" i="1"/>
  <c r="DQ19" i="1"/>
  <c r="DO20" i="1"/>
  <c r="DP20" i="1"/>
  <c r="DQ20" i="1"/>
  <c r="DO21" i="1"/>
  <c r="DP21" i="1"/>
  <c r="DQ21" i="1"/>
  <c r="DO22" i="1"/>
  <c r="DP22" i="1"/>
  <c r="DQ22" i="1"/>
  <c r="DO23" i="1"/>
  <c r="DP23" i="1"/>
  <c r="DQ23" i="1"/>
  <c r="DO24" i="1"/>
  <c r="DP24" i="1"/>
  <c r="DQ24" i="1"/>
  <c r="DO25" i="1"/>
  <c r="DP25" i="1"/>
  <c r="DQ25" i="1"/>
  <c r="DO26" i="1"/>
  <c r="DP26" i="1"/>
  <c r="DQ26" i="1"/>
  <c r="CW92" i="1"/>
  <c r="CW95" i="1"/>
  <c r="CW94" i="1"/>
  <c r="CW93" i="1"/>
  <c r="CW89" i="1"/>
  <c r="CW88" i="1"/>
  <c r="CW87" i="1"/>
  <c r="CW84" i="1"/>
  <c r="K13" i="31" l="1"/>
  <c r="M4" i="31"/>
  <c r="K4" i="31"/>
  <c r="M33" i="23"/>
  <c r="O33" i="23"/>
  <c r="CS72" i="1" l="1"/>
  <c r="CS73" i="1"/>
  <c r="CS76" i="1"/>
  <c r="CS77" i="1"/>
  <c r="CS81" i="1"/>
  <c r="CS84" i="1"/>
  <c r="CS85" i="1"/>
  <c r="CS91" i="1"/>
  <c r="CS92" i="1"/>
  <c r="CS93" i="1"/>
  <c r="CS101" i="1"/>
  <c r="CS74" i="1"/>
  <c r="CS79" i="1"/>
  <c r="CS82" i="1"/>
  <c r="CS86" i="1"/>
  <c r="CS87" i="1"/>
  <c r="CS95" i="1"/>
  <c r="CS99" i="1"/>
  <c r="CS83" i="1"/>
  <c r="CS75" i="1"/>
  <c r="CS71" i="1"/>
  <c r="CS70" i="1"/>
  <c r="CS78" i="1"/>
  <c r="CS80" i="1"/>
  <c r="CS88" i="1"/>
  <c r="CS89" i="1"/>
  <c r="CS90" i="1"/>
  <c r="CS94" i="1"/>
  <c r="CS98" i="1"/>
  <c r="CS100" i="1"/>
  <c r="DN101" i="1" l="1"/>
  <c r="DN100" i="1"/>
  <c r="DN99" i="1"/>
  <c r="DN98" i="1"/>
  <c r="DI98" i="1"/>
  <c r="DW98" i="1" s="1"/>
  <c r="DI99" i="1"/>
  <c r="DW99" i="1" s="1"/>
  <c r="DI100" i="1"/>
  <c r="DW100" i="1" s="1"/>
  <c r="DI101" i="1"/>
  <c r="DW101" i="1" s="1"/>
  <c r="CZ98" i="1"/>
  <c r="DA98" i="1" s="1"/>
  <c r="CZ99" i="1"/>
  <c r="CW100" i="1"/>
  <c r="CZ100" i="1" s="1"/>
  <c r="CW101" i="1"/>
  <c r="CZ101" i="1" s="1"/>
  <c r="DA101" i="1" s="1"/>
  <c r="DN96" i="1"/>
  <c r="DN97" i="1"/>
  <c r="DI96" i="1"/>
  <c r="DW96" i="1" s="1"/>
  <c r="DI97" i="1"/>
  <c r="DW97" i="1" s="1"/>
  <c r="CW96" i="1"/>
  <c r="CZ96" i="1" s="1"/>
  <c r="CS96" i="1" s="1"/>
  <c r="CW97" i="1"/>
  <c r="CZ97" i="1" s="1"/>
  <c r="CS97" i="1" s="1"/>
  <c r="DR99" i="1" l="1"/>
  <c r="DR101" i="1"/>
  <c r="DS100" i="1"/>
  <c r="DR98" i="1"/>
  <c r="DS97" i="1"/>
  <c r="DA96" i="1"/>
  <c r="DS96" i="1"/>
  <c r="DA99" i="1"/>
  <c r="DS99" i="1"/>
  <c r="DA100" i="1"/>
  <c r="DS98" i="1"/>
  <c r="DR100" i="1"/>
  <c r="DS101" i="1"/>
  <c r="DR96" i="1"/>
  <c r="DA97" i="1"/>
  <c r="DR97" i="1"/>
  <c r="DN84" i="1" l="1"/>
  <c r="DN85" i="1"/>
  <c r="DN86" i="1"/>
  <c r="DN87" i="1"/>
  <c r="DN88" i="1"/>
  <c r="DN89" i="1"/>
  <c r="DN90" i="1"/>
  <c r="DN91" i="1"/>
  <c r="DN92" i="1"/>
  <c r="DN93" i="1"/>
  <c r="DN94" i="1"/>
  <c r="DN95" i="1"/>
  <c r="DI84" i="1"/>
  <c r="DI85" i="1"/>
  <c r="DI86" i="1"/>
  <c r="DI87" i="1"/>
  <c r="DI88" i="1"/>
  <c r="DW88" i="1" s="1"/>
  <c r="DI89" i="1"/>
  <c r="DI90" i="1"/>
  <c r="DI91" i="1"/>
  <c r="DI92" i="1"/>
  <c r="DI93" i="1"/>
  <c r="DW93" i="1" s="1"/>
  <c r="DI94" i="1"/>
  <c r="DI95" i="1"/>
  <c r="CZ84" i="1"/>
  <c r="CW85" i="1"/>
  <c r="CZ85" i="1" s="1"/>
  <c r="CW86" i="1"/>
  <c r="CZ86" i="1" s="1"/>
  <c r="DA86" i="1" s="1"/>
  <c r="CZ87" i="1"/>
  <c r="DA87" i="1" s="1"/>
  <c r="CZ88" i="1"/>
  <c r="CZ89" i="1"/>
  <c r="DA89" i="1" s="1"/>
  <c r="CW90" i="1"/>
  <c r="CZ90" i="1" s="1"/>
  <c r="DA90" i="1" s="1"/>
  <c r="CW91" i="1"/>
  <c r="CZ91" i="1" s="1"/>
  <c r="DA91" i="1" s="1"/>
  <c r="CZ92" i="1"/>
  <c r="DA92" i="1" s="1"/>
  <c r="CZ93" i="1"/>
  <c r="CZ94" i="1"/>
  <c r="DA94" i="1" s="1"/>
  <c r="CZ95" i="1"/>
  <c r="DA95" i="1" s="1"/>
  <c r="DA85" i="1" l="1"/>
  <c r="DA84" i="1"/>
  <c r="DR91" i="1"/>
  <c r="DW91" i="1"/>
  <c r="DR94" i="1"/>
  <c r="DW94" i="1"/>
  <c r="DR90" i="1"/>
  <c r="DW90" i="1"/>
  <c r="DR86" i="1"/>
  <c r="DW86" i="1"/>
  <c r="DR89" i="1"/>
  <c r="DW89" i="1"/>
  <c r="DR85" i="1"/>
  <c r="DW85" i="1"/>
  <c r="DR95" i="1"/>
  <c r="DW95" i="1"/>
  <c r="DR87" i="1"/>
  <c r="DW87" i="1"/>
  <c r="DR92" i="1"/>
  <c r="DW92" i="1"/>
  <c r="DR84" i="1"/>
  <c r="DW84" i="1"/>
  <c r="DS91" i="1"/>
  <c r="DS94" i="1"/>
  <c r="DS90" i="1"/>
  <c r="DS86" i="1"/>
  <c r="DS87" i="1"/>
  <c r="DS93" i="1"/>
  <c r="DS89" i="1"/>
  <c r="DS85" i="1"/>
  <c r="DS95" i="1"/>
  <c r="DS92" i="1"/>
  <c r="DS88" i="1"/>
  <c r="DS84" i="1"/>
  <c r="DA93" i="1"/>
  <c r="DR93" i="1"/>
  <c r="DA88" i="1"/>
  <c r="DR88" i="1"/>
  <c r="DI70" i="1" l="1"/>
  <c r="DW70" i="1" s="1"/>
  <c r="DI71" i="1"/>
  <c r="DW71" i="1" s="1"/>
  <c r="DI72" i="1"/>
  <c r="DI73" i="1"/>
  <c r="DI74" i="1"/>
  <c r="DW74" i="1" s="1"/>
  <c r="DI75" i="1"/>
  <c r="DW75" i="1" s="1"/>
  <c r="DI76" i="1"/>
  <c r="DI77" i="1"/>
  <c r="DI78" i="1"/>
  <c r="DW78" i="1" s="1"/>
  <c r="DI79" i="1"/>
  <c r="DW79" i="1" s="1"/>
  <c r="DI80" i="1"/>
  <c r="DI81" i="1"/>
  <c r="DI82" i="1"/>
  <c r="DW82" i="1" s="1"/>
  <c r="DI83" i="1"/>
  <c r="DW83" i="1" s="1"/>
  <c r="CW70" i="1"/>
  <c r="CZ70" i="1" s="1"/>
  <c r="CW71" i="1"/>
  <c r="CZ71" i="1" s="1"/>
  <c r="CW72" i="1"/>
  <c r="CZ72" i="1" s="1"/>
  <c r="CW73" i="1"/>
  <c r="CZ73" i="1" s="1"/>
  <c r="CW74" i="1"/>
  <c r="CZ74" i="1" s="1"/>
  <c r="CW75" i="1"/>
  <c r="CZ75" i="1" s="1"/>
  <c r="CW76" i="1"/>
  <c r="CZ76" i="1" s="1"/>
  <c r="CW77" i="1"/>
  <c r="CZ77" i="1" s="1"/>
  <c r="CW78" i="1"/>
  <c r="CZ78" i="1" s="1"/>
  <c r="CW79" i="1"/>
  <c r="CZ79" i="1" s="1"/>
  <c r="CW80" i="1"/>
  <c r="CZ80" i="1" s="1"/>
  <c r="CW81" i="1"/>
  <c r="CZ81" i="1" s="1"/>
  <c r="CW82" i="1"/>
  <c r="CW83" i="1"/>
  <c r="CZ83" i="1" s="1"/>
  <c r="CZ82" i="1"/>
  <c r="DI27" i="1"/>
  <c r="DW27" i="1" s="1"/>
  <c r="DI28" i="1"/>
  <c r="DW28" i="1" s="1"/>
  <c r="DI30" i="1"/>
  <c r="DW30" i="1" s="1"/>
  <c r="DI31" i="1"/>
  <c r="DW31" i="1" s="1"/>
  <c r="DI32" i="1"/>
  <c r="DW32" i="1" s="1"/>
  <c r="DI33" i="1"/>
  <c r="DW33" i="1" s="1"/>
  <c r="DI34" i="1"/>
  <c r="DW34" i="1" s="1"/>
  <c r="DI35" i="1"/>
  <c r="DW35" i="1" s="1"/>
  <c r="DI36" i="1"/>
  <c r="DW36" i="1" s="1"/>
  <c r="DI37" i="1"/>
  <c r="DI38" i="1"/>
  <c r="DW38" i="1" s="1"/>
  <c r="DI39" i="1"/>
  <c r="DW39" i="1" s="1"/>
  <c r="DI40" i="1"/>
  <c r="DW40" i="1" s="1"/>
  <c r="DI41" i="1"/>
  <c r="DW41" i="1" s="1"/>
  <c r="DI42" i="1"/>
  <c r="DW42" i="1" s="1"/>
  <c r="DI43" i="1"/>
  <c r="DW43" i="1" s="1"/>
  <c r="DI44" i="1"/>
  <c r="DW44" i="1" s="1"/>
  <c r="DI45" i="1"/>
  <c r="DW45" i="1" s="1"/>
  <c r="DI46" i="1"/>
  <c r="DW46" i="1" s="1"/>
  <c r="DI47" i="1"/>
  <c r="DW47" i="1" s="1"/>
  <c r="DI48" i="1"/>
  <c r="DW48" i="1" s="1"/>
  <c r="DI49" i="1"/>
  <c r="DI50" i="1"/>
  <c r="DI51" i="1"/>
  <c r="DW51" i="1" s="1"/>
  <c r="DI52" i="1"/>
  <c r="DW52" i="1" s="1"/>
  <c r="DI53" i="1"/>
  <c r="DI54" i="1"/>
  <c r="DI55" i="1"/>
  <c r="DW55" i="1" s="1"/>
  <c r="CK31" i="1"/>
  <c r="BV31" i="1"/>
  <c r="CK30" i="1"/>
  <c r="BV30" i="1"/>
  <c r="DI69" i="1"/>
  <c r="DI68" i="1"/>
  <c r="DI67" i="1"/>
  <c r="DI66" i="1"/>
  <c r="DI65" i="1"/>
  <c r="DI64" i="1"/>
  <c r="DI63" i="1"/>
  <c r="DI62" i="1"/>
  <c r="DI61" i="1"/>
  <c r="DW61" i="1" s="1"/>
  <c r="DI60" i="1"/>
  <c r="DI59" i="1"/>
  <c r="DI58" i="1"/>
  <c r="DI57" i="1"/>
  <c r="DI56" i="1"/>
  <c r="CS69" i="1"/>
  <c r="CS68" i="1"/>
  <c r="CS67" i="1"/>
  <c r="CS66" i="1"/>
  <c r="CS65" i="1"/>
  <c r="CS64" i="1"/>
  <c r="CS63" i="1"/>
  <c r="CS62" i="1"/>
  <c r="CS61" i="1"/>
  <c r="CS60" i="1"/>
  <c r="CS59" i="1"/>
  <c r="CS58" i="1"/>
  <c r="CS57" i="1"/>
  <c r="CS56" i="1"/>
  <c r="CW56" i="1"/>
  <c r="CZ56" i="1" s="1"/>
  <c r="CW69" i="1"/>
  <c r="CZ69" i="1" s="1"/>
  <c r="CW68" i="1"/>
  <c r="CZ68" i="1" s="1"/>
  <c r="CW67" i="1"/>
  <c r="CZ67" i="1" s="1"/>
  <c r="CW66" i="1"/>
  <c r="CZ66" i="1" s="1"/>
  <c r="CW65" i="1"/>
  <c r="CZ65" i="1" s="1"/>
  <c r="CW64" i="1"/>
  <c r="CZ64" i="1" s="1"/>
  <c r="CW63" i="1"/>
  <c r="CZ63" i="1" s="1"/>
  <c r="CW62" i="1"/>
  <c r="CZ62" i="1" s="1"/>
  <c r="CW61" i="1"/>
  <c r="CZ61" i="1" s="1"/>
  <c r="CW60" i="1"/>
  <c r="CZ60" i="1" s="1"/>
  <c r="CW59" i="1"/>
  <c r="CZ59" i="1" s="1"/>
  <c r="CW58" i="1"/>
  <c r="CZ58" i="1" s="1"/>
  <c r="CW57" i="1"/>
  <c r="CZ57" i="1" s="1"/>
  <c r="DN55" i="1"/>
  <c r="DN54" i="1"/>
  <c r="DN53" i="1"/>
  <c r="DN52" i="1"/>
  <c r="DN51" i="1"/>
  <c r="DN50" i="1"/>
  <c r="DN49" i="1"/>
  <c r="DN48" i="1"/>
  <c r="DN47" i="1"/>
  <c r="DN46" i="1"/>
  <c r="DN45" i="1"/>
  <c r="DN44" i="1"/>
  <c r="DN43" i="1"/>
  <c r="DN42" i="1"/>
  <c r="DN41" i="1"/>
  <c r="DN40" i="1"/>
  <c r="DN39" i="1"/>
  <c r="DN38" i="1"/>
  <c r="DN37" i="1"/>
  <c r="DN36" i="1"/>
  <c r="DN35" i="1"/>
  <c r="DN34" i="1"/>
  <c r="DN33" i="1"/>
  <c r="DN32" i="1"/>
  <c r="DN31" i="1"/>
  <c r="DN30" i="1"/>
  <c r="DN28" i="1"/>
  <c r="DN27" i="1"/>
  <c r="CS55" i="1"/>
  <c r="CS54" i="1"/>
  <c r="CS53" i="1"/>
  <c r="CS52" i="1"/>
  <c r="CS51" i="1"/>
  <c r="CS50" i="1"/>
  <c r="CS49" i="1"/>
  <c r="CS48" i="1"/>
  <c r="CS47" i="1"/>
  <c r="CS46" i="1"/>
  <c r="CS45" i="1"/>
  <c r="CS44" i="1"/>
  <c r="CS43" i="1"/>
  <c r="CS42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8" i="1"/>
  <c r="CS27" i="1"/>
  <c r="AF30" i="1"/>
  <c r="AF31" i="1"/>
  <c r="CY7" i="1"/>
  <c r="CX7" i="1"/>
  <c r="CW7" i="1"/>
  <c r="CW23" i="1"/>
  <c r="DN21" i="1"/>
  <c r="CW9" i="1"/>
  <c r="CW10" i="1"/>
  <c r="CW22" i="1"/>
  <c r="CY6" i="1"/>
  <c r="CX6" i="1"/>
  <c r="CW6" i="1"/>
  <c r="CX23" i="1"/>
  <c r="CX22" i="1"/>
  <c r="CX21" i="1"/>
  <c r="CX20" i="1"/>
  <c r="CX19" i="1"/>
  <c r="CX18" i="1"/>
  <c r="CX17" i="1"/>
  <c r="CX16" i="1"/>
  <c r="CX15" i="1"/>
  <c r="CX14" i="1"/>
  <c r="CX13" i="1"/>
  <c r="CX12" i="1"/>
  <c r="CX11" i="1"/>
  <c r="CX10" i="1"/>
  <c r="CX9" i="1"/>
  <c r="CX8" i="1"/>
  <c r="CY23" i="1"/>
  <c r="CY22" i="1"/>
  <c r="CY21" i="1"/>
  <c r="CY20" i="1"/>
  <c r="CY19" i="1"/>
  <c r="CY18" i="1"/>
  <c r="CY17" i="1"/>
  <c r="CY16" i="1"/>
  <c r="CY15" i="1"/>
  <c r="CY14" i="1"/>
  <c r="CY13" i="1"/>
  <c r="CY12" i="1"/>
  <c r="CY11" i="1"/>
  <c r="CY10" i="1"/>
  <c r="CY9" i="1"/>
  <c r="CY8" i="1"/>
  <c r="CY26" i="1"/>
  <c r="CY25" i="1"/>
  <c r="CX26" i="1"/>
  <c r="CX25" i="1"/>
  <c r="CX24" i="1"/>
  <c r="CW21" i="1"/>
  <c r="CW20" i="1"/>
  <c r="CW19" i="1"/>
  <c r="CW18" i="1"/>
  <c r="CW17" i="1"/>
  <c r="CW16" i="1"/>
  <c r="CW15" i="1"/>
  <c r="CW14" i="1"/>
  <c r="CW13" i="1"/>
  <c r="CW12" i="1"/>
  <c r="CW11" i="1"/>
  <c r="CW8" i="1"/>
  <c r="CY24" i="1"/>
  <c r="CW24" i="1"/>
  <c r="CW25" i="1"/>
  <c r="CW26" i="1"/>
  <c r="DN25" i="1"/>
  <c r="DN24" i="1"/>
  <c r="DN23" i="1"/>
  <c r="DN22" i="1"/>
  <c r="DN20" i="1"/>
  <c r="DN19" i="1"/>
  <c r="DN18" i="1"/>
  <c r="DN17" i="1"/>
  <c r="DN16" i="1"/>
  <c r="DN15" i="1"/>
  <c r="DN14" i="1"/>
  <c r="DN13" i="1"/>
  <c r="DN12" i="1"/>
  <c r="DN11" i="1"/>
  <c r="DN10" i="1"/>
  <c r="DN9" i="1"/>
  <c r="DN8" i="1"/>
  <c r="DN7" i="1"/>
  <c r="DN6" i="1"/>
  <c r="DN26" i="1"/>
  <c r="DI23" i="1"/>
  <c r="DW23" i="1" s="1"/>
  <c r="DI22" i="1"/>
  <c r="DW22" i="1" s="1"/>
  <c r="DI21" i="1"/>
  <c r="DW21" i="1" s="1"/>
  <c r="DI20" i="1"/>
  <c r="DW20" i="1" s="1"/>
  <c r="DI19" i="1"/>
  <c r="DW19" i="1" s="1"/>
  <c r="DI18" i="1"/>
  <c r="DW18" i="1" s="1"/>
  <c r="DI17" i="1"/>
  <c r="DW17" i="1" s="1"/>
  <c r="DI16" i="1"/>
  <c r="DW16" i="1" s="1"/>
  <c r="DI15" i="1"/>
  <c r="DW15" i="1" s="1"/>
  <c r="DI14" i="1"/>
  <c r="DW14" i="1" s="1"/>
  <c r="DI13" i="1"/>
  <c r="DW13" i="1" s="1"/>
  <c r="DI12" i="1"/>
  <c r="DW12" i="1" s="1"/>
  <c r="DI11" i="1"/>
  <c r="DW11" i="1" s="1"/>
  <c r="DI10" i="1"/>
  <c r="DW10" i="1" s="1"/>
  <c r="DI9" i="1"/>
  <c r="DW9" i="1" s="1"/>
  <c r="DI8" i="1"/>
  <c r="DW8" i="1" s="1"/>
  <c r="DI7" i="1"/>
  <c r="DW7" i="1" s="1"/>
  <c r="DI6" i="1"/>
  <c r="DW6" i="1" s="1"/>
  <c r="DI26" i="1"/>
  <c r="DW26" i="1" s="1"/>
  <c r="DI25" i="1"/>
  <c r="DI24" i="1"/>
  <c r="DW24" i="1" s="1"/>
  <c r="CS26" i="1"/>
  <c r="AU31" i="1"/>
  <c r="AU30" i="1"/>
  <c r="DA70" i="1" l="1"/>
  <c r="DA28" i="1"/>
  <c r="DA45" i="1"/>
  <c r="DS28" i="1"/>
  <c r="DS33" i="1"/>
  <c r="DS37" i="1"/>
  <c r="DS41" i="1"/>
  <c r="DS45" i="1"/>
  <c r="DS26" i="1"/>
  <c r="DS9" i="1"/>
  <c r="DS13" i="1"/>
  <c r="DS17" i="1"/>
  <c r="DA42" i="1"/>
  <c r="DR25" i="1"/>
  <c r="DW25" i="1"/>
  <c r="DJ81" i="1"/>
  <c r="DN81" i="1" s="1"/>
  <c r="DR81" i="1" s="1"/>
  <c r="DW81" i="1"/>
  <c r="DJ73" i="1"/>
  <c r="DN73" i="1" s="1"/>
  <c r="DS73" i="1" s="1"/>
  <c r="DW73" i="1"/>
  <c r="DN62" i="1"/>
  <c r="DN66" i="1"/>
  <c r="DJ80" i="1"/>
  <c r="DN80" i="1" s="1"/>
  <c r="DS80" i="1" s="1"/>
  <c r="DW80" i="1"/>
  <c r="DJ76" i="1"/>
  <c r="DN76" i="1" s="1"/>
  <c r="DR76" i="1" s="1"/>
  <c r="DW76" i="1"/>
  <c r="DJ72" i="1"/>
  <c r="DN72" i="1" s="1"/>
  <c r="DR72" i="1" s="1"/>
  <c r="DW72" i="1"/>
  <c r="DA52" i="1"/>
  <c r="DS31" i="1"/>
  <c r="DS35" i="1"/>
  <c r="DS39" i="1"/>
  <c r="DS43" i="1"/>
  <c r="DS47" i="1"/>
  <c r="DN59" i="1"/>
  <c r="DN63" i="1"/>
  <c r="DR63" i="1" s="1"/>
  <c r="DN67" i="1"/>
  <c r="DA54" i="1"/>
  <c r="DW54" i="1"/>
  <c r="DA50" i="1"/>
  <c r="DW50" i="1"/>
  <c r="DJ77" i="1"/>
  <c r="DN77" i="1" s="1"/>
  <c r="DS77" i="1" s="1"/>
  <c r="DW77" i="1"/>
  <c r="DN58" i="1"/>
  <c r="DA36" i="1"/>
  <c r="DN56" i="1"/>
  <c r="DN60" i="1"/>
  <c r="DN64" i="1"/>
  <c r="DT64" i="1" s="1"/>
  <c r="DV64" i="1" s="1"/>
  <c r="DW64" i="1"/>
  <c r="DN68" i="1"/>
  <c r="DA53" i="1"/>
  <c r="DW53" i="1"/>
  <c r="DA49" i="1"/>
  <c r="DW49" i="1"/>
  <c r="DA37" i="1"/>
  <c r="DW37" i="1"/>
  <c r="DA80" i="1"/>
  <c r="DA76" i="1"/>
  <c r="DA72" i="1"/>
  <c r="DR6" i="1"/>
  <c r="DR10" i="1"/>
  <c r="DR14" i="1"/>
  <c r="DR18" i="1"/>
  <c r="DR22" i="1"/>
  <c r="DS7" i="1"/>
  <c r="DS11" i="1"/>
  <c r="DS15" i="1"/>
  <c r="DS19" i="1"/>
  <c r="DS24" i="1"/>
  <c r="DS30" i="1"/>
  <c r="DS34" i="1"/>
  <c r="DS38" i="1"/>
  <c r="DS42" i="1"/>
  <c r="DS46" i="1"/>
  <c r="DR36" i="1"/>
  <c r="DR23" i="1"/>
  <c r="DS8" i="1"/>
  <c r="DS12" i="1"/>
  <c r="DS16" i="1"/>
  <c r="DS20" i="1"/>
  <c r="DS21" i="1"/>
  <c r="DA48" i="1"/>
  <c r="DR48" i="1"/>
  <c r="DA40" i="1"/>
  <c r="DR40" i="1"/>
  <c r="DA32" i="1"/>
  <c r="DR32" i="1"/>
  <c r="DR11" i="1"/>
  <c r="DR15" i="1"/>
  <c r="DR8" i="1"/>
  <c r="DR12" i="1"/>
  <c r="DR20" i="1"/>
  <c r="DR26" i="1"/>
  <c r="DR9" i="1"/>
  <c r="DR13" i="1"/>
  <c r="DR17" i="1"/>
  <c r="DR21" i="1"/>
  <c r="DS6" i="1"/>
  <c r="DS10" i="1"/>
  <c r="DS14" i="1"/>
  <c r="DS18" i="1"/>
  <c r="DS23" i="1"/>
  <c r="DR45" i="1"/>
  <c r="DA41" i="1"/>
  <c r="DR41" i="1"/>
  <c r="DR37" i="1"/>
  <c r="DA33" i="1"/>
  <c r="DR33" i="1"/>
  <c r="DR28" i="1"/>
  <c r="DA44" i="1"/>
  <c r="DR44" i="1"/>
  <c r="DR24" i="1"/>
  <c r="DR19" i="1"/>
  <c r="DS25" i="1"/>
  <c r="DR47" i="1"/>
  <c r="DR43" i="1"/>
  <c r="DR39" i="1"/>
  <c r="DR35" i="1"/>
  <c r="DR31" i="1"/>
  <c r="DA27" i="1"/>
  <c r="DR27" i="1"/>
  <c r="DR7" i="1"/>
  <c r="DR16" i="1"/>
  <c r="DS22" i="1"/>
  <c r="DS27" i="1"/>
  <c r="DS32" i="1"/>
  <c r="DS36" i="1"/>
  <c r="DS40" i="1"/>
  <c r="DS44" i="1"/>
  <c r="DS48" i="1"/>
  <c r="DA46" i="1"/>
  <c r="DR46" i="1"/>
  <c r="DR42" i="1"/>
  <c r="DA38" i="1"/>
  <c r="DR38" i="1"/>
  <c r="DA34" i="1"/>
  <c r="DR34" i="1"/>
  <c r="DA30" i="1"/>
  <c r="DR30" i="1"/>
  <c r="CZ16" i="1"/>
  <c r="DA59" i="1"/>
  <c r="DA63" i="1"/>
  <c r="DA67" i="1"/>
  <c r="DA74" i="1"/>
  <c r="DA78" i="1"/>
  <c r="DA75" i="1"/>
  <c r="DA56" i="1"/>
  <c r="DA82" i="1"/>
  <c r="DA79" i="1"/>
  <c r="DA71" i="1"/>
  <c r="CZ26" i="1"/>
  <c r="DA26" i="1" s="1"/>
  <c r="DR55" i="1"/>
  <c r="DR51" i="1"/>
  <c r="DA83" i="1"/>
  <c r="DJ83" i="1"/>
  <c r="DN83" i="1" s="1"/>
  <c r="DS83" i="1" s="1"/>
  <c r="DJ79" i="1"/>
  <c r="DN79" i="1" s="1"/>
  <c r="DS79" i="1" s="1"/>
  <c r="DJ75" i="1"/>
  <c r="DN75" i="1" s="1"/>
  <c r="DS75" i="1" s="1"/>
  <c r="DJ71" i="1"/>
  <c r="DN71" i="1" s="1"/>
  <c r="DS71" i="1" s="1"/>
  <c r="DJ82" i="1"/>
  <c r="DN82" i="1" s="1"/>
  <c r="DS82" i="1" s="1"/>
  <c r="DJ78" i="1"/>
  <c r="DN78" i="1" s="1"/>
  <c r="DS78" i="1" s="1"/>
  <c r="DJ74" i="1"/>
  <c r="DN74" i="1" s="1"/>
  <c r="DS74" i="1" s="1"/>
  <c r="DJ70" i="1"/>
  <c r="DN70" i="1" s="1"/>
  <c r="DS70" i="1" s="1"/>
  <c r="DA81" i="1"/>
  <c r="DA77" i="1"/>
  <c r="DA73" i="1"/>
  <c r="DR54" i="1"/>
  <c r="DS51" i="1"/>
  <c r="DS55" i="1"/>
  <c r="DS50" i="1"/>
  <c r="DR52" i="1"/>
  <c r="DS49" i="1"/>
  <c r="DS53" i="1"/>
  <c r="DA58" i="1"/>
  <c r="DA62" i="1"/>
  <c r="DA68" i="1"/>
  <c r="DA57" i="1"/>
  <c r="DA65" i="1"/>
  <c r="DA69" i="1"/>
  <c r="DN57" i="1"/>
  <c r="DR61" i="1"/>
  <c r="DN65" i="1"/>
  <c r="DS65" i="1" s="1"/>
  <c r="DN69" i="1"/>
  <c r="DR58" i="1"/>
  <c r="DR64" i="1"/>
  <c r="DS56" i="1"/>
  <c r="DS64" i="1"/>
  <c r="DA60" i="1"/>
  <c r="DA64" i="1"/>
  <c r="DS61" i="1"/>
  <c r="DS52" i="1"/>
  <c r="DR53" i="1"/>
  <c r="DR50" i="1"/>
  <c r="DS54" i="1"/>
  <c r="DA31" i="1"/>
  <c r="DA35" i="1"/>
  <c r="DA39" i="1"/>
  <c r="DA43" i="1"/>
  <c r="DA47" i="1"/>
  <c r="DA51" i="1"/>
  <c r="DA55" i="1"/>
  <c r="DR49" i="1"/>
  <c r="DA61" i="1"/>
  <c r="DA66" i="1"/>
  <c r="CZ25" i="1"/>
  <c r="DA25" i="1" s="1"/>
  <c r="CZ9" i="1"/>
  <c r="DA9" i="1" s="1"/>
  <c r="CZ13" i="1"/>
  <c r="DA13" i="1" s="1"/>
  <c r="CZ17" i="1"/>
  <c r="DA17" i="1" s="1"/>
  <c r="CZ21" i="1"/>
  <c r="DA21" i="1" s="1"/>
  <c r="CZ14" i="1"/>
  <c r="DA14" i="1" s="1"/>
  <c r="CZ11" i="1"/>
  <c r="DA11" i="1" s="1"/>
  <c r="CZ12" i="1"/>
  <c r="DA12" i="1" s="1"/>
  <c r="CZ10" i="1"/>
  <c r="DA10" i="1" s="1"/>
  <c r="CZ20" i="1"/>
  <c r="DA20" i="1" s="1"/>
  <c r="CZ24" i="1"/>
  <c r="DA24" i="1" s="1"/>
  <c r="DA16" i="1"/>
  <c r="CZ22" i="1"/>
  <c r="DA22" i="1" s="1"/>
  <c r="CZ18" i="1"/>
  <c r="DA18" i="1" s="1"/>
  <c r="CZ19" i="1"/>
  <c r="DA19" i="1" s="1"/>
  <c r="CZ6" i="1"/>
  <c r="DA6" i="1" s="1"/>
  <c r="CZ8" i="1"/>
  <c r="DA8" i="1" s="1"/>
  <c r="CZ7" i="1"/>
  <c r="DA7" i="1" s="1"/>
  <c r="CZ15" i="1"/>
  <c r="DA15" i="1" s="1"/>
  <c r="CZ23" i="1"/>
  <c r="DA23" i="1" s="1"/>
  <c r="DR68" i="1" l="1"/>
  <c r="DT68" i="1"/>
  <c r="DV68" i="1" s="1"/>
  <c r="DW68" i="1" s="1"/>
  <c r="DS60" i="1"/>
  <c r="DT60" i="1"/>
  <c r="DV60" i="1" s="1"/>
  <c r="DW60" i="1" s="1"/>
  <c r="DS57" i="1"/>
  <c r="DT57" i="1"/>
  <c r="DV57" i="1" s="1"/>
  <c r="DW57" i="1" s="1"/>
  <c r="DS58" i="1"/>
  <c r="DT58" i="1"/>
  <c r="DV58" i="1" s="1"/>
  <c r="DW58" i="1" s="1"/>
  <c r="DS67" i="1"/>
  <c r="DT67" i="1"/>
  <c r="DV67" i="1" s="1"/>
  <c r="DW67" i="1" s="1"/>
  <c r="DS66" i="1"/>
  <c r="DT66" i="1"/>
  <c r="DV66" i="1" s="1"/>
  <c r="DW66" i="1" s="1"/>
  <c r="DS69" i="1"/>
  <c r="DT69" i="1"/>
  <c r="DV69" i="1" s="1"/>
  <c r="DW69" i="1" s="1"/>
  <c r="DS76" i="1"/>
  <c r="DR56" i="1"/>
  <c r="DT56" i="1"/>
  <c r="DV56" i="1" s="1"/>
  <c r="DW56" i="1" s="1"/>
  <c r="DR83" i="1"/>
  <c r="DR77" i="1"/>
  <c r="DS81" i="1"/>
  <c r="DR73" i="1"/>
  <c r="DS59" i="1"/>
  <c r="DT59" i="1"/>
  <c r="DV59" i="1" s="1"/>
  <c r="DW59" i="1" s="1"/>
  <c r="DS63" i="1"/>
  <c r="DT63" i="1"/>
  <c r="DV63" i="1" s="1"/>
  <c r="DW63" i="1" s="1"/>
  <c r="DR65" i="1"/>
  <c r="DT65" i="1"/>
  <c r="DV65" i="1" s="1"/>
  <c r="DW65" i="1" s="1"/>
  <c r="DS62" i="1"/>
  <c r="DT62" i="1"/>
  <c r="DV62" i="1" s="1"/>
  <c r="DW62" i="1" s="1"/>
  <c r="DR66" i="1"/>
  <c r="DR62" i="1"/>
  <c r="DR80" i="1"/>
  <c r="DS72" i="1"/>
  <c r="DS68" i="1"/>
  <c r="DR60" i="1"/>
  <c r="DR67" i="1"/>
  <c r="DR59" i="1"/>
  <c r="DR70" i="1"/>
  <c r="DR71" i="1"/>
  <c r="DR74" i="1"/>
  <c r="DR82" i="1"/>
  <c r="DR78" i="1"/>
  <c r="DR75" i="1"/>
  <c r="DR79" i="1"/>
  <c r="DR69" i="1"/>
  <c r="DR57" i="1"/>
  <c r="G12" i="32" l="1"/>
  <c r="F12" i="32"/>
  <c r="F11" i="32" l="1"/>
  <c r="F14" i="32"/>
  <c r="G14" i="32"/>
  <c r="G11" i="32"/>
  <c r="G30" i="25" l="1"/>
  <c r="E7" i="31" s="1"/>
  <c r="E30" i="25"/>
  <c r="C7" i="31" s="1"/>
  <c r="N30" i="25"/>
  <c r="J30" i="25"/>
  <c r="H7" i="31" s="1"/>
  <c r="L30" i="25"/>
  <c r="J7" i="31" s="1"/>
  <c r="J15" i="31" s="1"/>
  <c r="J16" i="31" s="1"/>
  <c r="I30" i="25"/>
  <c r="G7" i="31" s="1"/>
  <c r="G8" i="31" s="1"/>
  <c r="K30" i="25"/>
  <c r="H30" i="25"/>
  <c r="F7" i="31" s="1"/>
  <c r="F8" i="31" s="1"/>
  <c r="D30" i="25"/>
  <c r="B7" i="31" s="1"/>
  <c r="F30" i="25"/>
  <c r="D7" i="31" s="1"/>
  <c r="M30" i="25" l="1"/>
  <c r="O30" i="25"/>
  <c r="C8" i="31"/>
  <c r="C15" i="31"/>
  <c r="C16" i="31" s="1"/>
  <c r="D8" i="31"/>
  <c r="D15" i="31"/>
  <c r="D16" i="31" s="1"/>
  <c r="E15" i="31"/>
  <c r="E16" i="31" s="1"/>
  <c r="E8" i="31"/>
  <c r="B8" i="31"/>
  <c r="B15" i="31"/>
  <c r="B16" i="31" s="1"/>
  <c r="H15" i="31"/>
  <c r="H16" i="31" s="1"/>
  <c r="H8" i="31"/>
  <c r="I7" i="31"/>
  <c r="G15" i="31"/>
  <c r="G16" i="31" s="1"/>
  <c r="G21" i="31" s="1"/>
  <c r="L7" i="31"/>
  <c r="F15" i="31"/>
  <c r="F16" i="31" s="1"/>
  <c r="F21" i="31" s="1"/>
  <c r="J8" i="31"/>
  <c r="J21" i="31" s="1"/>
  <c r="H21" i="31" l="1"/>
  <c r="E21" i="31"/>
  <c r="D21" i="31"/>
  <c r="B21" i="31"/>
  <c r="L8" i="31"/>
  <c r="M7" i="31"/>
  <c r="L15" i="31"/>
  <c r="I8" i="31"/>
  <c r="I15" i="31"/>
  <c r="K7" i="31"/>
  <c r="C21" i="31"/>
  <c r="K8" i="31" l="1"/>
  <c r="M15" i="31"/>
  <c r="L16" i="31"/>
  <c r="M16" i="31" s="1"/>
  <c r="K15" i="31"/>
  <c r="I16" i="31"/>
  <c r="K16" i="31" s="1"/>
  <c r="M8" i="31"/>
  <c r="L21" i="31" l="1"/>
  <c r="M21" i="31" s="1"/>
  <c r="I21" i="31"/>
  <c r="K21" i="31" s="1"/>
  <c r="P3" i="18"/>
  <c r="R3" i="18"/>
  <c r="S3" i="18" s="1"/>
</calcChain>
</file>

<file path=xl/sharedStrings.xml><?xml version="1.0" encoding="utf-8"?>
<sst xmlns="http://schemas.openxmlformats.org/spreadsheetml/2006/main" count="1813" uniqueCount="416">
  <si>
    <t>Sum of Size</t>
  </si>
  <si>
    <t>Row Labels</t>
  </si>
  <si>
    <t>Grand Total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</si>
  <si>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</si>
  <si>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</si>
  <si>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</si>
  <si>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</si>
  <si>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</si>
  <si>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</si>
  <si>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</si>
  <si>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</si>
  <si>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</si>
  <si>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RAID-6 (14+2)</t>
  </si>
  <si>
    <t>SSD</t>
  </si>
  <si>
    <t>SATA</t>
  </si>
  <si>
    <t>SAS</t>
  </si>
  <si>
    <t>Pool Name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</si>
  <si>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</si>
  <si>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</si>
  <si>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</si>
  <si>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</si>
  <si>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</si>
  <si>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</si>
  <si>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</si>
  <si>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</si>
  <si>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</si>
  <si>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</si>
  <si>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</si>
  <si>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</si>
  <si>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</si>
  <si>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</si>
  <si>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</si>
  <si>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</si>
  <si>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Raid Total</t>
  </si>
  <si>
    <t>Parity Loss</t>
  </si>
  <si>
    <t xml:space="preserve"> RAID-6(14+2)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</si>
  <si>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</si>
  <si>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</si>
  <si>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</si>
  <si>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</si>
  <si>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</si>
  <si>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</si>
  <si>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</si>
  <si>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</si>
  <si>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 xml:space="preserve">2230_450GB </t>
  </si>
  <si>
    <t>3286_450GB</t>
  </si>
  <si>
    <t xml:space="preserve">3696_450GB 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</si>
  <si>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</si>
  <si>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</si>
  <si>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</si>
  <si>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</si>
  <si>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</si>
  <si>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</si>
  <si>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</si>
  <si>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</si>
  <si>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</si>
  <si>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 xml:space="preserve">3073_200_SSD </t>
  </si>
  <si>
    <t>3073_2TBSATA</t>
  </si>
  <si>
    <t xml:space="preserve">RAID-5(7+1) </t>
  </si>
  <si>
    <t>0879_450_20</t>
  </si>
  <si>
    <t xml:space="preserve">0349_300GB </t>
  </si>
  <si>
    <t xml:space="preserve">0349_1TB </t>
  </si>
  <si>
    <t xml:space="preserve">0349_100_SSD </t>
  </si>
  <si>
    <t>3004_450GB</t>
  </si>
  <si>
    <t>3004_200_SSD</t>
  </si>
  <si>
    <t xml:space="preserve">3004_2TBSATA 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</si>
  <si>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</si>
  <si>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</si>
  <si>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</si>
  <si>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</si>
  <si>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</si>
  <si>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</si>
  <si>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</si>
  <si>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</si>
  <si>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</si>
  <si>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</si>
  <si>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</si>
  <si>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</si>
  <si>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</si>
  <si>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CGC</t>
  </si>
  <si>
    <t>000290102839</t>
  </si>
  <si>
    <t>2839</t>
  </si>
  <si>
    <t>DMX3-24</t>
  </si>
  <si>
    <t>EMC</t>
  </si>
  <si>
    <t>EMC Symmetrix DMX</t>
  </si>
  <si>
    <t>BAU</t>
  </si>
  <si>
    <t>Symm/Sync</t>
  </si>
  <si>
    <t>Not FAST</t>
  </si>
  <si>
    <t>Thick</t>
  </si>
  <si>
    <t>000292600745</t>
  </si>
  <si>
    <t>0745</t>
  </si>
  <si>
    <t>VMAX-1</t>
  </si>
  <si>
    <t>EMC Symmetrix VMAX</t>
  </si>
  <si>
    <t>Thin</t>
  </si>
  <si>
    <t>000292600623</t>
  </si>
  <si>
    <t>0623</t>
  </si>
  <si>
    <t>Symm-NonSRDF</t>
  </si>
  <si>
    <t>RDC</t>
  </si>
  <si>
    <t>000290102819</t>
  </si>
  <si>
    <t>2819</t>
  </si>
  <si>
    <t>000290102838</t>
  </si>
  <si>
    <t>2838</t>
  </si>
  <si>
    <t>000292602230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</si>
  <si>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</si>
  <si>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</si>
  <si>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</si>
  <si>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</si>
  <si>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</si>
  <si>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</si>
  <si>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</si>
  <si>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</si>
  <si>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</si>
  <si>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</si>
  <si>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</si>
  <si>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000292600552</t>
  </si>
  <si>
    <t>0552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</si>
  <si>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</si>
  <si>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</si>
  <si>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</si>
  <si>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</si>
  <si>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</si>
  <si>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</si>
  <si>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</si>
  <si>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</si>
  <si>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</si>
  <si>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</si>
  <si>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000292602231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</si>
  <si>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</si>
  <si>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</si>
  <si>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</si>
  <si>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</si>
  <si>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</si>
  <si>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</si>
  <si>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</si>
  <si>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</si>
  <si>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</si>
  <si>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</si>
  <si>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</si>
  <si>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</si>
  <si>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</si>
  <si>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</si>
  <si>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</si>
  <si>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</si>
  <si>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</si>
  <si>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</si>
  <si>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</si>
  <si>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USPV</t>
  </si>
  <si>
    <t>Hitachi USPV</t>
  </si>
  <si>
    <t>GBOKH002R8850</t>
  </si>
  <si>
    <t>RDCHDS02</t>
  </si>
  <si>
    <t>HDS-HUR</t>
  </si>
  <si>
    <t>GBOKH003R8378</t>
  </si>
  <si>
    <t>RDCHDS03</t>
  </si>
  <si>
    <t>GBOKH004N8998</t>
  </si>
  <si>
    <t>RDCHDS04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</si>
  <si>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</si>
  <si>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</si>
  <si>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</si>
  <si>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</si>
  <si>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</si>
  <si>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</si>
  <si>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</si>
  <si>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</si>
  <si>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</si>
  <si>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FDCHDS02</t>
  </si>
  <si>
    <t>DEOLH003R8398</t>
  </si>
  <si>
    <t>FDCHDS03</t>
  </si>
  <si>
    <t>DEOLH004N7026</t>
  </si>
  <si>
    <t>FDCHDS04</t>
  </si>
  <si>
    <t>DEOLH005N0365</t>
  </si>
  <si>
    <t>FDCHDS05</t>
  </si>
  <si>
    <t>FCNMM092200023</t>
  </si>
  <si>
    <t>fdc1a-ax4-0023</t>
  </si>
  <si>
    <t>Clariion</t>
  </si>
  <si>
    <t>AX4-5</t>
  </si>
  <si>
    <t>Clariion AX</t>
  </si>
  <si>
    <t>Exchange</t>
  </si>
  <si>
    <t>Clariion-NonSRDF</t>
  </si>
  <si>
    <t>FCNMM111100069</t>
  </si>
  <si>
    <t>fdc1a-ax4-0069</t>
  </si>
  <si>
    <t>AX4-5F8</t>
  </si>
  <si>
    <t>SL7E1090800045</t>
  </si>
  <si>
    <t>fdc1a-ax4-0045</t>
  </si>
  <si>
    <t>SL7E1090800055</t>
  </si>
  <si>
    <t>fdc1a-ax4-0055</t>
  </si>
  <si>
    <t>SL7E1091600092</t>
  </si>
  <si>
    <t>fdc1a-ax4-0092</t>
  </si>
  <si>
    <t>SL7E1091700038</t>
  </si>
  <si>
    <t>fdc1a-ax4-0038</t>
  </si>
  <si>
    <t>SL7E1091900060</t>
  </si>
  <si>
    <t>fdc1a-ax4-0060</t>
  </si>
  <si>
    <t>SL7E1091900096</t>
  </si>
  <si>
    <t>fdc1a-ax4-0096</t>
  </si>
  <si>
    <t>SL7E1091900118</t>
  </si>
  <si>
    <t>fdc1a-ax4-0118</t>
  </si>
  <si>
    <t>SL7EA101700033</t>
  </si>
  <si>
    <t>fdc1a-ax4-0033</t>
  </si>
  <si>
    <t>SL7EA101700039</t>
  </si>
  <si>
    <t>fdc1a-ax4-0039</t>
  </si>
  <si>
    <t>CKM00091100696</t>
  </si>
  <si>
    <t>rdc4-cx4-0696</t>
  </si>
  <si>
    <t>CX4-240</t>
  </si>
  <si>
    <t>CKM00101000576</t>
  </si>
  <si>
    <t>rdc4-ac4-0576</t>
  </si>
  <si>
    <t>FCNMM092500021</t>
  </si>
  <si>
    <t>rdc1-ax4-0021</t>
  </si>
  <si>
    <t>FCNMM092500023</t>
  </si>
  <si>
    <t>rdc1-ax4-0023</t>
  </si>
  <si>
    <t>FCNMM092500024</t>
  </si>
  <si>
    <t>rdc1-ax4-0024</t>
  </si>
  <si>
    <t>FCNMM092500026</t>
  </si>
  <si>
    <t>rdc1-ax4-0026</t>
  </si>
  <si>
    <t>Clariion CX</t>
  </si>
  <si>
    <t>FCNMM092500033</t>
  </si>
  <si>
    <t>rdc1-ax4-0033</t>
  </si>
  <si>
    <t>FCNMM092500034</t>
  </si>
  <si>
    <t>rdc1-ax4-0034</t>
  </si>
  <si>
    <t>FCNMM092500040</t>
  </si>
  <si>
    <t>rdc1-ax4-0040</t>
  </si>
  <si>
    <t>FCNMM092500042</t>
  </si>
  <si>
    <t>rdc1-ax4-0042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</si>
  <si>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</si>
  <si>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</si>
  <si>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</si>
  <si>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</si>
  <si>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</si>
  <si>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</si>
  <si>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</si>
  <si>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</si>
  <si>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</si>
  <si>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</si>
  <si>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</si>
  <si>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</si>
  <si>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</si>
  <si>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</si>
  <si>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</si>
  <si>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</si>
  <si>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</si>
  <si>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</si>
  <si>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</si>
  <si>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</si>
  <si>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</si>
  <si>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</si>
  <si>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</si>
  <si>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</si>
  <si>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</si>
  <si>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</si>
  <si>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</si>
  <si>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</si>
  <si>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</si>
  <si>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</si>
  <si>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</si>
  <si>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</si>
  <si>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</si>
  <si>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</si>
  <si>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</si>
  <si>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</si>
  <si>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</si>
  <si>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</si>
  <si>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</si>
  <si>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</si>
  <si>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</si>
  <si>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</si>
  <si>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</si>
  <si>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Riverdale DC</t>
  </si>
  <si>
    <t>RAID1/0</t>
  </si>
  <si>
    <t>Frankfurt DC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</si>
  <si>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</si>
  <si>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</si>
  <si>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</si>
  <si>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</si>
  <si>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</si>
  <si>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</si>
  <si>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</si>
  <si>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</si>
  <si>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</si>
  <si>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fdc1b-ax4-0069</t>
  </si>
  <si>
    <t>rdc4-ax4-0082</t>
  </si>
  <si>
    <t>Russia DC</t>
  </si>
  <si>
    <t>pres-ax4-0062</t>
  </si>
  <si>
    <t>SL7E9101300062</t>
  </si>
  <si>
    <t>prof-ax4-0054</t>
  </si>
  <si>
    <t>SL7E9101300054</t>
  </si>
  <si>
    <t>prof-ax4-0127</t>
  </si>
  <si>
    <t>FCNMM113000127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</si>
  <si>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</si>
  <si>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</si>
  <si>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</si>
  <si>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</si>
  <si>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</si>
  <si>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</si>
  <si>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</si>
  <si>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fdc1b-ax4-0033</t>
  </si>
  <si>
    <t>fdc1b-ax4-0039</t>
  </si>
  <si>
    <t>Turkey DC</t>
  </si>
  <si>
    <t>Turkey_AX4_Mailbox</t>
  </si>
  <si>
    <t>SL7E1093200048</t>
  </si>
  <si>
    <t>RAID-5 (7+1)</t>
  </si>
  <si>
    <t>centera_CH_01E CK200053010120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</si>
  <si>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</si>
  <si>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</si>
  <si>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</si>
  <si>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</si>
  <si>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</si>
  <si>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</si>
  <si>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</si>
  <si>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</si>
  <si>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</si>
  <si>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</si>
  <si>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</si>
  <si>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</si>
  <si>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</si>
  <si>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</si>
  <si>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</si>
  <si>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</si>
  <si>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</si>
  <si>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</si>
  <si>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</si>
  <si>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</si>
  <si>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</si>
  <si>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1</t>
  </si>
  <si>
    <t>Usable</t>
  </si>
  <si>
    <t>Used</t>
  </si>
  <si>
    <t>Free</t>
  </si>
  <si>
    <t>Formatted</t>
  </si>
  <si>
    <t>BAU/TR</t>
  </si>
  <si>
    <t>formatted Disk (GB)</t>
  </si>
  <si>
    <t>Senatorska DC</t>
  </si>
  <si>
    <t>HP/HDS</t>
  </si>
  <si>
    <t>XP24000</t>
  </si>
  <si>
    <t>Goleszowska DC</t>
  </si>
  <si>
    <t>XP1024</t>
  </si>
  <si>
    <t>non-rep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</si>
  <si>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</si>
  <si>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</si>
  <si>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</si>
  <si>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</si>
  <si>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</si>
  <si>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</si>
  <si>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</si>
  <si>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</si>
  <si>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</si>
  <si>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Market</t>
  </si>
  <si>
    <t>format Lost</t>
  </si>
  <si>
    <t>Parity Lost</t>
  </si>
  <si>
    <t>Physical total</t>
  </si>
  <si>
    <t>raid6 (14d+2p)</t>
  </si>
  <si>
    <t>Raid5(7d+1p)</t>
  </si>
  <si>
    <t>Raid6(6d+2p)</t>
  </si>
  <si>
    <t>4</t>
  </si>
  <si>
    <t>Type</t>
  </si>
  <si>
    <t>Host Allocated</t>
  </si>
  <si>
    <t>Total Host Allocated + R2-BCV</t>
  </si>
  <si>
    <t>Total</t>
  </si>
  <si>
    <t>R2-Bcv</t>
  </si>
  <si>
    <t>Host Allocations</t>
  </si>
  <si>
    <t>vmax</t>
  </si>
  <si>
    <t>Market Standard</t>
  </si>
  <si>
    <t>cgc</t>
  </si>
  <si>
    <t>Location</t>
  </si>
  <si>
    <t xml:space="preserve">FCNMM113000103 </t>
  </si>
  <si>
    <t>Tech-Refresh</t>
  </si>
  <si>
    <t>Final MOR</t>
  </si>
  <si>
    <t>New Installs</t>
  </si>
  <si>
    <t>Unable to Report</t>
  </si>
  <si>
    <t>Sheet</t>
  </si>
  <si>
    <t>Exclude the below Sheets from the final MOR Report</t>
  </si>
  <si>
    <t>Final MOR Report</t>
  </si>
  <si>
    <t>All Sheets</t>
  </si>
  <si>
    <t>Sheet Name</t>
  </si>
  <si>
    <t>prof-ax4-0103</t>
  </si>
  <si>
    <t>Raw installed (TB)</t>
  </si>
  <si>
    <t>Usable Installed (TB)</t>
  </si>
  <si>
    <t>Percent Allocated (Allocated Usable)</t>
  </si>
  <si>
    <t>Percent Used (Used/Usable</t>
  </si>
  <si>
    <t>Used Installed (TB)</t>
  </si>
  <si>
    <t>Allocated (TB)</t>
  </si>
  <si>
    <t>Sum of Physical total</t>
  </si>
  <si>
    <t>Sum of Pool Usable</t>
  </si>
  <si>
    <t>Sum of Pool Used</t>
  </si>
  <si>
    <t>Sum of Host Allocations</t>
  </si>
  <si>
    <t>%Used</t>
  </si>
  <si>
    <t>%Allocated</t>
  </si>
  <si>
    <t>FAST installed &gt;6mo</t>
  </si>
  <si>
    <t>Mos</t>
  </si>
  <si>
    <t>DMX/STAR</t>
  </si>
  <si>
    <t>000290103544</t>
  </si>
  <si>
    <t>000290103550</t>
  </si>
  <si>
    <t>000290103810</t>
  </si>
  <si>
    <t>000290103336</t>
  </si>
  <si>
    <t>000290103452</t>
  </si>
  <si>
    <t>000290103471</t>
  </si>
  <si>
    <t>000290103564</t>
  </si>
  <si>
    <t>000290103720</t>
  </si>
  <si>
    <t>000290103943</t>
  </si>
  <si>
    <t>000290105349</t>
  </si>
  <si>
    <t>000290105364</t>
  </si>
  <si>
    <t>UnCarved</t>
  </si>
  <si>
    <t>%format</t>
  </si>
  <si>
    <t>%spare</t>
  </si>
  <si>
    <t>%parity</t>
  </si>
  <si>
    <t>sum(all)</t>
  </si>
  <si>
    <t>diff</t>
  </si>
  <si>
    <t>%diff</t>
  </si>
  <si>
    <t>Market Raw</t>
  </si>
  <si>
    <t>Installed Raw = Market - format lost - spare lost</t>
  </si>
  <si>
    <t>Install usable = Market - format lost - spare lost - parity</t>
  </si>
  <si>
    <t>uncurved</t>
  </si>
  <si>
    <t>(Multiple Items)</t>
  </si>
  <si>
    <t>save dav</t>
  </si>
  <si>
    <t>DSE</t>
  </si>
  <si>
    <t>disk+spare</t>
  </si>
  <si>
    <t>spare</t>
  </si>
  <si>
    <t>without spare</t>
  </si>
  <si>
    <t>market</t>
  </si>
  <si>
    <t>formatted w/o spare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</si>
</sst>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9" formatCode="_(* #,##0_);_(* \(#,##0\);_(* &quot;-&quot;??_);_(@_)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b/>
      <sz val="8"/>
      <color rgb="FFFFFFFF"/>
      <name val="Arial"/>
      <family val="2"/>
    </font>
    <font>
      <sz val="9"/>
      <color theme="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1F497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5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6" borderId="0" applyNumberFormat="0" applyBorder="0" applyAlignment="0" applyProtection="0"/>
    <xf numFmtId="165" fontId="1" fillId="0" borderId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4" fillId="0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6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3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5" fillId="23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3" borderId="0" applyNumberFormat="0" applyBorder="0" applyAlignment="0" applyProtection="0"/>
    <xf numFmtId="0" fontId="35" fillId="35" borderId="0" applyNumberFormat="0" applyBorder="0" applyAlignment="0" applyProtection="0"/>
    <xf numFmtId="42" fontId="36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23" borderId="0" applyNumberFormat="0" applyBorder="0" applyAlignment="0" applyProtection="0"/>
    <xf numFmtId="0" fontId="35" fillId="33" borderId="0" applyNumberFormat="0" applyBorder="0" applyAlignment="0" applyProtection="0"/>
    <xf numFmtId="0" fontId="35" fillId="23" borderId="0" applyNumberFormat="0" applyBorder="0" applyAlignment="0" applyProtection="0"/>
    <xf numFmtId="0" fontId="35" fillId="11" borderId="0" applyNumberFormat="0" applyBorder="0" applyAlignment="0" applyProtection="0"/>
    <xf numFmtId="0" fontId="35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40" applyBorder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4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41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46" fillId="29" borderId="37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5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49" fillId="0" borderId="42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52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1" fontId="5" fillId="0" borderId="43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57" fillId="7" borderId="0" applyNumberFormat="0" applyBorder="0" applyAlignment="0" applyProtection="0"/>
    <xf numFmtId="38" fontId="52" fillId="38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8" fillId="0" borderId="44" applyNumberFormat="0" applyAlignment="0" applyProtection="0">
      <alignment horizontal="left" vertical="center"/>
    </xf>
    <xf numFmtId="0" fontId="58" fillId="0" borderId="45">
      <alignment horizontal="left" vertical="center"/>
    </xf>
    <xf numFmtId="0" fontId="59" fillId="0" borderId="46" applyNumberFormat="0" applyFill="0" applyAlignment="0" applyProtection="0"/>
    <xf numFmtId="0" fontId="60" fillId="0" borderId="25" applyNumberFormat="0" applyFill="0" applyAlignment="0" applyProtection="0"/>
    <xf numFmtId="0" fontId="61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48">
      <alignment horizontal="center"/>
    </xf>
    <xf numFmtId="0" fontId="62" fillId="0" borderId="0">
      <alignment horizontal="center"/>
    </xf>
    <xf numFmtId="10" fontId="52" fillId="39" borderId="1" applyNumberFormat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63" fillId="28" borderId="37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4" fillId="0" borderId="27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5" fillId="27" borderId="0" applyNumberFormat="0" applyBorder="0" applyAlignment="0" applyProtection="0"/>
    <xf numFmtId="185" fontId="66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>
      <alignment vertical="top"/>
    </xf>
    <xf numFmtId="0" fontId="3" fillId="0" borderId="0"/>
    <xf numFmtId="0" fontId="3" fillId="0" borderId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69" fillId="30" borderId="39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70" fillId="29" borderId="38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1" fontId="5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4" fillId="0" borderId="48">
      <alignment horizontal="center"/>
    </xf>
    <xf numFmtId="188" fontId="71" fillId="40" borderId="0" applyBorder="0" applyAlignment="0" applyProtection="0"/>
    <xf numFmtId="0" fontId="72" fillId="41" borderId="0" applyNumberFormat="0" applyFont="0" applyBorder="0" applyAlignment="0">
      <alignment horizontal="center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189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5" fillId="39" borderId="49"/>
    <xf numFmtId="0" fontId="72" fillId="1" borderId="45" applyNumberFormat="0" applyFont="0" applyAlignment="0">
      <alignment horizontal="center"/>
    </xf>
    <xf numFmtId="0" fontId="5" fillId="0" borderId="0"/>
    <xf numFmtId="0" fontId="75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76" fillId="23" borderId="0">
      <alignment horizontal="centerContinuous"/>
    </xf>
    <xf numFmtId="0" fontId="77" fillId="23" borderId="0">
      <alignment horizontal="centerContinuous"/>
    </xf>
    <xf numFmtId="40" fontId="78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40" applyBorder="0" applyProtection="0">
      <alignment horizontal="right" vertical="center"/>
    </xf>
    <xf numFmtId="0" fontId="5" fillId="42" borderId="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79" fillId="0" borderId="0" applyFill="0" applyBorder="0" applyProtection="0">
      <alignment horizontal="left"/>
    </xf>
    <xf numFmtId="0" fontId="52" fillId="0" borderId="50" applyFill="0" applyBorder="0" applyProtection="0">
      <alignment horizontal="left" vertical="top"/>
    </xf>
    <xf numFmtId="49" fontId="8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" fillId="0" borderId="0"/>
    <xf numFmtId="0" fontId="80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253"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9" fontId="0" fillId="0" borderId="1" xfId="2" applyFont="1" applyBorder="1"/>
    <xf numFmtId="3" fontId="0" fillId="4" borderId="6" xfId="0" applyNumberFormat="1" applyFill="1" applyBorder="1"/>
    <xf numFmtId="0" fontId="7" fillId="0" borderId="0" xfId="0" applyFont="1" applyBorder="1" applyAlignment="1"/>
    <xf numFmtId="49" fontId="7" fillId="0" borderId="0" xfId="0" applyNumberFormat="1" applyFont="1" applyFill="1" applyBorder="1" applyAlignment="1"/>
    <xf numFmtId="3" fontId="0" fillId="0" borderId="1" xfId="0" applyNumberFormat="1" applyFont="1" applyBorder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3" fontId="2" fillId="2" borderId="35" xfId="0" applyNumberFormat="1" applyFont="1" applyFill="1" applyBorder="1"/>
    <xf numFmtId="3" fontId="2" fillId="3" borderId="35" xfId="0" applyNumberFormat="1" applyFont="1" applyFill="1" applyBorder="1"/>
    <xf numFmtId="3" fontId="2" fillId="4" borderId="35" xfId="0" applyNumberFormat="1" applyFont="1" applyFill="1" applyBorder="1"/>
    <xf numFmtId="3" fontId="2" fillId="3" borderId="35" xfId="0" applyNumberFormat="1" applyFont="1" applyFill="1" applyBorder="1" applyAlignment="1">
      <alignment vertical="center" wrapText="1"/>
    </xf>
    <xf numFmtId="3" fontId="2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7" fillId="0" borderId="3" xfId="0" applyFont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0" fontId="0" fillId="0" borderId="1" xfId="0" pivotButton="1" applyBorder="1"/>
    <xf numFmtId="9" fontId="0" fillId="0" borderId="6" xfId="2" applyFont="1" applyBorder="1"/>
    <xf numFmtId="0" fontId="2" fillId="0" borderId="3" xfId="0" applyFont="1" applyBorder="1"/>
    <xf numFmtId="9" fontId="2" fillId="0" borderId="6" xfId="2" applyFont="1" applyBorder="1"/>
    <xf numFmtId="3" fontId="2" fillId="0" borderId="3" xfId="0" applyNumberFormat="1" applyFont="1" applyBorder="1"/>
    <xf numFmtId="0" fontId="2" fillId="0" borderId="7" xfId="0" applyFont="1" applyBorder="1"/>
    <xf numFmtId="3" fontId="2" fillId="0" borderId="11" xfId="0" applyNumberFormat="1" applyFont="1" applyBorder="1"/>
    <xf numFmtId="0" fontId="2" fillId="0" borderId="11" xfId="0" applyFont="1" applyBorder="1"/>
    <xf numFmtId="0" fontId="2" fillId="0" borderId="20" xfId="0" applyFont="1" applyBorder="1"/>
    <xf numFmtId="9" fontId="0" fillId="0" borderId="60" xfId="2" applyFont="1" applyBorder="1"/>
    <xf numFmtId="0" fontId="0" fillId="0" borderId="2" xfId="0" applyFont="1" applyBorder="1"/>
    <xf numFmtId="0" fontId="0" fillId="0" borderId="2" xfId="0" applyFill="1" applyBorder="1"/>
    <xf numFmtId="1" fontId="2" fillId="0" borderId="0" xfId="0" applyNumberFormat="1" applyFont="1" applyFill="1" applyBorder="1"/>
    <xf numFmtId="0" fontId="0" fillId="0" borderId="0" xfId="0" applyBorder="1"/>
    <xf numFmtId="0" fontId="2" fillId="0" borderId="0" xfId="0" applyFont="1" applyBorder="1"/>
    <xf numFmtId="9" fontId="0" fillId="0" borderId="0" xfId="2" applyFont="1" applyBorder="1"/>
    <xf numFmtId="1" fontId="0" fillId="0" borderId="0" xfId="0" applyNumberFormat="1" applyFill="1" applyBorder="1"/>
    <xf numFmtId="0" fontId="0" fillId="0" borderId="0" xfId="0"/>
    <xf numFmtId="0" fontId="0" fillId="0" borderId="1" xfId="0" applyBorder="1"/>
    <xf numFmtId="1" fontId="0" fillId="0" borderId="1" xfId="0" applyNumberFormat="1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9" fontId="0" fillId="0" borderId="1" xfId="2" applyFont="1" applyBorder="1"/>
    <xf numFmtId="1" fontId="0" fillId="0" borderId="1" xfId="0" applyNumberFormat="1" applyBorder="1"/>
    <xf numFmtId="0" fontId="0" fillId="0" borderId="2" xfId="0" applyBorder="1"/>
    <xf numFmtId="3" fontId="0" fillId="0" borderId="1" xfId="0" applyNumberFormat="1" applyBorder="1"/>
    <xf numFmtId="0" fontId="84" fillId="44" borderId="1" xfId="0" applyFont="1" applyFill="1" applyBorder="1"/>
    <xf numFmtId="0" fontId="0" fillId="37" borderId="1" xfId="0" applyFont="1" applyFill="1" applyBorder="1"/>
    <xf numFmtId="0" fontId="0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9" fontId="0" fillId="0" borderId="11" xfId="2" applyFont="1" applyFill="1" applyBorder="1"/>
    <xf numFmtId="9" fontId="2" fillId="0" borderId="1" xfId="2" applyFont="1" applyBorder="1"/>
    <xf numFmtId="3" fontId="84" fillId="44" borderId="1" xfId="0" applyNumberFormat="1" applyFont="1" applyFill="1" applyBorder="1"/>
    <xf numFmtId="9" fontId="0" fillId="0" borderId="0" xfId="2" applyFont="1"/>
    <xf numFmtId="0" fontId="2" fillId="0" borderId="1" xfId="0" applyFont="1" applyFill="1" applyBorder="1"/>
    <xf numFmtId="9" fontId="2" fillId="0" borderId="3" xfId="2" applyFont="1" applyBorder="1"/>
    <xf numFmtId="3" fontId="0" fillId="0" borderId="2" xfId="0" applyNumberFormat="1" applyBorder="1"/>
    <xf numFmtId="0" fontId="84" fillId="44" borderId="20" xfId="0" applyFont="1" applyFill="1" applyBorder="1"/>
    <xf numFmtId="0" fontId="84" fillId="44" borderId="11" xfId="0" applyFont="1" applyFill="1" applyBorder="1"/>
    <xf numFmtId="3" fontId="84" fillId="44" borderId="11" xfId="0" applyNumberFormat="1" applyFont="1" applyFill="1" applyBorder="1"/>
    <xf numFmtId="0" fontId="0" fillId="0" borderId="7" xfId="0" applyFont="1" applyBorder="1"/>
    <xf numFmtId="0" fontId="85" fillId="4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85" fillId="45" borderId="1" xfId="0" applyNumberFormat="1" applyFont="1" applyFill="1" applyBorder="1" applyAlignment="1">
      <alignment horizontal="center" vertical="center" wrapText="1"/>
    </xf>
    <xf numFmtId="9" fontId="2" fillId="0" borderId="61" xfId="2" applyFont="1" applyBorder="1"/>
    <xf numFmtId="9" fontId="2" fillId="37" borderId="62" xfId="2" applyFont="1" applyFill="1" applyBorder="1"/>
    <xf numFmtId="9" fontId="2" fillId="37" borderId="61" xfId="2" applyFont="1" applyFill="1" applyBorder="1" applyAlignment="1">
      <alignment wrapText="1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/>
    <xf numFmtId="3" fontId="0" fillId="4" borderId="3" xfId="0" applyNumberFormat="1" applyFill="1" applyBorder="1"/>
    <xf numFmtId="9" fontId="0" fillId="0" borderId="0" xfId="2" applyFont="1"/>
    <xf numFmtId="3" fontId="0" fillId="4" borderId="3" xfId="0" applyNumberFormat="1" applyFill="1" applyBorder="1"/>
    <xf numFmtId="3" fontId="0" fillId="2" borderId="18" xfId="0" applyNumberFormat="1" applyFill="1" applyBorder="1"/>
    <xf numFmtId="3" fontId="0" fillId="4" borderId="6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0" fontId="0" fillId="0" borderId="0" xfId="0"/>
    <xf numFmtId="0" fontId="0" fillId="0" borderId="1" xfId="0" applyBorder="1"/>
    <xf numFmtId="3" fontId="0" fillId="0" borderId="1" xfId="0" applyNumberFormat="1" applyBorder="1"/>
    <xf numFmtId="9" fontId="0" fillId="0" borderId="1" xfId="2" applyFont="1" applyBorder="1"/>
    <xf numFmtId="3" fontId="0" fillId="4" borderId="6" xfId="0" applyNumberFormat="1" applyFill="1" applyBorder="1"/>
    <xf numFmtId="3" fontId="0" fillId="2" borderId="18" xfId="0" applyNumberFormat="1" applyFill="1" applyBorder="1"/>
    <xf numFmtId="3" fontId="0" fillId="3" borderId="3" xfId="0" applyNumberFormat="1" applyFill="1" applyBorder="1"/>
    <xf numFmtId="3" fontId="0" fillId="3" borderId="19" xfId="0" applyNumberFormat="1" applyFill="1" applyBorder="1"/>
    <xf numFmtId="3" fontId="0" fillId="4" borderId="3" xfId="0" applyNumberFormat="1" applyFill="1" applyBorder="1"/>
    <xf numFmtId="1" fontId="0" fillId="0" borderId="0" xfId="0" applyNumberFormat="1" applyFont="1" applyFill="1" applyBorder="1"/>
    <xf numFmtId="0" fontId="0" fillId="46" borderId="0" xfId="0" applyFill="1"/>
    <xf numFmtId="0" fontId="0" fillId="46" borderId="2" xfId="0" applyFill="1" applyBorder="1"/>
    <xf numFmtId="0" fontId="0" fillId="46" borderId="1" xfId="0" applyFill="1" applyBorder="1" applyAlignment="1">
      <alignment horizontal="left"/>
    </xf>
    <xf numFmtId="3" fontId="0" fillId="46" borderId="1" xfId="0" applyNumberFormat="1" applyFill="1" applyBorder="1"/>
    <xf numFmtId="9" fontId="0" fillId="46" borderId="1" xfId="2" applyFont="1" applyFill="1" applyBorder="1"/>
    <xf numFmtId="9" fontId="0" fillId="46" borderId="60" xfId="2" applyFont="1" applyFill="1" applyBorder="1"/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/>
    </xf>
    <xf numFmtId="3" fontId="28" fillId="0" borderId="33" xfId="1" applyNumberFormat="1" applyFont="1" applyFill="1" applyBorder="1" applyAlignment="1">
      <alignment horizontal="center" vertical="top" wrapText="1"/>
    </xf>
    <xf numFmtId="3" fontId="2" fillId="0" borderId="33" xfId="0" applyNumberFormat="1" applyFont="1" applyBorder="1" applyAlignment="1">
      <alignment horizontal="center"/>
    </xf>
    <xf numFmtId="3" fontId="28" fillId="0" borderId="1" xfId="1" applyNumberFormat="1" applyFont="1" applyFill="1" applyBorder="1" applyAlignment="1">
      <alignment horizontal="center" vertical="center" wrapText="1"/>
    </xf>
    <xf numFmtId="3" fontId="28" fillId="0" borderId="35" xfId="1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34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35" xfId="0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3" fontId="28" fillId="0" borderId="36" xfId="1" applyNumberFormat="1" applyFont="1" applyFill="1" applyBorder="1" applyAlignment="1">
      <alignment horizontal="center" vertical="center" wrapText="1"/>
    </xf>
    <xf numFmtId="3" fontId="28" fillId="0" borderId="31" xfId="1" applyNumberFormat="1" applyFont="1" applyFill="1" applyBorder="1" applyAlignment="1">
      <alignment horizontal="center" vertical="center" wrapText="1"/>
    </xf>
    <xf numFmtId="3" fontId="28" fillId="0" borderId="16" xfId="1" applyNumberFormat="1" applyFont="1" applyFill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5" xfId="0" applyNumberFormat="1" applyFont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" fillId="0" borderId="52" xfId="0" applyNumberFormat="1" applyFont="1" applyBorder="1" applyAlignment="1">
      <alignment horizontal="center"/>
    </xf>
    <xf numFmtId="3" fontId="2" fillId="0" borderId="53" xfId="0" applyNumberFormat="1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9" fontId="0" fillId="0" borderId="1" xfId="2" applyNumberFormat="1" applyFont="1" applyBorder="1"/>
    <xf numFmtId="3" fontId="0" fillId="47" borderId="15" xfId="0" applyNumberFormat="1" applyFill="1" applyBorder="1"/>
    <xf numFmtId="3" fontId="0" fillId="47" borderId="21" xfId="0" applyNumberFormat="1" applyFill="1" applyBorder="1"/>
    <xf numFmtId="3" fontId="0" fillId="47" borderId="6" xfId="0" applyNumberFormat="1" applyFill="1" applyBorder="1"/>
    <xf numFmtId="3" fontId="0" fillId="47" borderId="1" xfId="0" applyNumberFormat="1" applyFill="1" applyBorder="1"/>
    <xf numFmtId="0" fontId="0" fillId="0" borderId="0" xfId="0"/>
    <xf numFmtId="3" fontId="0" fillId="0" borderId="0" xfId="0" applyNumberFormat="1"/>
    <xf numFmtId="2" fontId="0" fillId="0" borderId="0" xfId="0" applyNumberFormat="1"/>
    <xf numFmtId="3" fontId="0" fillId="49" borderId="21" xfId="0" applyNumberFormat="1" applyFill="1" applyBorder="1"/>
    <xf numFmtId="3" fontId="0" fillId="50" borderId="1" xfId="0" applyNumberFormat="1" applyFill="1" applyBorder="1"/>
    <xf numFmtId="0" fontId="0" fillId="47" borderId="1" xfId="0" applyFill="1" applyBorder="1"/>
    <xf numFmtId="2" fontId="0" fillId="0" borderId="0" xfId="2" applyNumberFormat="1" applyFont="1" applyBorder="1"/>
    <xf numFmtId="43" fontId="86" fillId="0" borderId="0" xfId="1" applyNumberFormat="1" applyFont="1"/>
    <xf numFmtId="2" fontId="2" fillId="37" borderId="0" xfId="0" applyNumberFormat="1" applyFont="1" applyFill="1" applyBorder="1"/>
    <xf numFmtId="0" fontId="0" fillId="47" borderId="1" xfId="0" applyFill="1" applyBorder="1" applyAlignment="1">
      <alignment horizontal="left"/>
    </xf>
    <xf numFmtId="2" fontId="2" fillId="0" borderId="0" xfId="2" applyNumberFormat="1" applyFont="1" applyBorder="1"/>
    <xf numFmtId="2" fontId="2" fillId="0" borderId="0" xfId="0" applyNumberFormat="1" applyFont="1"/>
    <xf numFmtId="9" fontId="86" fillId="0" borderId="0" xfId="2" applyFont="1" applyFill="1" applyBorder="1" applyAlignment="1">
      <alignment vertical="top"/>
    </xf>
    <xf numFmtId="199" fontId="86" fillId="48" borderId="0" xfId="1" applyNumberFormat="1" applyFont="1" applyFill="1" applyAlignment="1">
      <alignment vertical="top"/>
    </xf>
    <xf numFmtId="9" fontId="86" fillId="48" borderId="0" xfId="2" applyFont="1" applyFill="1" applyAlignment="1">
      <alignment vertical="top"/>
    </xf>
    <xf numFmtId="199" fontId="86" fillId="47" borderId="0" xfId="1" applyNumberFormat="1" applyFont="1" applyFill="1" applyBorder="1" applyAlignment="1">
      <alignment vertical="top"/>
    </xf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9" fontId="86" fillId="0" borderId="0" xfId="2" applyFont="1"/>
    <xf numFmtId="9" fontId="86" fillId="0" borderId="0" xfId="2" applyFont="1" applyFill="1" applyBorder="1"/>
    <xf numFmtId="199" fontId="86" fillId="0" borderId="0" xfId="1" applyNumberFormat="1" applyFont="1" applyFill="1" applyBorder="1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0" borderId="3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0" borderId="1" xfId="0" applyNumberFormat="1" applyBorder="1"/>
    <xf numFmtId="0" fontId="0" fillId="37" borderId="1" xfId="0" applyFont="1" applyFill="1" applyBorder="1"/>
    <xf numFmtId="0" fontId="0" fillId="0" borderId="1" xfId="0" applyFont="1" applyBorder="1"/>
    <xf numFmtId="3" fontId="2" fillId="0" borderId="1" xfId="0" applyNumberFormat="1" applyFont="1" applyBorder="1"/>
    <xf numFmtId="0" fontId="0" fillId="0" borderId="0" xfId="0" pivotButton="1" applyAlignment="1">
      <alignment wrapText="1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wrapText="1"/>
    </xf>
    <xf numFmtId="0" fontId="0" fillId="0" borderId="1" xfId="0" applyBorder="1"/>
    <xf numFmtId="0" fontId="86" fillId="0" borderId="0" xfId="0" applyFont="1"/>
    <xf numFmtId="9" fontId="86" fillId="0" borderId="0" xfId="2" applyFont="1" applyFill="1" applyBorder="1"/>
    <xf numFmtId="199" fontId="86" fillId="0" borderId="0" xfId="1" applyNumberFormat="1" applyFont="1" applyFill="1" applyBorder="1"/>
  </cellXfs>
  <cellStyles count="1514">
    <cellStyle name="%" xfId="84"/>
    <cellStyle name="% 2" xfId="539"/>
    <cellStyle name=".25" xfId="540"/>
    <cellStyle name=".25 10" xfId="541"/>
    <cellStyle name=".25 11" xfId="542"/>
    <cellStyle name=".25 12" xfId="543"/>
    <cellStyle name=".25 2" xfId="544"/>
    <cellStyle name=".25 2 2" xfId="545"/>
    <cellStyle name=".25 3" xfId="546"/>
    <cellStyle name=".25 4" xfId="547"/>
    <cellStyle name=".25 5" xfId="548"/>
    <cellStyle name=".25 6" xfId="549"/>
    <cellStyle name=".25 7" xfId="550"/>
    <cellStyle name=".25 8" xfId="551"/>
    <cellStyle name=".25 9" xfId="552"/>
    <cellStyle name="???[0]_AUSTRLIA" xfId="553"/>
    <cellStyle name="???_AUSTRLIA" xfId="554"/>
    <cellStyle name="??_AUSTRLIA" xfId="555"/>
    <cellStyle name="_09-05 FCST Summary_Kessinger" xfId="556"/>
    <cellStyle name="_10-05 FCST Summary_Kessinger" xfId="557"/>
    <cellStyle name="_11-05 FCST Summary_Kessinger1" xfId="558"/>
    <cellStyle name="_2004 Capital Plan Summary_Globalv4JULY" xfId="559"/>
    <cellStyle name="_2004 Capital Plan Summary_Globalv4JULY_Japan Aug Essbase Actual" xfId="560"/>
    <cellStyle name="_2006 Total CTI NA 1116" xfId="561"/>
    <cellStyle name="_Book2" xfId="562"/>
    <cellStyle name="_Copy of NA-Server-WeeklyReport_2007-05-18" xfId="563"/>
    <cellStyle name="_Copy of NA-Storage-WeeklyReport_2007-05-18" xfId="564"/>
    <cellStyle name="_Graphs By Project spend" xfId="565"/>
    <cellStyle name="_Graphs By Project spend_Japan Aug Essbase Actual" xfId="566"/>
    <cellStyle name="_Graphs By Project spend_Japan Jun Essbase Actual" xfId="567"/>
    <cellStyle name="_IBM p5 Final 2006 Rates" xfId="568"/>
    <cellStyle name="_Japan Aug Essbase Actual" xfId="569"/>
    <cellStyle name="_NA Data Network Summary Deck - 05-18-2007" xfId="570"/>
    <cellStyle name="_NA-Server-WeeklyReport_2007-05-18" xfId="571"/>
    <cellStyle name="_NA-Storage-WeeklyReport_2007-05-18" xfId="572"/>
    <cellStyle name="_New_Results_Template_NA REGION" xfId="573"/>
    <cellStyle name="_OT Summary" xfId="574"/>
    <cellStyle name="_Standards Operating Review Dec 05" xfId="575"/>
    <cellStyle name="_Storage_Template_Current_Charges_5-24-07" xfId="576"/>
    <cellStyle name="_Supporting Document Jan05 Updated" xfId="577"/>
    <cellStyle name="_z-2006 Server Cost" xfId="578"/>
    <cellStyle name="_z-Server HW Pricing_5-16-07" xfId="579"/>
    <cellStyle name="¤@¯ë_pldt" xfId="580"/>
    <cellStyle name="¶W³sµ²" xfId="581"/>
    <cellStyle name="•\Ž¦Ï‚Ý‚ÌƒnƒCƒp[ƒŠƒ“ƒN" xfId="582"/>
    <cellStyle name="•W€_# of Branches '98 to '01" xfId="583"/>
    <cellStyle name="0,0_x000d__x000a_NA_x000d__x000a_" xfId="85"/>
    <cellStyle name="0,0_x000d__x000a_NA_x000d__x000a_ 2" xfId="584"/>
    <cellStyle name="20% - Accent1 10" xfId="86"/>
    <cellStyle name="20% - Accent1 2" xfId="87"/>
    <cellStyle name="20% - Accent1 2 2" xfId="585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6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7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8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89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0"/>
    <cellStyle name="³f¹ô[0]_Template 12 - Bank (3)" xfId="591"/>
    <cellStyle name="³f¹ô_ATT4" xfId="592"/>
    <cellStyle name="40% - Accent1 10" xfId="136"/>
    <cellStyle name="40% - Accent1 2" xfId="137"/>
    <cellStyle name="40% - Accent1 2 2" xfId="593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4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5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6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7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8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599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0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1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2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3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4"/>
    <cellStyle name="Accent1 10" xfId="247"/>
    <cellStyle name="Accent1 2" xfId="248"/>
    <cellStyle name="Accent1 2 2" xfId="605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6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7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8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09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0"/>
    <cellStyle name="args.style" xfId="611"/>
    <cellStyle name="auto" xfId="612"/>
    <cellStyle name="Bad 10" xfId="301"/>
    <cellStyle name="Bad 2" xfId="302"/>
    <cellStyle name="Bad 2 2" xfId="613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4"/>
    <cellStyle name="Border" xfId="615"/>
    <cellStyle name="Calc Currency (0)" xfId="616"/>
    <cellStyle name="Calc Currency (0) 10" xfId="617"/>
    <cellStyle name="Calc Currency (0) 11" xfId="618"/>
    <cellStyle name="Calc Currency (0) 12" xfId="619"/>
    <cellStyle name="Calc Currency (0) 2" xfId="620"/>
    <cellStyle name="Calc Currency (0) 2 2" xfId="621"/>
    <cellStyle name="Calc Currency (0) 3" xfId="622"/>
    <cellStyle name="Calc Currency (0) 4" xfId="623"/>
    <cellStyle name="Calc Currency (0) 5" xfId="624"/>
    <cellStyle name="Calc Currency (0) 6" xfId="625"/>
    <cellStyle name="Calc Currency (0) 7" xfId="626"/>
    <cellStyle name="Calc Currency (0) 8" xfId="627"/>
    <cellStyle name="Calc Currency (0) 9" xfId="628"/>
    <cellStyle name="Calc Currency (2)" xfId="629"/>
    <cellStyle name="Calc Currency (2) 10" xfId="630"/>
    <cellStyle name="Calc Currency (2) 11" xfId="631"/>
    <cellStyle name="Calc Currency (2) 12" xfId="632"/>
    <cellStyle name="Calc Currency (2) 2" xfId="633"/>
    <cellStyle name="Calc Currency (2) 2 2" xfId="634"/>
    <cellStyle name="Calc Currency (2) 3" xfId="635"/>
    <cellStyle name="Calc Currency (2) 4" xfId="636"/>
    <cellStyle name="Calc Currency (2) 5" xfId="637"/>
    <cellStyle name="Calc Currency (2) 6" xfId="638"/>
    <cellStyle name="Calc Currency (2) 7" xfId="639"/>
    <cellStyle name="Calc Currency (2) 8" xfId="640"/>
    <cellStyle name="Calc Currency (2) 9" xfId="641"/>
    <cellStyle name="Calc Percent (0)" xfId="642"/>
    <cellStyle name="Calc Percent (0) 10" xfId="643"/>
    <cellStyle name="Calc Percent (0) 11" xfId="644"/>
    <cellStyle name="Calc Percent (0) 12" xfId="645"/>
    <cellStyle name="Calc Percent (0) 2" xfId="646"/>
    <cellStyle name="Calc Percent (0) 2 2" xfId="647"/>
    <cellStyle name="Calc Percent (0) 3" xfId="648"/>
    <cellStyle name="Calc Percent (0) 4" xfId="649"/>
    <cellStyle name="Calc Percent (0) 5" xfId="650"/>
    <cellStyle name="Calc Percent (0) 6" xfId="651"/>
    <cellStyle name="Calc Percent (0) 7" xfId="652"/>
    <cellStyle name="Calc Percent (0) 8" xfId="653"/>
    <cellStyle name="Calc Percent (0) 9" xfId="654"/>
    <cellStyle name="Calc Percent (1)" xfId="655"/>
    <cellStyle name="Calc Percent (1) 10" xfId="656"/>
    <cellStyle name="Calc Percent (1) 11" xfId="657"/>
    <cellStyle name="Calc Percent (1) 12" xfId="658"/>
    <cellStyle name="Calc Percent (1) 2" xfId="659"/>
    <cellStyle name="Calc Percent (1) 2 2" xfId="660"/>
    <cellStyle name="Calc Percent (1) 3" xfId="661"/>
    <cellStyle name="Calc Percent (1) 4" xfId="662"/>
    <cellStyle name="Calc Percent (1) 5" xfId="663"/>
    <cellStyle name="Calc Percent (1) 6" xfId="664"/>
    <cellStyle name="Calc Percent (1) 7" xfId="665"/>
    <cellStyle name="Calc Percent (1) 8" xfId="666"/>
    <cellStyle name="Calc Percent (1) 9" xfId="667"/>
    <cellStyle name="Calc Percent (2)" xfId="668"/>
    <cellStyle name="Calc Percent (2) 10" xfId="669"/>
    <cellStyle name="Calc Percent (2) 11" xfId="670"/>
    <cellStyle name="Calc Percent (2) 12" xfId="671"/>
    <cellStyle name="Calc Percent (2) 2" xfId="672"/>
    <cellStyle name="Calc Percent (2) 2 2" xfId="673"/>
    <cellStyle name="Calc Percent (2) 3" xfId="674"/>
    <cellStyle name="Calc Percent (2) 4" xfId="675"/>
    <cellStyle name="Calc Percent (2) 5" xfId="676"/>
    <cellStyle name="Calc Percent (2) 6" xfId="677"/>
    <cellStyle name="Calc Percent (2) 7" xfId="678"/>
    <cellStyle name="Calc Percent (2) 8" xfId="679"/>
    <cellStyle name="Calc Percent (2) 9" xfId="680"/>
    <cellStyle name="Calc Units (0)" xfId="681"/>
    <cellStyle name="Calc Units (0) 10" xfId="682"/>
    <cellStyle name="Calc Units (0) 11" xfId="683"/>
    <cellStyle name="Calc Units (0) 12" xfId="684"/>
    <cellStyle name="Calc Units (0) 2" xfId="685"/>
    <cellStyle name="Calc Units (0) 2 2" xfId="686"/>
    <cellStyle name="Calc Units (0) 3" xfId="687"/>
    <cellStyle name="Calc Units (0) 4" xfId="688"/>
    <cellStyle name="Calc Units (0) 5" xfId="689"/>
    <cellStyle name="Calc Units (0) 6" xfId="690"/>
    <cellStyle name="Calc Units (0) 7" xfId="691"/>
    <cellStyle name="Calc Units (0) 8" xfId="692"/>
    <cellStyle name="Calc Units (0) 9" xfId="693"/>
    <cellStyle name="Calc Units (1)" xfId="694"/>
    <cellStyle name="Calc Units (1) 10" xfId="695"/>
    <cellStyle name="Calc Units (1) 11" xfId="696"/>
    <cellStyle name="Calc Units (1) 12" xfId="697"/>
    <cellStyle name="Calc Units (1) 2" xfId="698"/>
    <cellStyle name="Calc Units (1) 2 2" xfId="699"/>
    <cellStyle name="Calc Units (1) 3" xfId="700"/>
    <cellStyle name="Calc Units (1) 4" xfId="701"/>
    <cellStyle name="Calc Units (1) 5" xfId="702"/>
    <cellStyle name="Calc Units (1) 6" xfId="703"/>
    <cellStyle name="Calc Units (1) 7" xfId="704"/>
    <cellStyle name="Calc Units (1) 8" xfId="705"/>
    <cellStyle name="Calc Units (1) 9" xfId="706"/>
    <cellStyle name="Calc Units (2)" xfId="707"/>
    <cellStyle name="Calc Units (2) 10" xfId="708"/>
    <cellStyle name="Calc Units (2) 11" xfId="709"/>
    <cellStyle name="Calc Units (2) 12" xfId="710"/>
    <cellStyle name="Calc Units (2) 2" xfId="711"/>
    <cellStyle name="Calc Units (2) 2 2" xfId="712"/>
    <cellStyle name="Calc Units (2) 3" xfId="713"/>
    <cellStyle name="Calc Units (2) 4" xfId="714"/>
    <cellStyle name="Calc Units (2) 5" xfId="715"/>
    <cellStyle name="Calc Units (2) 6" xfId="716"/>
    <cellStyle name="Calc Units (2) 7" xfId="717"/>
    <cellStyle name="Calc Units (2) 8" xfId="718"/>
    <cellStyle name="Calc Units (2) 9" xfId="719"/>
    <cellStyle name="Calculation 10" xfId="310"/>
    <cellStyle name="Calculation 10 2" xfId="311"/>
    <cellStyle name="Calculation 10 3" xfId="720"/>
    <cellStyle name="Calculation 10 4" xfId="721"/>
    <cellStyle name="Calculation 10 5" xfId="722"/>
    <cellStyle name="Calculation 2" xfId="312"/>
    <cellStyle name="Calculation 2 2" xfId="313"/>
    <cellStyle name="Calculation 2 3" xfId="724"/>
    <cellStyle name="Calculation 2 4" xfId="725"/>
    <cellStyle name="Calculation 2 5" xfId="726"/>
    <cellStyle name="Calculation 2 6" xfId="723"/>
    <cellStyle name="Calculation 3" xfId="314"/>
    <cellStyle name="Calculation 3 2" xfId="315"/>
    <cellStyle name="Calculation 3 3" xfId="727"/>
    <cellStyle name="Calculation 3 4" xfId="728"/>
    <cellStyle name="Calculation 3 5" xfId="729"/>
    <cellStyle name="Calculation 4" xfId="316"/>
    <cellStyle name="Calculation 4 2" xfId="317"/>
    <cellStyle name="Calculation 4 3" xfId="730"/>
    <cellStyle name="Calculation 4 4" xfId="731"/>
    <cellStyle name="Calculation 4 5" xfId="732"/>
    <cellStyle name="Calculation 5" xfId="318"/>
    <cellStyle name="Calculation 5 2" xfId="319"/>
    <cellStyle name="Calculation 5 3" xfId="733"/>
    <cellStyle name="Calculation 5 4" xfId="734"/>
    <cellStyle name="Calculation 5 5" xfId="735"/>
    <cellStyle name="Calculation 6" xfId="320"/>
    <cellStyle name="Calculation 6 2" xfId="321"/>
    <cellStyle name="Calculation 6 3" xfId="736"/>
    <cellStyle name="Calculation 6 4" xfId="737"/>
    <cellStyle name="Calculation 6 5" xfId="738"/>
    <cellStyle name="Calculation 7" xfId="322"/>
    <cellStyle name="Calculation 7 2" xfId="323"/>
    <cellStyle name="Calculation 7 3" xfId="739"/>
    <cellStyle name="Calculation 7 4" xfId="740"/>
    <cellStyle name="Calculation 7 5" xfId="741"/>
    <cellStyle name="Calculation 8" xfId="324"/>
    <cellStyle name="Calculation 8 2" xfId="325"/>
    <cellStyle name="Calculation 8 3" xfId="742"/>
    <cellStyle name="Calculation 8 4" xfId="743"/>
    <cellStyle name="Calculation 8 5" xfId="744"/>
    <cellStyle name="Calculation 9" xfId="326"/>
    <cellStyle name="Calculation 9 2" xfId="327"/>
    <cellStyle name="Calculation 9 3" xfId="745"/>
    <cellStyle name="Calculation 9 4" xfId="746"/>
    <cellStyle name="Calculation 9 5" xfId="747"/>
    <cellStyle name="CHECK" xfId="748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49"/>
    <cellStyle name="Comma  - Style1 10" xfId="750"/>
    <cellStyle name="Comma  - Style1 11" xfId="751"/>
    <cellStyle name="Comma  - Style1 12" xfId="752"/>
    <cellStyle name="Comma  - Style1 2" xfId="753"/>
    <cellStyle name="Comma  - Style1 2 2" xfId="754"/>
    <cellStyle name="Comma  - Style1 3" xfId="755"/>
    <cellStyle name="Comma  - Style1 4" xfId="756"/>
    <cellStyle name="Comma  - Style1 5" xfId="757"/>
    <cellStyle name="Comma  - Style1 6" xfId="758"/>
    <cellStyle name="Comma  - Style1 7" xfId="759"/>
    <cellStyle name="Comma  - Style1 8" xfId="760"/>
    <cellStyle name="Comma  - Style1 9" xfId="761"/>
    <cellStyle name="Comma  - Style2" xfId="762"/>
    <cellStyle name="Comma  - Style2 10" xfId="763"/>
    <cellStyle name="Comma  - Style2 11" xfId="764"/>
    <cellStyle name="Comma  - Style2 12" xfId="765"/>
    <cellStyle name="Comma  - Style2 2" xfId="766"/>
    <cellStyle name="Comma  - Style2 2 2" xfId="767"/>
    <cellStyle name="Comma  - Style2 3" xfId="768"/>
    <cellStyle name="Comma  - Style2 4" xfId="769"/>
    <cellStyle name="Comma  - Style2 5" xfId="770"/>
    <cellStyle name="Comma  - Style2 6" xfId="771"/>
    <cellStyle name="Comma  - Style2 7" xfId="772"/>
    <cellStyle name="Comma  - Style2 8" xfId="773"/>
    <cellStyle name="Comma  - Style2 9" xfId="774"/>
    <cellStyle name="Comma  - Style3" xfId="775"/>
    <cellStyle name="Comma  - Style3 10" xfId="776"/>
    <cellStyle name="Comma  - Style3 11" xfId="777"/>
    <cellStyle name="Comma  - Style3 12" xfId="778"/>
    <cellStyle name="Comma  - Style3 2" xfId="779"/>
    <cellStyle name="Comma  - Style3 2 2" xfId="780"/>
    <cellStyle name="Comma  - Style3 3" xfId="781"/>
    <cellStyle name="Comma  - Style3 4" xfId="782"/>
    <cellStyle name="Comma  - Style3 5" xfId="783"/>
    <cellStyle name="Comma  - Style3 6" xfId="784"/>
    <cellStyle name="Comma  - Style3 7" xfId="785"/>
    <cellStyle name="Comma  - Style3 8" xfId="786"/>
    <cellStyle name="Comma  - Style3 9" xfId="787"/>
    <cellStyle name="Comma  - Style4" xfId="788"/>
    <cellStyle name="Comma  - Style4 10" xfId="789"/>
    <cellStyle name="Comma  - Style4 11" xfId="790"/>
    <cellStyle name="Comma  - Style4 12" xfId="791"/>
    <cellStyle name="Comma  - Style4 2" xfId="792"/>
    <cellStyle name="Comma  - Style4 2 2" xfId="793"/>
    <cellStyle name="Comma  - Style4 3" xfId="794"/>
    <cellStyle name="Comma  - Style4 4" xfId="795"/>
    <cellStyle name="Comma  - Style4 5" xfId="796"/>
    <cellStyle name="Comma  - Style4 6" xfId="797"/>
    <cellStyle name="Comma  - Style4 7" xfId="798"/>
    <cellStyle name="Comma  - Style4 8" xfId="799"/>
    <cellStyle name="Comma  - Style4 9" xfId="800"/>
    <cellStyle name="Comma  - Style5" xfId="801"/>
    <cellStyle name="Comma  - Style5 10" xfId="802"/>
    <cellStyle name="Comma  - Style5 11" xfId="803"/>
    <cellStyle name="Comma  - Style5 12" xfId="804"/>
    <cellStyle name="Comma  - Style5 2" xfId="805"/>
    <cellStyle name="Comma  - Style5 2 2" xfId="806"/>
    <cellStyle name="Comma  - Style5 3" xfId="807"/>
    <cellStyle name="Comma  - Style5 4" xfId="808"/>
    <cellStyle name="Comma  - Style5 5" xfId="809"/>
    <cellStyle name="Comma  - Style5 6" xfId="810"/>
    <cellStyle name="Comma  - Style5 7" xfId="811"/>
    <cellStyle name="Comma  - Style5 8" xfId="812"/>
    <cellStyle name="Comma  - Style5 9" xfId="813"/>
    <cellStyle name="Comma  - Style6" xfId="814"/>
    <cellStyle name="Comma  - Style6 10" xfId="815"/>
    <cellStyle name="Comma  - Style6 11" xfId="816"/>
    <cellStyle name="Comma  - Style6 12" xfId="817"/>
    <cellStyle name="Comma  - Style6 2" xfId="818"/>
    <cellStyle name="Comma  - Style6 2 2" xfId="819"/>
    <cellStyle name="Comma  - Style6 3" xfId="820"/>
    <cellStyle name="Comma  - Style6 4" xfId="821"/>
    <cellStyle name="Comma  - Style6 5" xfId="822"/>
    <cellStyle name="Comma  - Style6 6" xfId="823"/>
    <cellStyle name="Comma  - Style6 7" xfId="824"/>
    <cellStyle name="Comma  - Style6 8" xfId="825"/>
    <cellStyle name="Comma  - Style6 9" xfId="826"/>
    <cellStyle name="Comma  - Style7" xfId="827"/>
    <cellStyle name="Comma  - Style7 10" xfId="828"/>
    <cellStyle name="Comma  - Style7 11" xfId="829"/>
    <cellStyle name="Comma  - Style7 12" xfId="830"/>
    <cellStyle name="Comma  - Style7 2" xfId="831"/>
    <cellStyle name="Comma  - Style7 2 2" xfId="832"/>
    <cellStyle name="Comma  - Style7 3" xfId="833"/>
    <cellStyle name="Comma  - Style7 4" xfId="834"/>
    <cellStyle name="Comma  - Style7 5" xfId="835"/>
    <cellStyle name="Comma  - Style7 6" xfId="836"/>
    <cellStyle name="Comma  - Style7 7" xfId="837"/>
    <cellStyle name="Comma  - Style7 8" xfId="838"/>
    <cellStyle name="Comma  - Style7 9" xfId="839"/>
    <cellStyle name="Comma  - Style8" xfId="840"/>
    <cellStyle name="Comma  - Style8 10" xfId="841"/>
    <cellStyle name="Comma  - Style8 11" xfId="842"/>
    <cellStyle name="Comma  - Style8 12" xfId="843"/>
    <cellStyle name="Comma  - Style8 2" xfId="844"/>
    <cellStyle name="Comma  - Style8 2 2" xfId="845"/>
    <cellStyle name="Comma  - Style8 3" xfId="846"/>
    <cellStyle name="Comma  - Style8 4" xfId="847"/>
    <cellStyle name="Comma  - Style8 5" xfId="848"/>
    <cellStyle name="Comma  - Style8 6" xfId="849"/>
    <cellStyle name="Comma  - Style8 7" xfId="850"/>
    <cellStyle name="Comma  - Style8 8" xfId="851"/>
    <cellStyle name="Comma  - Style8 9" xfId="852"/>
    <cellStyle name="Comma [00]" xfId="853"/>
    <cellStyle name="Comma [00] 10" xfId="854"/>
    <cellStyle name="Comma [00] 11" xfId="855"/>
    <cellStyle name="Comma [00] 12" xfId="856"/>
    <cellStyle name="Comma [00] 2" xfId="857"/>
    <cellStyle name="Comma [00] 2 2" xfId="858"/>
    <cellStyle name="Comma [00] 3" xfId="859"/>
    <cellStyle name="Comma [00] 4" xfId="860"/>
    <cellStyle name="Comma [00] 5" xfId="861"/>
    <cellStyle name="Comma [00] 6" xfId="862"/>
    <cellStyle name="Comma [00] 7" xfId="863"/>
    <cellStyle name="Comma [00] 8" xfId="864"/>
    <cellStyle name="Comma [00] 9" xfId="865"/>
    <cellStyle name="Comma 0" xfId="866"/>
    <cellStyle name="Comma 2" xfId="4"/>
    <cellStyle name="Comma 2 10" xfId="868"/>
    <cellStyle name="Comma 2 11" xfId="869"/>
    <cellStyle name="Comma 2 12" xfId="870"/>
    <cellStyle name="Comma 2 13" xfId="867"/>
    <cellStyle name="Comma 2 14" xfId="1513"/>
    <cellStyle name="Comma 2 2" xfId="871"/>
    <cellStyle name="Comma 2 2 2" xfId="872"/>
    <cellStyle name="Comma 2 3" xfId="873"/>
    <cellStyle name="Comma 2 4" xfId="874"/>
    <cellStyle name="Comma 2 5" xfId="875"/>
    <cellStyle name="Comma 2 6" xfId="876"/>
    <cellStyle name="Comma 2 7" xfId="877"/>
    <cellStyle name="Comma 2 8" xfId="878"/>
    <cellStyle name="Comma 2 9" xfId="879"/>
    <cellStyle name="Comma 3" xfId="337"/>
    <cellStyle name="Comma 3 2" xfId="880"/>
    <cellStyle name="Comma 4" xfId="881"/>
    <cellStyle name="COMMA, 0" xfId="882"/>
    <cellStyle name="Comma0" xfId="883"/>
    <cellStyle name="Copied" xfId="884"/>
    <cellStyle name="Currency [00]" xfId="885"/>
    <cellStyle name="Currency [00] 10" xfId="886"/>
    <cellStyle name="Currency [00] 11" xfId="887"/>
    <cellStyle name="Currency [00] 12" xfId="888"/>
    <cellStyle name="Currency [00] 2" xfId="889"/>
    <cellStyle name="Currency [00] 2 2" xfId="890"/>
    <cellStyle name="Currency [00] 3" xfId="891"/>
    <cellStyle name="Currency [00] 4" xfId="892"/>
    <cellStyle name="Currency [00] 5" xfId="893"/>
    <cellStyle name="Currency [00] 6" xfId="894"/>
    <cellStyle name="Currency [00] 7" xfId="895"/>
    <cellStyle name="Currency [00] 8" xfId="896"/>
    <cellStyle name="Currency [00] 9" xfId="897"/>
    <cellStyle name="Currency 0" xfId="898"/>
    <cellStyle name="Currency 2" xfId="899"/>
    <cellStyle name="Currency0" xfId="900"/>
    <cellStyle name="Data" xfId="901"/>
    <cellStyle name="Date" xfId="902"/>
    <cellStyle name="Date Aligned" xfId="903"/>
    <cellStyle name="Date Short" xfId="904"/>
    <cellStyle name="Date_Book11" xfId="905"/>
    <cellStyle name="Dept Heading" xfId="906"/>
    <cellStyle name="Dotted Line" xfId="907"/>
    <cellStyle name="Enter Currency (0)" xfId="908"/>
    <cellStyle name="Enter Currency (0) 10" xfId="909"/>
    <cellStyle name="Enter Currency (0) 11" xfId="910"/>
    <cellStyle name="Enter Currency (0) 12" xfId="911"/>
    <cellStyle name="Enter Currency (0) 2" xfId="912"/>
    <cellStyle name="Enter Currency (0) 2 2" xfId="913"/>
    <cellStyle name="Enter Currency (0) 3" xfId="914"/>
    <cellStyle name="Enter Currency (0) 4" xfId="915"/>
    <cellStyle name="Enter Currency (0) 5" xfId="916"/>
    <cellStyle name="Enter Currency (0) 6" xfId="917"/>
    <cellStyle name="Enter Currency (0) 7" xfId="918"/>
    <cellStyle name="Enter Currency (0) 8" xfId="919"/>
    <cellStyle name="Enter Currency (0) 9" xfId="920"/>
    <cellStyle name="Enter Currency (2)" xfId="921"/>
    <cellStyle name="Enter Currency (2) 10" xfId="922"/>
    <cellStyle name="Enter Currency (2) 11" xfId="923"/>
    <cellStyle name="Enter Currency (2) 12" xfId="924"/>
    <cellStyle name="Enter Currency (2) 2" xfId="925"/>
    <cellStyle name="Enter Currency (2) 2 2" xfId="926"/>
    <cellStyle name="Enter Currency (2) 3" xfId="927"/>
    <cellStyle name="Enter Currency (2) 4" xfId="928"/>
    <cellStyle name="Enter Currency (2) 5" xfId="929"/>
    <cellStyle name="Enter Currency (2) 6" xfId="930"/>
    <cellStyle name="Enter Currency (2) 7" xfId="931"/>
    <cellStyle name="Enter Currency (2) 8" xfId="932"/>
    <cellStyle name="Enter Currency (2) 9" xfId="933"/>
    <cellStyle name="Enter Units (0)" xfId="934"/>
    <cellStyle name="Enter Units (0) 10" xfId="935"/>
    <cellStyle name="Enter Units (0) 11" xfId="936"/>
    <cellStyle name="Enter Units (0) 12" xfId="937"/>
    <cellStyle name="Enter Units (0) 2" xfId="938"/>
    <cellStyle name="Enter Units (0) 2 2" xfId="939"/>
    <cellStyle name="Enter Units (0) 3" xfId="940"/>
    <cellStyle name="Enter Units (0) 4" xfId="941"/>
    <cellStyle name="Enter Units (0) 5" xfId="942"/>
    <cellStyle name="Enter Units (0) 6" xfId="943"/>
    <cellStyle name="Enter Units (0) 7" xfId="944"/>
    <cellStyle name="Enter Units (0) 8" xfId="945"/>
    <cellStyle name="Enter Units (0) 9" xfId="946"/>
    <cellStyle name="Enter Units (1)" xfId="947"/>
    <cellStyle name="Enter Units (1) 10" xfId="948"/>
    <cellStyle name="Enter Units (1) 11" xfId="949"/>
    <cellStyle name="Enter Units (1) 12" xfId="950"/>
    <cellStyle name="Enter Units (1) 2" xfId="951"/>
    <cellStyle name="Enter Units (1) 2 2" xfId="952"/>
    <cellStyle name="Enter Units (1) 3" xfId="953"/>
    <cellStyle name="Enter Units (1) 4" xfId="954"/>
    <cellStyle name="Enter Units (1) 5" xfId="955"/>
    <cellStyle name="Enter Units (1) 6" xfId="956"/>
    <cellStyle name="Enter Units (1) 7" xfId="957"/>
    <cellStyle name="Enter Units (1) 8" xfId="958"/>
    <cellStyle name="Enter Units (1) 9" xfId="959"/>
    <cellStyle name="Enter Units (2)" xfId="960"/>
    <cellStyle name="Enter Units (2) 10" xfId="961"/>
    <cellStyle name="Enter Units (2) 11" xfId="962"/>
    <cellStyle name="Enter Units (2) 12" xfId="963"/>
    <cellStyle name="Enter Units (2) 2" xfId="964"/>
    <cellStyle name="Enter Units (2) 2 2" xfId="965"/>
    <cellStyle name="Enter Units (2) 3" xfId="966"/>
    <cellStyle name="Enter Units (2) 4" xfId="967"/>
    <cellStyle name="Enter Units (2) 5" xfId="968"/>
    <cellStyle name="Enter Units (2) 6" xfId="969"/>
    <cellStyle name="Enter Units (2) 7" xfId="970"/>
    <cellStyle name="Enter Units (2) 8" xfId="971"/>
    <cellStyle name="Enter Units (2) 9" xfId="972"/>
    <cellStyle name="Entered" xfId="973"/>
    <cellStyle name="Euro" xfId="974"/>
    <cellStyle name="Euro 10" xfId="975"/>
    <cellStyle name="Euro 11" xfId="976"/>
    <cellStyle name="Euro 12" xfId="977"/>
    <cellStyle name="Euro 2" xfId="978"/>
    <cellStyle name="Euro 2 2" xfId="979"/>
    <cellStyle name="Euro 3" xfId="980"/>
    <cellStyle name="Euro 4" xfId="981"/>
    <cellStyle name="Euro 5" xfId="982"/>
    <cellStyle name="Euro 6" xfId="983"/>
    <cellStyle name="Euro 7" xfId="984"/>
    <cellStyle name="Euro 8" xfId="985"/>
    <cellStyle name="Euro 9" xfId="986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7"/>
    <cellStyle name="F3" xfId="988"/>
    <cellStyle name="F4" xfId="989"/>
    <cellStyle name="F5" xfId="990"/>
    <cellStyle name="F6" xfId="991"/>
    <cellStyle name="F7" xfId="992"/>
    <cellStyle name="F8" xfId="993"/>
    <cellStyle name="Fixed" xfId="994"/>
    <cellStyle name="ƒnƒCƒp[ƒŠƒ“ƒN" xfId="995"/>
    <cellStyle name="Footnote" xfId="996"/>
    <cellStyle name="Good 10" xfId="347"/>
    <cellStyle name="Good 2" xfId="348"/>
    <cellStyle name="Good 2 2" xfId="997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8"/>
    <cellStyle name="Hard Percent" xfId="999"/>
    <cellStyle name="Header" xfId="1000"/>
    <cellStyle name="Header1" xfId="1001"/>
    <cellStyle name="Header2" xfId="1002"/>
    <cellStyle name="Heading 1 10" xfId="356"/>
    <cellStyle name="Heading 1 2" xfId="357"/>
    <cellStyle name="Heading 1 2 2" xfId="1003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4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5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6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7"/>
    <cellStyle name="HEADINGSTOP" xfId="1008"/>
    <cellStyle name="Input [yellow]" xfId="1009"/>
    <cellStyle name="Input 10" xfId="392"/>
    <cellStyle name="Input 10 2" xfId="393"/>
    <cellStyle name="Input 10 3" xfId="1010"/>
    <cellStyle name="Input 10 4" xfId="1011"/>
    <cellStyle name="Input 10 5" xfId="1012"/>
    <cellStyle name="Input 2" xfId="394"/>
    <cellStyle name="Input 2 2" xfId="395"/>
    <cellStyle name="Input 2 3" xfId="1014"/>
    <cellStyle name="Input 2 4" xfId="1015"/>
    <cellStyle name="Input 2 5" xfId="1016"/>
    <cellStyle name="Input 2 6" xfId="1013"/>
    <cellStyle name="Input 3" xfId="396"/>
    <cellStyle name="Input 3 2" xfId="397"/>
    <cellStyle name="Input 3 3" xfId="1017"/>
    <cellStyle name="Input 3 4" xfId="1018"/>
    <cellStyle name="Input 3 5" xfId="1019"/>
    <cellStyle name="Input 4" xfId="398"/>
    <cellStyle name="Input 4 2" xfId="399"/>
    <cellStyle name="Input 4 3" xfId="1020"/>
    <cellStyle name="Input 4 4" xfId="1021"/>
    <cellStyle name="Input 4 5" xfId="1022"/>
    <cellStyle name="Input 5" xfId="400"/>
    <cellStyle name="Input 5 2" xfId="401"/>
    <cellStyle name="Input 5 3" xfId="1023"/>
    <cellStyle name="Input 5 4" xfId="1024"/>
    <cellStyle name="Input 5 5" xfId="1025"/>
    <cellStyle name="Input 6" xfId="402"/>
    <cellStyle name="Input 6 2" xfId="403"/>
    <cellStyle name="Input 6 3" xfId="1026"/>
    <cellStyle name="Input 6 4" xfId="1027"/>
    <cellStyle name="Input 6 5" xfId="1028"/>
    <cellStyle name="Input 7" xfId="404"/>
    <cellStyle name="Input 7 2" xfId="405"/>
    <cellStyle name="Input 7 3" xfId="1029"/>
    <cellStyle name="Input 7 4" xfId="1030"/>
    <cellStyle name="Input 7 5" xfId="1031"/>
    <cellStyle name="Input 8" xfId="406"/>
    <cellStyle name="Input 8 2" xfId="407"/>
    <cellStyle name="Input 8 3" xfId="1032"/>
    <cellStyle name="Input 8 4" xfId="1033"/>
    <cellStyle name="Input 8 5" xfId="1034"/>
    <cellStyle name="Input 9" xfId="408"/>
    <cellStyle name="Input 9 2" xfId="409"/>
    <cellStyle name="Input 9 3" xfId="1035"/>
    <cellStyle name="Input 9 4" xfId="1036"/>
    <cellStyle name="Input 9 5" xfId="1037"/>
    <cellStyle name="Link Currency (0)" xfId="1038"/>
    <cellStyle name="Link Currency (0) 10" xfId="1039"/>
    <cellStyle name="Link Currency (0) 11" xfId="1040"/>
    <cellStyle name="Link Currency (0) 12" xfId="1041"/>
    <cellStyle name="Link Currency (0) 2" xfId="1042"/>
    <cellStyle name="Link Currency (0) 2 2" xfId="1043"/>
    <cellStyle name="Link Currency (0) 3" xfId="1044"/>
    <cellStyle name="Link Currency (0) 4" xfId="1045"/>
    <cellStyle name="Link Currency (0) 5" xfId="1046"/>
    <cellStyle name="Link Currency (0) 6" xfId="1047"/>
    <cellStyle name="Link Currency (0) 7" xfId="1048"/>
    <cellStyle name="Link Currency (0) 8" xfId="1049"/>
    <cellStyle name="Link Currency (0) 9" xfId="1050"/>
    <cellStyle name="Link Currency (2)" xfId="1051"/>
    <cellStyle name="Link Currency (2) 10" xfId="1052"/>
    <cellStyle name="Link Currency (2) 11" xfId="1053"/>
    <cellStyle name="Link Currency (2) 12" xfId="1054"/>
    <cellStyle name="Link Currency (2) 2" xfId="1055"/>
    <cellStyle name="Link Currency (2) 2 2" xfId="1056"/>
    <cellStyle name="Link Currency (2) 3" xfId="1057"/>
    <cellStyle name="Link Currency (2) 4" xfId="1058"/>
    <cellStyle name="Link Currency (2) 5" xfId="1059"/>
    <cellStyle name="Link Currency (2) 6" xfId="1060"/>
    <cellStyle name="Link Currency (2) 7" xfId="1061"/>
    <cellStyle name="Link Currency (2) 8" xfId="1062"/>
    <cellStyle name="Link Currency (2) 9" xfId="1063"/>
    <cellStyle name="Link Units (0)" xfId="1064"/>
    <cellStyle name="Link Units (0) 10" xfId="1065"/>
    <cellStyle name="Link Units (0) 11" xfId="1066"/>
    <cellStyle name="Link Units (0) 12" xfId="1067"/>
    <cellStyle name="Link Units (0) 2" xfId="1068"/>
    <cellStyle name="Link Units (0) 2 2" xfId="1069"/>
    <cellStyle name="Link Units (0) 3" xfId="1070"/>
    <cellStyle name="Link Units (0) 4" xfId="1071"/>
    <cellStyle name="Link Units (0) 5" xfId="1072"/>
    <cellStyle name="Link Units (0) 6" xfId="1073"/>
    <cellStyle name="Link Units (0) 7" xfId="1074"/>
    <cellStyle name="Link Units (0) 8" xfId="1075"/>
    <cellStyle name="Link Units (0) 9" xfId="1076"/>
    <cellStyle name="Link Units (1)" xfId="1077"/>
    <cellStyle name="Link Units (1) 10" xfId="1078"/>
    <cellStyle name="Link Units (1) 11" xfId="1079"/>
    <cellStyle name="Link Units (1) 12" xfId="1080"/>
    <cellStyle name="Link Units (1) 2" xfId="1081"/>
    <cellStyle name="Link Units (1) 2 2" xfId="1082"/>
    <cellStyle name="Link Units (1) 3" xfId="1083"/>
    <cellStyle name="Link Units (1) 4" xfId="1084"/>
    <cellStyle name="Link Units (1) 5" xfId="1085"/>
    <cellStyle name="Link Units (1) 6" xfId="1086"/>
    <cellStyle name="Link Units (1) 7" xfId="1087"/>
    <cellStyle name="Link Units (1) 8" xfId="1088"/>
    <cellStyle name="Link Units (1) 9" xfId="1089"/>
    <cellStyle name="Link Units (2)" xfId="1090"/>
    <cellStyle name="Link Units (2) 10" xfId="1091"/>
    <cellStyle name="Link Units (2) 11" xfId="1092"/>
    <cellStyle name="Link Units (2) 12" xfId="1093"/>
    <cellStyle name="Link Units (2) 2" xfId="1094"/>
    <cellStyle name="Link Units (2) 2 2" xfId="1095"/>
    <cellStyle name="Link Units (2) 3" xfId="1096"/>
    <cellStyle name="Link Units (2) 4" xfId="1097"/>
    <cellStyle name="Link Units (2) 5" xfId="1098"/>
    <cellStyle name="Link Units (2) 6" xfId="1099"/>
    <cellStyle name="Link Units (2) 7" xfId="1100"/>
    <cellStyle name="Link Units (2) 8" xfId="1101"/>
    <cellStyle name="Link Units (2) 9" xfId="1102"/>
    <cellStyle name="Linked Cell 10" xfId="410"/>
    <cellStyle name="Linked Cell 2" xfId="411"/>
    <cellStyle name="Linked Cell 2 2" xfId="1103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4"/>
    <cellStyle name="Millares 3" xfId="1105"/>
    <cellStyle name="Milliers [0]_EDYAN" xfId="1106"/>
    <cellStyle name="Milliers_EDYAN" xfId="1107"/>
    <cellStyle name="Monétaire [0]_EDYAN" xfId="1108"/>
    <cellStyle name="Monétaire_EDYAN" xfId="1109"/>
    <cellStyle name="Multiple" xfId="1110"/>
    <cellStyle name="Neutral 10" xfId="419"/>
    <cellStyle name="Neutral 2" xfId="420"/>
    <cellStyle name="Neutral 2 2" xfId="1111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2"/>
    <cellStyle name="Normal - Style1 10" xfId="1113"/>
    <cellStyle name="Normal - Style1 11" xfId="1114"/>
    <cellStyle name="Normal - Style1 12" xfId="1115"/>
    <cellStyle name="Normal - Style1 2" xfId="1116"/>
    <cellStyle name="Normal - Style1 2 2" xfId="1117"/>
    <cellStyle name="Normal - Style1 3" xfId="1118"/>
    <cellStyle name="Normal - Style1 4" xfId="1119"/>
    <cellStyle name="Normal - Style1 5" xfId="1120"/>
    <cellStyle name="Normal - Style1 6" xfId="1121"/>
    <cellStyle name="Normal - Style1 7" xfId="1122"/>
    <cellStyle name="Normal - Style1 8" xfId="1123"/>
    <cellStyle name="Normal - Style1 9" xfId="1124"/>
    <cellStyle name="Normal - Style2" xfId="1125"/>
    <cellStyle name="Normal - Style3" xfId="1126"/>
    <cellStyle name="Normal - Style4" xfId="1127"/>
    <cellStyle name="Normal - Style5" xfId="1128"/>
    <cellStyle name="Normal - Style6" xfId="1129"/>
    <cellStyle name="Normal - Style7" xfId="1130"/>
    <cellStyle name="Normal - Style8" xfId="1131"/>
    <cellStyle name="Normal 10" xfId="5"/>
    <cellStyle name="Normal 10 2" xfId="1132"/>
    <cellStyle name="Normal 11" xfId="6"/>
    <cellStyle name="Normal 11 2" xfId="1134"/>
    <cellStyle name="Normal 11 3" xfId="1133"/>
    <cellStyle name="Normal 12" xfId="7"/>
    <cellStyle name="Normal 12 2" xfId="1135"/>
    <cellStyle name="Normal 13" xfId="8"/>
    <cellStyle name="Normal 13 2" xfId="1136"/>
    <cellStyle name="Normal 14" xfId="9"/>
    <cellStyle name="Normal 14 2" xfId="1137"/>
    <cellStyle name="Normal 15" xfId="10"/>
    <cellStyle name="Normal 15 2" xfId="1138"/>
    <cellStyle name="Normal 16" xfId="11"/>
    <cellStyle name="Normal 16 2" xfId="1139"/>
    <cellStyle name="Normal 17" xfId="12"/>
    <cellStyle name="Normal 17 2" xfId="1140"/>
    <cellStyle name="Normal 18" xfId="13"/>
    <cellStyle name="Normal 18 2" xfId="1141"/>
    <cellStyle name="Normal 19" xfId="14"/>
    <cellStyle name="Normal 19 2" xfId="1142"/>
    <cellStyle name="Normal 2" xfId="15"/>
    <cellStyle name="Normal 2 10" xfId="16"/>
    <cellStyle name="Normal 2 10 2" xfId="17"/>
    <cellStyle name="Normal 2 10 3" xfId="18"/>
    <cellStyle name="Normal 2 10 4" xfId="19"/>
    <cellStyle name="Normal 2 10 5" xfId="20"/>
    <cellStyle name="Normal 2 10 6" xfId="21"/>
    <cellStyle name="Normal 2 10 7" xfId="1143"/>
    <cellStyle name="Normal 2 11" xfId="22"/>
    <cellStyle name="Normal 2 11 2" xfId="1144"/>
    <cellStyle name="Normal 2 12" xfId="23"/>
    <cellStyle name="Normal 2 12 2" xfId="1145"/>
    <cellStyle name="Normal 2 13" xfId="24"/>
    <cellStyle name="Normal 2 13 2" xfId="1146"/>
    <cellStyle name="Normal 2 14" xfId="25"/>
    <cellStyle name="Normal 2 15" xfId="26"/>
    <cellStyle name="Normal 2 16" xfId="27"/>
    <cellStyle name="Normal 2 17" xfId="28"/>
    <cellStyle name="Normal 2 18" xfId="29"/>
    <cellStyle name="Normal 2 19" xfId="30"/>
    <cellStyle name="Normal 2 2" xfId="3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7"/>
    <cellStyle name="Normal 2 2 2 2 2 2 2 2 2" xfId="1148"/>
    <cellStyle name="Normal 2 2 2 2 2 2 2 2 2 2" xfId="1149"/>
    <cellStyle name="Normal 2 2 2 2 2 2 2 2 2 2 2" xfId="1150"/>
    <cellStyle name="Normal 2 2 2 2 2 2 2 3" xfId="1151"/>
    <cellStyle name="Normal 2 2 2 2 2 2 2 4" xfId="1152"/>
    <cellStyle name="Normal 2 2 2 2 2 2 2 5" xfId="1153"/>
    <cellStyle name="Normal 2 2 2 2 2 2 3" xfId="1154"/>
    <cellStyle name="Normal 2 2 2 2 2 2 3 2" xfId="1155"/>
    <cellStyle name="Normal 2 2 2 2 2 2 4" xfId="1156"/>
    <cellStyle name="Normal 2 2 2 2 2 2 5" xfId="1157"/>
    <cellStyle name="Normal 2 2 2 2 2 3" xfId="1158"/>
    <cellStyle name="Normal 2 2 2 2 2 3 2" xfId="1159"/>
    <cellStyle name="Normal 2 2 2 2 2 4" xfId="1160"/>
    <cellStyle name="Normal 2 2 2 2 2 5" xfId="1161"/>
    <cellStyle name="Normal 2 2 2 2 3" xfId="435"/>
    <cellStyle name="Normal 2 2 2 2 4" xfId="436"/>
    <cellStyle name="Normal 2 2 2 2 4 2" xfId="1162"/>
    <cellStyle name="Normal 2 2 2 2 5" xfId="1163"/>
    <cellStyle name="Normal 2 2 2 2 6" xfId="1164"/>
    <cellStyle name="Normal 2 2 2 3" xfId="437"/>
    <cellStyle name="Normal 2 2 2 3 2" xfId="438"/>
    <cellStyle name="Normal 2 2 2 3 2 2" xfId="1165"/>
    <cellStyle name="Normal 2 2 2 3 2 3" xfId="1166"/>
    <cellStyle name="Normal 2 2 2 3 2 4" xfId="1167"/>
    <cellStyle name="Normal 2 2 2 3 2 5" xfId="1168"/>
    <cellStyle name="Normal 2 2 2 3 3" xfId="1169"/>
    <cellStyle name="Normal 2 2 2 3 4" xfId="1170"/>
    <cellStyle name="Normal 2 2 2 3 5" xfId="1171"/>
    <cellStyle name="Normal 2 2 2 4" xfId="439"/>
    <cellStyle name="Normal 2 2 2 4 2" xfId="1172"/>
    <cellStyle name="Normal 2 2 2 5" xfId="430"/>
    <cellStyle name="Normal 2 2 2 5 2" xfId="1173"/>
    <cellStyle name="Normal 2 2 2 6" xfId="1174"/>
    <cellStyle name="Normal 2 2 3" xfId="33"/>
    <cellStyle name="Normal 2 2 3 2" xfId="441"/>
    <cellStyle name="Normal 2 2 3 2 2" xfId="442"/>
    <cellStyle name="Normal 2 2 3 2 2 2" xfId="1175"/>
    <cellStyle name="Normal 2 2 3 2 2 2 2" xfId="1176"/>
    <cellStyle name="Normal 2 2 3 2 2 3" xfId="1177"/>
    <cellStyle name="Normal 2 2 3 2 2 4" xfId="1178"/>
    <cellStyle name="Normal 2 2 3 2 2 5" xfId="1179"/>
    <cellStyle name="Normal 2 2 3 2 3" xfId="1180"/>
    <cellStyle name="Normal 2 2 3 2 4" xfId="1181"/>
    <cellStyle name="Normal 2 2 3 2 5" xfId="1182"/>
    <cellStyle name="Normal 2 2 3 3" xfId="440"/>
    <cellStyle name="Normal 2 2 3 4" xfId="1183"/>
    <cellStyle name="Normal 2 2 3 5" xfId="1184"/>
    <cellStyle name="Normal 2 2 4" xfId="34"/>
    <cellStyle name="Normal 2 2 4 2" xfId="443"/>
    <cellStyle name="Normal 2 2 4 3" xfId="1185"/>
    <cellStyle name="Normal 2 2 5" xfId="35"/>
    <cellStyle name="Normal 2 2 5 2" xfId="1187"/>
    <cellStyle name="Normal 2 2 5 3" xfId="1186"/>
    <cellStyle name="Normal 2 2 6" xfId="36"/>
    <cellStyle name="Normal 2 2 6 2" xfId="1188"/>
    <cellStyle name="Normal 2 2 7" xfId="37"/>
    <cellStyle name="Normal 2 2 7 2" xfId="1189"/>
    <cellStyle name="Normal 2 2 8" xfId="429"/>
    <cellStyle name="Normal 2 20" xfId="38"/>
    <cellStyle name="Normal 2 21" xfId="39"/>
    <cellStyle name="Normal 2 22" xfId="40"/>
    <cellStyle name="Normal 2 23" xfId="41"/>
    <cellStyle name="Normal 2 24" xfId="42"/>
    <cellStyle name="Normal 2 25" xfId="43"/>
    <cellStyle name="Normal 2 26" xfId="428"/>
    <cellStyle name="Normal 2 3" xfId="44"/>
    <cellStyle name="Normal 2 3 2" xfId="445"/>
    <cellStyle name="Normal 2 3 2 2" xfId="446"/>
    <cellStyle name="Normal 2 3 2 2 2" xfId="1191"/>
    <cellStyle name="Normal 2 3 2 2 2 2" xfId="1192"/>
    <cellStyle name="Normal 2 3 2 2 3" xfId="1193"/>
    <cellStyle name="Normal 2 3 2 2 4" xfId="1194"/>
    <cellStyle name="Normal 2 3 2 2 5" xfId="1195"/>
    <cellStyle name="Normal 2 3 2 3" xfId="1196"/>
    <cellStyle name="Normal 2 3 2 4" xfId="1197"/>
    <cellStyle name="Normal 2 3 2 5" xfId="1198"/>
    <cellStyle name="Normal 2 3 2 6" xfId="1190"/>
    <cellStyle name="Normal 2 3 3" xfId="447"/>
    <cellStyle name="Normal 2 3 4" xfId="444"/>
    <cellStyle name="Normal 2 3 4 2" xfId="1199"/>
    <cellStyle name="Normal 2 3 5" xfId="1200"/>
    <cellStyle name="Normal 2 4" xfId="45"/>
    <cellStyle name="Normal 2 4 2" xfId="448"/>
    <cellStyle name="Normal 2 4 2 2" xfId="1202"/>
    <cellStyle name="Normal 2 4 3" xfId="1203"/>
    <cellStyle name="Normal 2 4 4" xfId="1204"/>
    <cellStyle name="Normal 2 4 5" xfId="1205"/>
    <cellStyle name="Normal 2 4 6" xfId="1201"/>
    <cellStyle name="Normal 2 5" xfId="46"/>
    <cellStyle name="Normal 2 5 2" xfId="449"/>
    <cellStyle name="Normal 2 5 2 2" xfId="1206"/>
    <cellStyle name="Normal 2 6" xfId="47"/>
    <cellStyle name="Normal 2 6 2" xfId="1208"/>
    <cellStyle name="Normal 2 6 3" xfId="1207"/>
    <cellStyle name="Normal 2 7" xfId="48"/>
    <cellStyle name="Normal 2 7 2" xfId="1209"/>
    <cellStyle name="Normal 2 8" xfId="49"/>
    <cellStyle name="Normal 2 8 2" xfId="1210"/>
    <cellStyle name="Normal 2 9" xfId="50"/>
    <cellStyle name="Normal 2 9 2" xfId="1211"/>
    <cellStyle name="Normal 20" xfId="76"/>
    <cellStyle name="Normal 20 2" xfId="1212"/>
    <cellStyle name="Normal 21" xfId="51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9" xfId="77"/>
    <cellStyle name="Normal 3" xfId="67"/>
    <cellStyle name="Normal 3 2" xfId="68"/>
    <cellStyle name="Normal 3 2 2" xfId="452"/>
    <cellStyle name="Normal 3 2 2 2" xfId="1215"/>
    <cellStyle name="Normal 3 2 2 3" xfId="1216"/>
    <cellStyle name="Normal 3 2 3" xfId="1217"/>
    <cellStyle name="Normal 3 2 4" xfId="1218"/>
    <cellStyle name="Normal 3 2 5" xfId="1219"/>
    <cellStyle name="Normal 3 2 6" xfId="1220"/>
    <cellStyle name="Normal 3 2 7" xfId="1214"/>
    <cellStyle name="Normal 3 3" xfId="69"/>
    <cellStyle name="Normal 3 3 2" xfId="453"/>
    <cellStyle name="Normal 3 3 2 2" xfId="1222"/>
    <cellStyle name="Normal 3 3 3" xfId="1223"/>
    <cellStyle name="Normal 3 3 4" xfId="1221"/>
    <cellStyle name="Normal 3 4" xfId="454"/>
    <cellStyle name="Normal 3 4 2" xfId="1225"/>
    <cellStyle name="Normal 3 4 2 2" xfId="1226"/>
    <cellStyle name="Normal 3 4 3" xfId="1227"/>
    <cellStyle name="Normal 3 4 4" xfId="1224"/>
    <cellStyle name="Normal 3 5" xfId="455"/>
    <cellStyle name="Normal 3 5 2" xfId="1229"/>
    <cellStyle name="Normal 3 5 3" xfId="1228"/>
    <cellStyle name="Normal 3 6" xfId="456"/>
    <cellStyle name="Normal 3 6 2" xfId="1230"/>
    <cellStyle name="Normal 3 7" xfId="457"/>
    <cellStyle name="Normal 3 7 2" xfId="1231"/>
    <cellStyle name="Normal 3 8" xfId="451"/>
    <cellStyle name="Normal 3 9" xfId="1213"/>
    <cellStyle name="Normal 30" xfId="3"/>
    <cellStyle name="Normal 31" xfId="79"/>
    <cellStyle name="Normal 32" xfId="81"/>
    <cellStyle name="Normal 33" xfId="162"/>
    <cellStyle name="Normal 34" xfId="163"/>
    <cellStyle name="Normal 4" xfId="70"/>
    <cellStyle name="Normal 4 2" xfId="458"/>
    <cellStyle name="Normal 4 2 2" xfId="1233"/>
    <cellStyle name="Normal 4 3" xfId="1234"/>
    <cellStyle name="Normal 4 4" xfId="1232"/>
    <cellStyle name="Normal 5" xfId="71"/>
    <cellStyle name="Normal 5 2" xfId="459"/>
    <cellStyle name="Normal 5 3" xfId="1235"/>
    <cellStyle name="Normal 6" xfId="72"/>
    <cellStyle name="Normal 6 2" xfId="460"/>
    <cellStyle name="Normal 7" xfId="73"/>
    <cellStyle name="Normal 7 2" xfId="462"/>
    <cellStyle name="Normal 7 3" xfId="461"/>
    <cellStyle name="Normal 7 4" xfId="1236"/>
    <cellStyle name="Normal 8" xfId="74"/>
    <cellStyle name="Normal 8 2" xfId="463"/>
    <cellStyle name="Normal 8 3" xfId="1237"/>
    <cellStyle name="Normal 9" xfId="75"/>
    <cellStyle name="Normal 9 2" xfId="464"/>
    <cellStyle name="Normal 9 3" xfId="1238"/>
    <cellStyle name="Note 10" xfId="465"/>
    <cellStyle name="Note 10 2" xfId="466"/>
    <cellStyle name="Note 10 3" xfId="1239"/>
    <cellStyle name="Note 10 4" xfId="1240"/>
    <cellStyle name="Note 10 5" xfId="1241"/>
    <cellStyle name="Note 2" xfId="467"/>
    <cellStyle name="Note 2 2" xfId="468"/>
    <cellStyle name="Note 2 3" xfId="1243"/>
    <cellStyle name="Note 2 4" xfId="1244"/>
    <cellStyle name="Note 2 5" xfId="1245"/>
    <cellStyle name="Note 2 6" xfId="1242"/>
    <cellStyle name="Note 3" xfId="469"/>
    <cellStyle name="Note 3 2" xfId="470"/>
    <cellStyle name="Note 3 3" xfId="1246"/>
    <cellStyle name="Note 3 4" xfId="1247"/>
    <cellStyle name="Note 3 5" xfId="1248"/>
    <cellStyle name="Note 4" xfId="471"/>
    <cellStyle name="Note 4 2" xfId="472"/>
    <cellStyle name="Note 4 3" xfId="1249"/>
    <cellStyle name="Note 4 4" xfId="1250"/>
    <cellStyle name="Note 4 5" xfId="1251"/>
    <cellStyle name="Note 5" xfId="473"/>
    <cellStyle name="Note 5 2" xfId="474"/>
    <cellStyle name="Note 5 3" xfId="1252"/>
    <cellStyle name="Note 5 4" xfId="1253"/>
    <cellStyle name="Note 5 5" xfId="1254"/>
    <cellStyle name="Note 6" xfId="475"/>
    <cellStyle name="Note 6 2" xfId="476"/>
    <cellStyle name="Note 6 3" xfId="1255"/>
    <cellStyle name="Note 6 4" xfId="1256"/>
    <cellStyle name="Note 6 5" xfId="1257"/>
    <cellStyle name="Note 7" xfId="477"/>
    <cellStyle name="Note 7 2" xfId="478"/>
    <cellStyle name="Note 7 3" xfId="1258"/>
    <cellStyle name="Note 7 4" xfId="1259"/>
    <cellStyle name="Note 7 5" xfId="1260"/>
    <cellStyle name="Note 8" xfId="479"/>
    <cellStyle name="Note 8 2" xfId="480"/>
    <cellStyle name="Note 8 3" xfId="1261"/>
    <cellStyle name="Note 8 4" xfId="1262"/>
    <cellStyle name="Note 8 5" xfId="1263"/>
    <cellStyle name="Note 9" xfId="481"/>
    <cellStyle name="Note 9 2" xfId="482"/>
    <cellStyle name="Note 9 3" xfId="1264"/>
    <cellStyle name="Note 9 4" xfId="1265"/>
    <cellStyle name="Note 9 5" xfId="1266"/>
    <cellStyle name="Œ…‹æØ‚è [0.00]_# of Branches '98 to '01" xfId="1267"/>
    <cellStyle name="Œ…‹æØ‚è_# of Branches '98 to '01" xfId="1268"/>
    <cellStyle name="Output 10" xfId="483"/>
    <cellStyle name="Output 10 2" xfId="484"/>
    <cellStyle name="Output 10 3" xfId="1269"/>
    <cellStyle name="Output 10 4" xfId="1270"/>
    <cellStyle name="Output 10 5" xfId="1271"/>
    <cellStyle name="Output 2" xfId="485"/>
    <cellStyle name="Output 2 2" xfId="486"/>
    <cellStyle name="Output 2 3" xfId="1273"/>
    <cellStyle name="Output 2 4" xfId="1274"/>
    <cellStyle name="Output 2 5" xfId="1275"/>
    <cellStyle name="Output 2 6" xfId="1272"/>
    <cellStyle name="Output 3" xfId="487"/>
    <cellStyle name="Output 3 2" xfId="488"/>
    <cellStyle name="Output 3 3" xfId="1276"/>
    <cellStyle name="Output 3 4" xfId="1277"/>
    <cellStyle name="Output 3 5" xfId="1278"/>
    <cellStyle name="Output 4" xfId="489"/>
    <cellStyle name="Output 4 2" xfId="490"/>
    <cellStyle name="Output 4 3" xfId="1279"/>
    <cellStyle name="Output 4 4" xfId="1280"/>
    <cellStyle name="Output 4 5" xfId="1281"/>
    <cellStyle name="Output 5" xfId="491"/>
    <cellStyle name="Output 5 2" xfId="492"/>
    <cellStyle name="Output 5 3" xfId="1282"/>
    <cellStyle name="Output 5 4" xfId="1283"/>
    <cellStyle name="Output 5 5" xfId="1284"/>
    <cellStyle name="Output 6" xfId="493"/>
    <cellStyle name="Output 6 2" xfId="494"/>
    <cellStyle name="Output 6 3" xfId="1285"/>
    <cellStyle name="Output 6 4" xfId="1286"/>
    <cellStyle name="Output 6 5" xfId="1287"/>
    <cellStyle name="Output 7" xfId="495"/>
    <cellStyle name="Output 7 2" xfId="496"/>
    <cellStyle name="Output 7 3" xfId="1288"/>
    <cellStyle name="Output 7 4" xfId="1289"/>
    <cellStyle name="Output 7 5" xfId="1290"/>
    <cellStyle name="Output 8" xfId="497"/>
    <cellStyle name="Output 8 2" xfId="498"/>
    <cellStyle name="Output 8 3" xfId="1291"/>
    <cellStyle name="Output 8 4" xfId="1292"/>
    <cellStyle name="Output 8 5" xfId="1293"/>
    <cellStyle name="Output 9" xfId="499"/>
    <cellStyle name="Output 9 2" xfId="500"/>
    <cellStyle name="Output 9 3" xfId="1294"/>
    <cellStyle name="Output 9 4" xfId="1295"/>
    <cellStyle name="Output 9 5" xfId="1296"/>
    <cellStyle name="Page Number" xfId="1297"/>
    <cellStyle name="per.style" xfId="1298"/>
    <cellStyle name="Percent" xfId="2" builtinId="5"/>
    <cellStyle name="Percent [0]" xfId="1299"/>
    <cellStyle name="Percent [0] 10" xfId="1300"/>
    <cellStyle name="Percent [0] 11" xfId="1301"/>
    <cellStyle name="Percent [0] 12" xfId="1302"/>
    <cellStyle name="Percent [0] 2" xfId="1303"/>
    <cellStyle name="Percent [0] 2 2" xfId="1304"/>
    <cellStyle name="Percent [0] 3" xfId="1305"/>
    <cellStyle name="Percent [0] 4" xfId="1306"/>
    <cellStyle name="Percent [0] 5" xfId="1307"/>
    <cellStyle name="Percent [0] 6" xfId="1308"/>
    <cellStyle name="Percent [0] 7" xfId="1309"/>
    <cellStyle name="Percent [0] 8" xfId="1310"/>
    <cellStyle name="Percent [0] 9" xfId="1311"/>
    <cellStyle name="Percent [00]" xfId="1312"/>
    <cellStyle name="Percent [00] 10" xfId="1313"/>
    <cellStyle name="Percent [00] 11" xfId="1314"/>
    <cellStyle name="Percent [00] 12" xfId="1315"/>
    <cellStyle name="Percent [00] 2" xfId="1316"/>
    <cellStyle name="Percent [00] 2 2" xfId="1317"/>
    <cellStyle name="Percent [00] 3" xfId="1318"/>
    <cellStyle name="Percent [00] 4" xfId="1319"/>
    <cellStyle name="Percent [00] 5" xfId="1320"/>
    <cellStyle name="Percent [00] 6" xfId="1321"/>
    <cellStyle name="Percent [00] 7" xfId="1322"/>
    <cellStyle name="Percent [00] 8" xfId="1323"/>
    <cellStyle name="Percent [00] 9" xfId="1324"/>
    <cellStyle name="Percent [2]" xfId="1325"/>
    <cellStyle name="Percent 2" xfId="1326"/>
    <cellStyle name="Percent 2 2" xfId="1327"/>
    <cellStyle name="Percent 3" xfId="1328"/>
    <cellStyle name="Percent 4" xfId="1329"/>
    <cellStyle name="Percent 7" xfId="1330"/>
    <cellStyle name="Porcentual 2" xfId="1331"/>
    <cellStyle name="Porcentual 3" xfId="1332"/>
    <cellStyle name="PrePop Currency (0)" xfId="1333"/>
    <cellStyle name="PrePop Currency (0) 10" xfId="1334"/>
    <cellStyle name="PrePop Currency (0) 11" xfId="1335"/>
    <cellStyle name="PrePop Currency (0) 12" xfId="1336"/>
    <cellStyle name="PrePop Currency (0) 2" xfId="1337"/>
    <cellStyle name="PrePop Currency (0) 2 2" xfId="1338"/>
    <cellStyle name="PrePop Currency (0) 3" xfId="1339"/>
    <cellStyle name="PrePop Currency (0) 4" xfId="1340"/>
    <cellStyle name="PrePop Currency (0) 5" xfId="1341"/>
    <cellStyle name="PrePop Currency (0) 6" xfId="1342"/>
    <cellStyle name="PrePop Currency (0) 7" xfId="1343"/>
    <cellStyle name="PrePop Currency (0) 8" xfId="1344"/>
    <cellStyle name="PrePop Currency (0) 9" xfId="1345"/>
    <cellStyle name="PrePop Currency (2)" xfId="1346"/>
    <cellStyle name="PrePop Currency (2) 10" xfId="1347"/>
    <cellStyle name="PrePop Currency (2) 11" xfId="1348"/>
    <cellStyle name="PrePop Currency (2) 12" xfId="1349"/>
    <cellStyle name="PrePop Currency (2) 2" xfId="1350"/>
    <cellStyle name="PrePop Currency (2) 2 2" xfId="1351"/>
    <cellStyle name="PrePop Currency (2) 3" xfId="1352"/>
    <cellStyle name="PrePop Currency (2) 4" xfId="1353"/>
    <cellStyle name="PrePop Currency (2) 5" xfId="1354"/>
    <cellStyle name="PrePop Currency (2) 6" xfId="1355"/>
    <cellStyle name="PrePop Currency (2) 7" xfId="1356"/>
    <cellStyle name="PrePop Currency (2) 8" xfId="1357"/>
    <cellStyle name="PrePop Currency (2) 9" xfId="1358"/>
    <cellStyle name="PrePop Units (0)" xfId="1359"/>
    <cellStyle name="PrePop Units (0) 10" xfId="1360"/>
    <cellStyle name="PrePop Units (0) 11" xfId="1361"/>
    <cellStyle name="PrePop Units (0) 12" xfId="1362"/>
    <cellStyle name="PrePop Units (0) 2" xfId="1363"/>
    <cellStyle name="PrePop Units (0) 2 2" xfId="1364"/>
    <cellStyle name="PrePop Units (0) 3" xfId="1365"/>
    <cellStyle name="PrePop Units (0) 4" xfId="1366"/>
    <cellStyle name="PrePop Units (0) 5" xfId="1367"/>
    <cellStyle name="PrePop Units (0) 6" xfId="1368"/>
    <cellStyle name="PrePop Units (0) 7" xfId="1369"/>
    <cellStyle name="PrePop Units (0) 8" xfId="1370"/>
    <cellStyle name="PrePop Units (0) 9" xfId="1371"/>
    <cellStyle name="PrePop Units (1)" xfId="1372"/>
    <cellStyle name="PrePop Units (1) 10" xfId="1373"/>
    <cellStyle name="PrePop Units (1) 11" xfId="1374"/>
    <cellStyle name="PrePop Units (1) 12" xfId="1375"/>
    <cellStyle name="PrePop Units (1) 2" xfId="1376"/>
    <cellStyle name="PrePop Units (1) 2 2" xfId="1377"/>
    <cellStyle name="PrePop Units (1) 3" xfId="1378"/>
    <cellStyle name="PrePop Units (1) 4" xfId="1379"/>
    <cellStyle name="PrePop Units (1) 5" xfId="1380"/>
    <cellStyle name="PrePop Units (1) 6" xfId="1381"/>
    <cellStyle name="PrePop Units (1) 7" xfId="1382"/>
    <cellStyle name="PrePop Units (1) 8" xfId="1383"/>
    <cellStyle name="PrePop Units (1) 9" xfId="1384"/>
    <cellStyle name="PrePop Units (2)" xfId="1385"/>
    <cellStyle name="PrePop Units (2) 10" xfId="1386"/>
    <cellStyle name="PrePop Units (2) 11" xfId="1387"/>
    <cellStyle name="PrePop Units (2) 12" xfId="1388"/>
    <cellStyle name="PrePop Units (2) 2" xfId="1389"/>
    <cellStyle name="PrePop Units (2) 2 2" xfId="1390"/>
    <cellStyle name="PrePop Units (2) 3" xfId="1391"/>
    <cellStyle name="PrePop Units (2) 4" xfId="1392"/>
    <cellStyle name="PrePop Units (2) 5" xfId="1393"/>
    <cellStyle name="PrePop Units (2) 6" xfId="1394"/>
    <cellStyle name="PrePop Units (2) 7" xfId="1395"/>
    <cellStyle name="PrePop Units (2) 8" xfId="1396"/>
    <cellStyle name="PrePop Units (2) 9" xfId="1397"/>
    <cellStyle name="PSChar" xfId="1398"/>
    <cellStyle name="PSDate" xfId="1399"/>
    <cellStyle name="PSDec" xfId="1400"/>
    <cellStyle name="PSHeading" xfId="1401"/>
    <cellStyle name="RedLessThanZero" xfId="1402"/>
    <cellStyle name="regstoresfromspecstores" xfId="1403"/>
    <cellStyle name="RevList" xfId="1404"/>
    <cellStyle name="RevList 10" xfId="1405"/>
    <cellStyle name="RevList 11" xfId="1406"/>
    <cellStyle name="RevList 12" xfId="1407"/>
    <cellStyle name="RevList 2" xfId="1408"/>
    <cellStyle name="RevList 2 2" xfId="1409"/>
    <cellStyle name="RevList 3" xfId="1410"/>
    <cellStyle name="RevList 4" xfId="1411"/>
    <cellStyle name="RevList 5" xfId="1412"/>
    <cellStyle name="RevList 6" xfId="1413"/>
    <cellStyle name="RevList 7" xfId="1414"/>
    <cellStyle name="RevList 8" xfId="1415"/>
    <cellStyle name="RevList 9" xfId="1416"/>
    <cellStyle name="SelectFormat" xfId="1417"/>
    <cellStyle name="SHADEDSTORES" xfId="1418"/>
    <cellStyle name="SHEET2!Normal" xfId="1419"/>
    <cellStyle name="specstores" xfId="1420"/>
    <cellStyle name="Style 1" xfId="501"/>
    <cellStyle name="Style 1 10" xfId="1422"/>
    <cellStyle name="Style 1 11" xfId="1423"/>
    <cellStyle name="Style 1 12" xfId="1424"/>
    <cellStyle name="Style 1 13" xfId="1421"/>
    <cellStyle name="Style 1 2" xfId="502"/>
    <cellStyle name="Style 1 2 2" xfId="1426"/>
    <cellStyle name="Style 1 2 3" xfId="1425"/>
    <cellStyle name="Style 1 3" xfId="1427"/>
    <cellStyle name="Style 1 4" xfId="1428"/>
    <cellStyle name="Style 1 5" xfId="1429"/>
    <cellStyle name="Style 1 6" xfId="1430"/>
    <cellStyle name="Style 1 7" xfId="1431"/>
    <cellStyle name="Style 1 8" xfId="1432"/>
    <cellStyle name="Style 1 9" xfId="1433"/>
    <cellStyle name="Style 2" xfId="1434"/>
    <cellStyle name="styTitle1" xfId="1435"/>
    <cellStyle name="styTitle2" xfId="1436"/>
    <cellStyle name="Subtotal" xfId="1437"/>
    <cellStyle name="Table Head" xfId="1438"/>
    <cellStyle name="Table Head Aligned" xfId="1439"/>
    <cellStyle name="Table Head Blue" xfId="1440"/>
    <cellStyle name="Table Head Green" xfId="1441"/>
    <cellStyle name="Table Head_revenue trend02" xfId="1442"/>
    <cellStyle name="Table Heading" xfId="1443"/>
    <cellStyle name="Table Title" xfId="1444"/>
    <cellStyle name="Table Units" xfId="1445"/>
    <cellStyle name="Text Indent A" xfId="1446"/>
    <cellStyle name="Text Indent B" xfId="1447"/>
    <cellStyle name="Text Indent B 10" xfId="1448"/>
    <cellStyle name="Text Indent B 11" xfId="1449"/>
    <cellStyle name="Text Indent B 12" xfId="1450"/>
    <cellStyle name="Text Indent B 2" xfId="1451"/>
    <cellStyle name="Text Indent B 2 2" xfId="1452"/>
    <cellStyle name="Text Indent B 3" xfId="1453"/>
    <cellStyle name="Text Indent B 4" xfId="1454"/>
    <cellStyle name="Text Indent B 5" xfId="1455"/>
    <cellStyle name="Text Indent B 6" xfId="1456"/>
    <cellStyle name="Text Indent B 7" xfId="1457"/>
    <cellStyle name="Text Indent B 8" xfId="1458"/>
    <cellStyle name="Text Indent B 9" xfId="1459"/>
    <cellStyle name="Text Indent C" xfId="1460"/>
    <cellStyle name="Text Indent C 10" xfId="1461"/>
    <cellStyle name="Text Indent C 11" xfId="1462"/>
    <cellStyle name="Text Indent C 12" xfId="1463"/>
    <cellStyle name="Text Indent C 2" xfId="1464"/>
    <cellStyle name="Text Indent C 2 2" xfId="1465"/>
    <cellStyle name="Text Indent C 3" xfId="1466"/>
    <cellStyle name="Text Indent C 4" xfId="1467"/>
    <cellStyle name="Text Indent C 5" xfId="1468"/>
    <cellStyle name="Text Indent C 6" xfId="1469"/>
    <cellStyle name="Text Indent C 7" xfId="1470"/>
    <cellStyle name="Text Indent C 8" xfId="1471"/>
    <cellStyle name="Text Indent C 9" xfId="1472"/>
    <cellStyle name="þ_x001d_ð·!–ý·&amp;FýU_x0001_Â_x0005_[_x0007__x0007__x0001__x0001_" xfId="1473"/>
    <cellStyle name="Title 10" xfId="503"/>
    <cellStyle name="Title 2" xfId="504"/>
    <cellStyle name="Title 2 2" xfId="1474"/>
    <cellStyle name="Title 3" xfId="505"/>
    <cellStyle name="Title 4" xfId="506"/>
    <cellStyle name="Title 5" xfId="507"/>
    <cellStyle name="Title 6" xfId="508"/>
    <cellStyle name="Title 7" xfId="509"/>
    <cellStyle name="Title 8" xfId="510"/>
    <cellStyle name="Title 9" xfId="511"/>
    <cellStyle name="Total 10" xfId="512"/>
    <cellStyle name="Total 10 2" xfId="513"/>
    <cellStyle name="Total 10 3" xfId="1475"/>
    <cellStyle name="Total 10 4" xfId="1476"/>
    <cellStyle name="Total 10 5" xfId="1477"/>
    <cellStyle name="Total 2" xfId="514"/>
    <cellStyle name="Total 2 2" xfId="515"/>
    <cellStyle name="Total 2 3" xfId="1479"/>
    <cellStyle name="Total 2 4" xfId="1480"/>
    <cellStyle name="Total 2 5" xfId="1481"/>
    <cellStyle name="Total 2 6" xfId="1478"/>
    <cellStyle name="Total 3" xfId="516"/>
    <cellStyle name="Total 3 2" xfId="517"/>
    <cellStyle name="Total 3 3" xfId="1482"/>
    <cellStyle name="Total 3 4" xfId="1483"/>
    <cellStyle name="Total 3 5" xfId="1484"/>
    <cellStyle name="Total 4" xfId="518"/>
    <cellStyle name="Total 4 2" xfId="519"/>
    <cellStyle name="Total 4 3" xfId="1485"/>
    <cellStyle name="Total 4 4" xfId="1486"/>
    <cellStyle name="Total 4 5" xfId="1487"/>
    <cellStyle name="Total 5" xfId="520"/>
    <cellStyle name="Total 5 2" xfId="521"/>
    <cellStyle name="Total 5 3" xfId="1488"/>
    <cellStyle name="Total 5 4" xfId="1489"/>
    <cellStyle name="Total 5 5" xfId="1490"/>
    <cellStyle name="Total 6" xfId="522"/>
    <cellStyle name="Total 6 2" xfId="523"/>
    <cellStyle name="Total 6 3" xfId="1491"/>
    <cellStyle name="Total 6 4" xfId="1492"/>
    <cellStyle name="Total 6 5" xfId="1493"/>
    <cellStyle name="Total 7" xfId="524"/>
    <cellStyle name="Total 7 2" xfId="525"/>
    <cellStyle name="Total 7 3" xfId="1494"/>
    <cellStyle name="Total 7 4" xfId="1495"/>
    <cellStyle name="Total 7 5" xfId="1496"/>
    <cellStyle name="Total 8" xfId="526"/>
    <cellStyle name="Total 8 2" xfId="527"/>
    <cellStyle name="Total 8 3" xfId="1497"/>
    <cellStyle name="Total 8 4" xfId="1498"/>
    <cellStyle name="Total 8 5" xfId="1499"/>
    <cellStyle name="Total 9" xfId="528"/>
    <cellStyle name="Total 9 2" xfId="529"/>
    <cellStyle name="Total 9 3" xfId="1500"/>
    <cellStyle name="Total 9 4" xfId="1501"/>
    <cellStyle name="Total 9 5" xfId="1502"/>
    <cellStyle name="Warning Text 10" xfId="530"/>
    <cellStyle name="Warning Text 2" xfId="531"/>
    <cellStyle name="Warning Text 3" xfId="532"/>
    <cellStyle name="Warning Text 4" xfId="533"/>
    <cellStyle name="Warning Text 5" xfId="534"/>
    <cellStyle name="Warning Text 6" xfId="535"/>
    <cellStyle name="Warning Text 7" xfId="536"/>
    <cellStyle name="Warning Text 8" xfId="537"/>
    <cellStyle name="Warning Text 9" xfId="538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90">
    <dxf>
      <alignment wrapText="1" readingOrder="0"/>
    </dxf>
    <dxf>
      <alignment wrapText="1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numFmt numFmtId="3" formatCode="#,##0"/>
    </dxf>
    <dxf>
      <numFmt numFmtId="3" formatCode="#,##0"/>
    </dxf>
    <dxf>
      <alignment wrapText="1" readingOrder="0"/>
    </dxf>
    <dxf>
      <alignment wrapTex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73.889981365741" createdVersion="4" refreshedVersion="4" minRefreshableVersion="3" recordCount="123">
  <cacheSource type="worksheet">
    <worksheetSource ref="A1:DX1048576" sheet="Source"/>
  </cacheSource>
  <cacheFields count="128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Senatorska DC"/>
        <s v="Goleszowska DC"/>
        <s v="Riverdale DC"/>
        <s v="Frankfurt DC"/>
      </sharedItems>
    </cacheField>
    <cacheField name="2" numFmtId="0">
      <sharedItems containsBlank="1" containsMixedTypes="1" containsNumber="1" containsInteger="1" minValue="290103336" maxValue="492600377"/>
    </cacheField>
    <cacheField name="3" numFmtId="0">
      <sharedItems containsBlank="1" containsMixedTypes="1" containsNumber="1" containsInteger="1" minValue="377" maxValue="5373" count="98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03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 count="9">
        <m/>
        <s v="Array Type"/>
        <s v="Vmax"/>
        <s v="Clariion"/>
        <s v="DMX"/>
        <s v="Centera"/>
        <s v="HDS"/>
        <s v="HP/HDS"/>
        <s v="VNX"/>
      </sharedItems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 count="52">
        <m/>
        <s v="Total Sum"/>
        <n v="524447.9375"/>
        <n v="180459.6484375"/>
        <n v="209355"/>
        <n v="427433.125"/>
        <n v="215897.34375"/>
        <n v="228982.03125"/>
        <n v="202812.65625"/>
        <n v="327117.1875"/>
        <n v="104097.09375"/>
        <n v="516820.5"/>
        <n v="459834.09375"/>
        <n v="202232.25"/>
        <n v="255151.40625"/>
        <n v="392540.625"/>
        <n v="295997.625"/>
        <n v="65423"/>
        <n v="39254"/>
        <n v="131279.99848937988"/>
        <n v="17928.000022888184"/>
        <n v="8042.859375"/>
        <n v="7204"/>
        <n v="6880"/>
        <n v="3440"/>
        <n v="6682.5"/>
        <n v="3602"/>
        <n v="20911.439453125"/>
        <n v="116409.62890625"/>
        <n v="31721.921875"/>
        <n v="64549.56640625"/>
        <n v="60212.7"/>
        <n v="103048.48828125"/>
        <n v="63443.84375"/>
        <n v="128956.46875"/>
        <n v="20426.2109375"/>
        <n v="120699.28125"/>
        <n v="129639.96875"/>
        <n v="65096.49609375"/>
        <n v="64811.16796875"/>
        <n v="122655.056640625"/>
        <n v="87360"/>
        <n v="142615.20000000001"/>
        <n v="221559.52000000002"/>
        <n v="244608"/>
        <n v="235872"/>
        <n v="52416"/>
        <n v="190663.2"/>
        <n v="76323.520000000004"/>
        <n v="242424"/>
        <n v="288288"/>
        <n v="200928"/>
      </sharedItems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838454.76100000006"/>
    </cacheField>
    <cacheField name="97" numFmtId="0">
      <sharedItems containsBlank="1" containsMixedTypes="1" containsNumber="1" minValue="360.20000000000027" maxValue="83845.238999999943"/>
    </cacheField>
    <cacheField name="98" numFmtId="0">
      <sharedItems containsBlank="1"/>
    </cacheField>
    <cacheField name="99" numFmtId="0">
      <sharedItems containsBlank="1" containsMixedTypes="1" containsNumber="1" minValue="36060.6552734375" maxValue="440790.41015625006"/>
    </cacheField>
    <cacheField name="100" numFmtId="0">
      <sharedItems containsBlank="1" containsMixedTypes="1" containsNumber="1" minValue="0.89402227619111996" maxValue="0.89402278417765557"/>
    </cacheField>
    <cacheField name="101" numFmtId="0">
      <sharedItems containsBlank="1" containsMixedTypes="1" containsNumber="1" minValue="1801" maxValue="839038"/>
    </cacheField>
    <cacheField name="102" numFmtId="0">
      <sharedItems containsBlank="1" containsMixedTypes="1" containsNumber="1" minValue="0" maxValue="176093.86666666667"/>
    </cacheField>
    <cacheField name="103" numFmtId="0">
      <sharedItems containsBlank="1" containsMixedTypes="1" containsNumber="1" containsInteger="1" minValue="0" maxValue="0"/>
    </cacheField>
    <cacheField name="104" numFmtId="0">
      <sharedItems containsBlank="1" containsMixedTypes="1" containsNumber="1" minValue="3602" maxValue="839038"/>
    </cacheField>
    <cacheField name="105" numFmtId="0">
      <sharedItems containsBlank="1" containsMixedTypes="1" containsNumber="1" minValue="590" maxValue="419519"/>
    </cacheField>
    <cacheField name="106" numFmtId="0">
      <sharedItems containsBlank="1"/>
    </cacheField>
    <cacheField name="107" numFmtId="0">
      <sharedItems containsBlank="1"/>
    </cacheField>
    <cacheField name="108" numFmtId="0">
      <sharedItems containsBlank="1"/>
    </cacheField>
    <cacheField name="1082" numFmtId="0">
      <sharedItems containsBlank="1"/>
    </cacheField>
    <cacheField name="109" numFmtId="0">
      <sharedItems containsBlank="1" containsMixedTypes="1" containsNumber="1" minValue="1801" maxValue="540672"/>
    </cacheField>
    <cacheField name="110" numFmtId="0">
      <sharedItems containsBlank="1" containsMixedTypes="1" containsNumber="1" minValue="9191.7999999999993" maxValue="132070.39999999999"/>
    </cacheField>
    <cacheField name="111" numFmtId="0">
      <sharedItems containsBlank="1"/>
    </cacheField>
    <cacheField name="112" numFmtId="0">
      <sharedItems containsBlank="1" containsMixedTypes="1" containsNumber="1" minValue="1801" maxValue="540672"/>
    </cacheField>
    <cacheField name="113" numFmtId="0">
      <sharedItems containsBlank="1" containsMixedTypes="1" containsNumber="1" minValue="0" maxValue="384952"/>
    </cacheField>
    <cacheField name="114" numFmtId="0">
      <sharedItems containsBlank="1" containsMixedTypes="1" containsNumber="1" minValue="4735.2" maxValue="27664.799999999999"/>
    </cacheField>
    <cacheField name="115" numFmtId="0">
      <sharedItems containsBlank="1" containsMixedTypes="1" containsNumber="1" minValue="1392.3" maxValue="120977.1"/>
    </cacheField>
    <cacheField name="1152" numFmtId="0">
      <sharedItems containsBlank="1"/>
    </cacheField>
    <cacheField name="116" numFmtId="0">
      <sharedItems containsBlank="1" containsMixedTypes="1" containsNumber="1" minValue="0" maxValue="384952"/>
    </cacheField>
    <cacheField name="117" numFmtId="0">
      <sharedItems containsBlank="1" containsMixedTypes="1" containsNumber="1" minValue="23065.300000000017" maxValue="207621.9"/>
    </cacheField>
    <cacheField name="118" numFmtId="0">
      <sharedItems containsBlank="1" containsMixedTypes="1" containsNumber="1" minValue="0" maxValue="127335.2"/>
    </cacheField>
    <cacheField name="119" numFmtId="0">
      <sharedItems containsBlank="1" containsMixedTypes="1" containsNumber="1" containsInteger="1" minValue="0" maxValue="0"/>
    </cacheField>
    <cacheField name="120" numFmtId="0">
      <sharedItems containsBlank="1" containsMixedTypes="1" containsNumber="1" minValue="0" maxValue="540672"/>
    </cacheField>
    <cacheField name="121" numFmtId="0">
      <sharedItems containsBlank="1" containsMixedTypes="1" containsNumber="1" minValue="0" maxValue="1"/>
    </cacheField>
    <cacheField name="122" numFmtId="0">
      <sharedItems containsBlank="1" containsMixedTypes="1" containsNumber="1" minValue="0" maxValue="445574"/>
    </cacheField>
    <cacheField name="123" numFmtId="0">
      <sharedItems containsBlank="1" containsMixedTypes="1" containsNumber="1" minValue="0" maxValue="156496"/>
    </cacheField>
    <cacheField name="124" numFmtId="0">
      <sharedItems containsBlank="1" containsMixedTypes="1" containsNumber="1" minValue="0" maxValue="445574"/>
    </cacheField>
    <cacheField name="125" numFmtId="0">
      <sharedItems containsBlank="1" containsMixedTypes="1" containsNumber="1" minValue="0" maxValue="3.0535373346874941"/>
    </cacheField>
    <cacheField name="126" numFmtId="0">
      <sharedItems containsBlank="1" containsMixedTypes="1" containsNumber="1" minValue="1752.405" maxValue="136039.833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1673.947456712966" createdVersion="4" refreshedVersion="4" minRefreshableVersion="3" recordCount="31">
  <cacheSource type="worksheet">
    <worksheetSource ref="A1:O32" sheet="Final MOR"/>
  </cacheSource>
  <cacheFields count="15">
    <cacheField name="Location" numFmtId="0">
      <sharedItems count="5">
        <s v="Swiss"/>
        <s v="RDC"/>
        <s v="FDC"/>
        <s v="cgc"/>
        <s v="Mos"/>
      </sharedItems>
    </cacheField>
    <cacheField name="Type" numFmtId="0">
      <sharedItems count="3">
        <s v="vmax"/>
        <s v="Clariion"/>
        <s v="HDS"/>
      </sharedItems>
    </cacheField>
    <cacheField name="Array" numFmtId="0">
      <sharedItems containsMixedTypes="1" containsNumber="1" containsInteger="1" minValue="377" maxValue="2262"/>
    </cacheField>
    <cacheField name="Market Standard" numFmtId="3">
      <sharedItems containsSemiMixedTypes="0" containsString="0" containsNumber="1" minValue="8847.1453125000007" maxValue="597408"/>
    </cacheField>
    <cacheField name="Formatted" numFmtId="3">
      <sharedItems containsSemiMixedTypes="0" containsString="0" containsNumber="1" minValue="8042.859375" maxValue="535316.41796875"/>
    </cacheField>
    <cacheField name="format Lost" numFmtId="3">
      <sharedItems containsSemiMixedTypes="0" containsString="0" containsNumber="1" minValue="804.28593750000073" maxValue="69820.40625"/>
    </cacheField>
    <cacheField name="Physical total" numFmtId="3">
      <sharedItems containsSemiMixedTypes="0" containsString="0" containsNumber="1" minValue="8042.859375" maxValue="500822.74285714282"/>
    </cacheField>
    <cacheField name="Parity Lost" numFmtId="3">
      <sharedItems containsSemiMixedTypes="0" containsString="0" containsNumber="1" minValue="4021.4296875" maxValue="188981.6"/>
    </cacheField>
    <cacheField name="Spare" numFmtId="3">
      <sharedItems containsString="0" containsBlank="1" containsNumber="1" minValue="819" maxValue="10868.48046875"/>
    </cacheField>
    <cacheField name="Pool Usable" numFmtId="3">
      <sharedItems containsSemiMixedTypes="0" containsString="0" containsNumber="1" minValue="4021.4296875" maxValue="438219.9"/>
    </cacheField>
    <cacheField name="Pool Used" numFmtId="3">
      <sharedItems containsSemiMixedTypes="0" containsString="0" containsNumber="1" minValue="0" maxValue="209054.6"/>
    </cacheField>
    <cacheField name="Pool Free" numFmtId="3">
      <sharedItems containsSemiMixedTypes="0" containsString="0" containsNumber="1" minValue="0" maxValue="239934.5"/>
    </cacheField>
    <cacheField name="%Used" numFmtId="9">
      <sharedItems containsSemiMixedTypes="0" containsString="0" containsNumber="1" minValue="0" maxValue="1"/>
    </cacheField>
    <cacheField name="Host Allocations" numFmtId="3">
      <sharedItems containsSemiMixedTypes="0" containsString="0" containsNumber="1" minValue="0.2" maxValue="445574"/>
    </cacheField>
    <cacheField name="%Allocated" numFmtId="9">
      <sharedItems containsSemiMixedTypes="0" containsString="0" containsNumber="1" minValue="5.1746241605789368E-6" maxValue="1.53023332277647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3">
  <r>
    <x v="0"/>
    <m/>
    <x v="0"/>
    <x v="0"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s v="Disk Format Lost (GB)"/>
    <s v="RAID Type"/>
    <m/>
    <m/>
    <s v="RAID GB"/>
    <m/>
    <m/>
    <m/>
    <s v="Parity Loss"/>
    <s v="Pool Name"/>
    <m/>
    <m/>
    <m/>
    <s v="Pool Usable"/>
    <m/>
    <m/>
    <m/>
    <s v="Pool Used"/>
    <m/>
    <m/>
    <m/>
    <m/>
    <s v="Pool Free"/>
    <m/>
    <m/>
    <m/>
    <s v="%Used"/>
    <s v="Host Allocated"/>
    <s v="R2-Bcv"/>
    <s v="Total Host Allocated + R2-BCV"/>
    <s v="%Allocated"/>
    <s v="UnCarved"/>
  </r>
  <r>
    <x v="0"/>
    <m/>
    <x v="0"/>
    <x v="0"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x v="0"/>
    <s v="Disk + Spare"/>
    <m/>
    <m/>
    <m/>
    <m/>
    <m/>
    <m/>
    <m/>
    <m/>
    <m/>
    <m/>
    <m/>
    <m/>
    <m/>
    <m/>
    <s v="SAS"/>
    <s v="SSD"/>
    <s v="SATA"/>
    <s v="SAS"/>
    <s v="SSD"/>
    <s v="SATA"/>
    <s v="Raid Total"/>
    <m/>
    <s v="SAS"/>
    <s v="SSD"/>
    <s v="SATA"/>
    <s v="DSE"/>
    <s v="SAS"/>
    <s v="SSD"/>
    <s v="DSE"/>
    <s v="Total Pool Usable"/>
    <s v="SAS"/>
    <s v="SSD"/>
    <s v="SATA"/>
    <s v="DSE"/>
    <s v="Total Pool Used"/>
    <s v="SAS"/>
    <s v="SSD"/>
    <s v="SATA"/>
    <s v="Total Pool Free"/>
    <m/>
    <m/>
    <m/>
    <m/>
    <m/>
    <m/>
  </r>
  <r>
    <x v="1"/>
    <s v="Array SN"/>
    <x v="1"/>
    <x v="1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x v="1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Array SN"/>
    <x v="1"/>
    <x v="1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x v="0"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  <s v="Total Host Allocated + R2-BCV"/>
  </r>
  <r>
    <x v="2"/>
    <s v="000295700347"/>
    <x v="2"/>
    <x v="2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x v="2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n v="166392.20000000001"/>
    <n v="176093.86666666667"/>
    <n v="0"/>
    <n v="342486.06666666665"/>
    <n v="127219.56666666665"/>
    <s v="0347_300GB"/>
    <s v="0347_1TB"/>
    <s v="0347_100_SSD"/>
    <m/>
    <n v="83196.100000000006"/>
    <n v="132070.39999999999"/>
    <m/>
    <n v="215266.5"/>
    <n v="2662.4"/>
    <n v="4735.2"/>
    <n v="1392.3"/>
    <m/>
    <n v="7397.6"/>
    <n v="80533.700000000012"/>
    <n v="127335.2"/>
    <n v="0"/>
    <n v="207868.9"/>
    <n v="3.4364845435773797E-2"/>
    <n v="95846.3"/>
    <m/>
    <n v="95846.3"/>
    <n v="0.44524484766556804"/>
    <m/>
  </r>
  <r>
    <x v="3"/>
    <s v="000295700349"/>
    <x v="3"/>
    <x v="2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x v="2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n v="166392.20000000001"/>
    <n v="176093.86666666667"/>
    <n v="0"/>
    <n v="342486.06666666665"/>
    <n v="127219.56666666665"/>
    <s v="0349_300GB "/>
    <s v="0349_1TB "/>
    <s v="0349_100_SSD "/>
    <m/>
    <n v="83196.100000000006"/>
    <n v="132070.39999999999"/>
    <m/>
    <n v="215266.5"/>
    <n v="39527.599999999999"/>
    <n v="27664.799999999999"/>
    <n v="7952.1"/>
    <m/>
    <n v="67192.399999999994"/>
    <n v="43668.500000000007"/>
    <n v="104405.59999999999"/>
    <n v="0"/>
    <n v="148074.1"/>
    <n v="0.31213588737680964"/>
    <n v="218748"/>
    <m/>
    <n v="218748"/>
    <n v="1.016172976287532"/>
    <m/>
  </r>
  <r>
    <x v="2"/>
    <s v="000292600552"/>
    <x v="4"/>
    <x v="2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x v="3"/>
    <n v="676"/>
    <m/>
    <m/>
    <m/>
    <m/>
    <m/>
    <n v="184276.015625"/>
    <m/>
    <m/>
    <m/>
    <m/>
    <m/>
    <n v="676"/>
    <n v="184276.015625"/>
    <n v="18523.984375"/>
    <s v=" RAID-6(14+2)"/>
    <m/>
    <m/>
    <n v="172019.08571428573"/>
    <n v="0"/>
    <n v="0"/>
    <n v="172019.08571428573"/>
    <n v="21502.385714285716"/>
    <s v="0552_300_10"/>
    <m/>
    <m/>
    <m/>
    <n v="150516.70000000001"/>
    <m/>
    <m/>
    <n v="150516.70000000001"/>
    <n v="82614.8"/>
    <m/>
    <m/>
    <m/>
    <n v="82614.8"/>
    <n v="67901.900000000009"/>
    <n v="0"/>
    <n v="0"/>
    <n v="67901.900000000009"/>
    <n v="0.54887464314591006"/>
    <n v="97374.1"/>
    <m/>
    <n v="97374.1"/>
    <n v="0.64693220087870651"/>
    <n v="55880.286999999997"/>
  </r>
  <r>
    <x v="3"/>
    <n v="295700667"/>
    <x v="5"/>
    <x v="2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x v="4"/>
    <n v="784"/>
    <m/>
    <m/>
    <m/>
    <m/>
    <m/>
    <n v="213716.5625"/>
    <m/>
    <m/>
    <m/>
    <m/>
    <n v="213716.5625"/>
    <n v="784"/>
    <n v="213716.5625"/>
    <n v="21483.4375"/>
    <s v="2-Way Mir"/>
    <m/>
    <m/>
    <n v="200650"/>
    <n v="0"/>
    <n v="0"/>
    <n v="200650"/>
    <n v="100325"/>
    <s v="0667_300GB"/>
    <m/>
    <m/>
    <m/>
    <n v="100325"/>
    <m/>
    <m/>
    <n v="100325"/>
    <n v="3.1"/>
    <m/>
    <m/>
    <m/>
    <n v="3.1"/>
    <n v="100321.9"/>
    <n v="0"/>
    <n v="0"/>
    <n v="100321.9"/>
    <n v="3.089957637677548E-5"/>
    <n v="0"/>
    <m/>
    <n v="0"/>
    <n v="0"/>
    <m/>
  </r>
  <r>
    <x v="2"/>
    <n v="295700671"/>
    <x v="6"/>
    <x v="2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x v="5"/>
    <n v="1600"/>
    <m/>
    <m/>
    <m/>
    <m/>
    <m/>
    <n v="436156.25"/>
    <m/>
    <m/>
    <m/>
    <m/>
    <m/>
    <n v="1600"/>
    <n v="436156.25"/>
    <n v="43843.75"/>
    <s v="2-Way Mir"/>
    <m/>
    <m/>
    <n v="415250"/>
    <n v="0"/>
    <n v="0"/>
    <n v="415250"/>
    <n v="207625"/>
    <s v="0671_300GB"/>
    <m/>
    <m/>
    <m/>
    <n v="207625"/>
    <m/>
    <m/>
    <n v="207625"/>
    <n v="3.1"/>
    <m/>
    <m/>
    <m/>
    <n v="3.1"/>
    <n v="207621.9"/>
    <n v="0"/>
    <n v="0"/>
    <n v="207621.9"/>
    <n v="1.4930764599638772E-5"/>
    <n v="0"/>
    <m/>
    <n v="0"/>
    <n v="0"/>
    <m/>
  </r>
  <r>
    <x v="2"/>
    <s v="000292600678"/>
    <x v="7"/>
    <x v="2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x v="6"/>
    <m/>
    <n v="540"/>
    <m/>
    <m/>
    <m/>
    <m/>
    <m/>
    <n v="220804.1015625"/>
    <m/>
    <m/>
    <m/>
    <m/>
    <n v="540"/>
    <n v="220804.1015625"/>
    <n v="22195.8984375"/>
    <s v="RAID-6(14+2)"/>
    <m/>
    <m/>
    <n v="207998.62857142856"/>
    <n v="0"/>
    <n v="0"/>
    <n v="207998.62857142856"/>
    <n v="25999.828571428574"/>
    <s v="0678_450_20"/>
    <m/>
    <m/>
    <m/>
    <n v="181998.8"/>
    <m/>
    <m/>
    <n v="181998.8"/>
    <n v="157009.9"/>
    <m/>
    <m/>
    <m/>
    <n v="157009.9"/>
    <n v="24988.899999999994"/>
    <n v="0"/>
    <n v="0"/>
    <n v="24988.899999999994"/>
    <n v="0.86269744635678924"/>
    <n v="262762"/>
    <m/>
    <n v="262762"/>
    <n v="1.4437567720226727"/>
    <m/>
  </r>
  <r>
    <x v="4"/>
    <s v="000292600745"/>
    <x v="8"/>
    <x v="2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x v="3"/>
    <n v="676"/>
    <m/>
    <m/>
    <m/>
    <m/>
    <m/>
    <n v="184276.015625"/>
    <m/>
    <m/>
    <m/>
    <m/>
    <m/>
    <n v="676"/>
    <n v="184276.015625"/>
    <n v="18523.984375"/>
    <s v="RAID-6(14+2)"/>
    <m/>
    <m/>
    <n v="172019.08571428573"/>
    <n v="0"/>
    <n v="0"/>
    <n v="172019.08571428573"/>
    <n v="21502.385714285716"/>
    <s v="0745_300_10"/>
    <m/>
    <m/>
    <m/>
    <n v="150516.70000000001"/>
    <m/>
    <m/>
    <n v="150516.70000000001"/>
    <n v="83956.6"/>
    <m/>
    <m/>
    <m/>
    <n v="83956.6"/>
    <n v="66560.100000000006"/>
    <n v="0"/>
    <n v="0"/>
    <n v="66560.100000000006"/>
    <n v="0.55778926856621225"/>
    <n v="96362.6"/>
    <m/>
    <n v="96362.6"/>
    <n v="0.64021201634104385"/>
    <n v="55803.188000000002"/>
  </r>
  <r>
    <x v="3"/>
    <s v="000292600879"/>
    <x v="9"/>
    <x v="2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x v="7"/>
    <m/>
    <n v="572"/>
    <m/>
    <m/>
    <m/>
    <m/>
    <m/>
    <n v="233888.7890625"/>
    <m/>
    <m/>
    <m/>
    <m/>
    <n v="572"/>
    <n v="233888.7890625"/>
    <n v="23511.2109375"/>
    <s v="RAID-6(14+2)"/>
    <m/>
    <m/>
    <n v="220604.68571428573"/>
    <n v="0"/>
    <n v="0"/>
    <n v="220604.68571428573"/>
    <n v="27575.585714285728"/>
    <s v="0879_450_20"/>
    <m/>
    <m/>
    <m/>
    <n v="193029.1"/>
    <m/>
    <m/>
    <n v="193029.1"/>
    <n v="169963.8"/>
    <m/>
    <m/>
    <m/>
    <n v="169963.8"/>
    <n v="23065.300000000017"/>
    <n v="0"/>
    <n v="0"/>
    <n v="23065.300000000017"/>
    <n v="0.88050869014050204"/>
    <n v="277512"/>
    <m/>
    <n v="277512"/>
    <n v="1.4376692426167867"/>
    <m/>
  </r>
  <r>
    <x v="2"/>
    <s v="000292602230"/>
    <x v="10"/>
    <x v="2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x v="8"/>
    <m/>
    <n v="506"/>
    <m/>
    <m/>
    <m/>
    <m/>
    <m/>
    <n v="206901.62109375"/>
    <m/>
    <m/>
    <m/>
    <m/>
    <n v="506"/>
    <n v="206901.62109375"/>
    <n v="20798.37890625"/>
    <s v=" RAID-6(14+2"/>
    <m/>
    <m/>
    <n v="195392.68571428573"/>
    <n v="0"/>
    <n v="0"/>
    <n v="195392.68571428573"/>
    <n v="24424.085714285728"/>
    <s v="2230_450GB "/>
    <m/>
    <m/>
    <m/>
    <n v="170968.6"/>
    <m/>
    <m/>
    <n v="170968.6"/>
    <n v="113314.3"/>
    <m/>
    <m/>
    <m/>
    <n v="113314.3"/>
    <n v="57654.3"/>
    <n v="0"/>
    <n v="0"/>
    <n v="57654.3"/>
    <n v="0.66277842831958611"/>
    <n v="169530"/>
    <m/>
    <n v="169530"/>
    <n v="0.9915855894006268"/>
    <m/>
  </r>
  <r>
    <x v="3"/>
    <s v="000292602231"/>
    <x v="11"/>
    <x v="2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x v="9"/>
    <m/>
    <n v="816"/>
    <m/>
    <m/>
    <m/>
    <m/>
    <m/>
    <n v="333659.53125"/>
    <m/>
    <m/>
    <m/>
    <m/>
    <n v="816"/>
    <n v="333659.53125"/>
    <n v="33540.46875"/>
    <s v=" RAID-6(14+2)"/>
    <m/>
    <m/>
    <n v="315148.57142857142"/>
    <n v="0"/>
    <n v="0"/>
    <n v="315148.57142857142"/>
    <n v="39393.57142857142"/>
    <s v="2231_450_20"/>
    <m/>
    <m/>
    <m/>
    <n v="275755"/>
    <m/>
    <m/>
    <n v="275755"/>
    <n v="209054.6"/>
    <m/>
    <m/>
    <m/>
    <n v="209054.6"/>
    <n v="66700.399999999994"/>
    <n v="0"/>
    <n v="0"/>
    <n v="66700.399999999994"/>
    <n v="0.75811716922630601"/>
    <n v="165752"/>
    <n v="156496"/>
    <n v="322248"/>
    <n v="1.1686025638701021"/>
    <m/>
  </r>
  <r>
    <x v="3"/>
    <s v="000292602804"/>
    <x v="12"/>
    <x v="2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x v="10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n v="94544.685714285719"/>
    <n v="0"/>
    <n v="0"/>
    <n v="94544.685714285719"/>
    <n v="11818.085714285713"/>
    <s v="2804_450GB"/>
    <m/>
    <m/>
    <m/>
    <n v="82726.600000000006"/>
    <m/>
    <m/>
    <n v="82726.600000000006"/>
    <n v="57786.6"/>
    <m/>
    <m/>
    <m/>
    <n v="57786.6"/>
    <n v="24940.000000000007"/>
    <n v="0"/>
    <n v="0"/>
    <n v="24940.000000000007"/>
    <n v="0.69852502097269797"/>
    <n v="126591"/>
    <n v="0"/>
    <n v="126591"/>
    <n v="1.5302333227764708"/>
    <m/>
  </r>
  <r>
    <x v="3"/>
    <s v="000292603004"/>
    <x v="13"/>
    <x v="2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x v="11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n v="151009.02857142856"/>
    <n v="15757.371428571429"/>
    <n v="0"/>
    <n v="166766.39999999999"/>
    <n v="20845.799999999988"/>
    <s v="3004_450GB"/>
    <s v="3004_200_SSD"/>
    <s v="3004_2TBSATA "/>
    <m/>
    <n v="132132.9"/>
    <n v="13787.7"/>
    <m/>
    <n v="145920.6"/>
    <n v="73079.7"/>
    <n v="13648.1"/>
    <n v="111557.6"/>
    <m/>
    <n v="86727.8"/>
    <n v="59053.2"/>
    <n v="139.60000000000036"/>
    <n v="0"/>
    <n v="59192.800000000003"/>
    <n v="0.59434925569110875"/>
    <n v="369005"/>
    <n v="0"/>
    <n v="369005"/>
    <n v="2.5288067620335988"/>
    <m/>
  </r>
  <r>
    <x v="2"/>
    <s v="000292603073"/>
    <x v="14"/>
    <x v="2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x v="12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n v="151009.02857142856"/>
    <n v="15757.371428571429"/>
    <n v="0"/>
    <n v="166766.39999999999"/>
    <n v="20845.799999999988"/>
    <s v="3073_450GB"/>
    <s v="3073_200_SSD "/>
    <s v="3073_2TBSATA"/>
    <m/>
    <n v="132132.9"/>
    <n v="13787.7"/>
    <m/>
    <n v="145920.6"/>
    <n v="64433.7"/>
    <n v="13648.8"/>
    <n v="120977.1"/>
    <m/>
    <n v="78082.5"/>
    <n v="67699.199999999997"/>
    <n v="138.90000000000146"/>
    <n v="0"/>
    <n v="67838.100000000006"/>
    <n v="0.53510265171607019"/>
    <n v="445574"/>
    <n v="0"/>
    <n v="445574"/>
    <n v="3.0535373346874941"/>
    <m/>
  </r>
  <r>
    <x v="2"/>
    <s v="000292603286"/>
    <x v="15"/>
    <x v="2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x v="13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n v="189089.71428571429"/>
    <n v="0"/>
    <n v="0"/>
    <n v="189089.71428571429"/>
    <n v="23636.21428571429"/>
    <s v="3286_450GB"/>
    <m/>
    <m/>
    <m/>
    <n v="165453.5"/>
    <m/>
    <m/>
    <n v="165453.5"/>
    <n v="111706.1"/>
    <m/>
    <m/>
    <m/>
    <n v="111706.1"/>
    <n v="53747.399999999994"/>
    <n v="0"/>
    <n v="0"/>
    <n v="53747.399999999994"/>
    <n v="0.67515102430592289"/>
    <n v="119700"/>
    <n v="116875"/>
    <n v="236575"/>
    <n v="1.4298579359155292"/>
    <m/>
  </r>
  <r>
    <x v="2"/>
    <s v="000292603696"/>
    <x v="16"/>
    <x v="2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x v="13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n v="189089.71428571429"/>
    <n v="0"/>
    <n v="0"/>
    <n v="189089.71428571429"/>
    <n v="23636.21428571429"/>
    <s v="3696_450GB "/>
    <m/>
    <m/>
    <m/>
    <n v="165453.5"/>
    <m/>
    <m/>
    <n v="165453.5"/>
    <n v="32444.6"/>
    <m/>
    <m/>
    <m/>
    <n v="32444.6"/>
    <n v="133008.9"/>
    <n v="0"/>
    <n v="0"/>
    <n v="133008.9"/>
    <n v="0.19609497532539352"/>
    <n v="40733"/>
    <n v="40392.699999999997"/>
    <n v="81125.7"/>
    <n v="0.49032326303160706"/>
    <m/>
  </r>
  <r>
    <x v="3"/>
    <s v="000292603875"/>
    <x v="17"/>
    <x v="2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x v="10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n v="94544.685714285719"/>
    <n v="0"/>
    <n v="0"/>
    <n v="94544.685714285719"/>
    <n v="11818.085714285713"/>
    <s v="3875_450GB"/>
    <m/>
    <m/>
    <m/>
    <n v="82726.600000000006"/>
    <m/>
    <m/>
    <n v="82726.600000000006"/>
    <n v="16824.2"/>
    <m/>
    <m/>
    <m/>
    <n v="16824.2"/>
    <n v="65902.400000000009"/>
    <n v="0"/>
    <n v="0"/>
    <n v="65902.400000000009"/>
    <n v="0.20337110433645283"/>
    <n v="55844.5"/>
    <n v="0"/>
    <n v="55844.5"/>
    <n v="0.67504889600201134"/>
    <m/>
  </r>
  <r>
    <x v="2"/>
    <s v="000292604330"/>
    <x v="18"/>
    <x v="2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x v="14"/>
    <m/>
    <n v="638"/>
    <m/>
    <m/>
    <m/>
    <m/>
    <m/>
    <n v="260875.95703125"/>
    <m/>
    <m/>
    <m/>
    <m/>
    <n v="638"/>
    <n v="260875.95703125"/>
    <n v="26224.04296875"/>
    <s v="2-Way Mir"/>
    <m/>
    <m/>
    <n v="242765.2"/>
    <n v="0"/>
    <n v="0"/>
    <n v="242765.2"/>
    <n v="121382.6"/>
    <s v="4330_450GB"/>
    <m/>
    <m/>
    <m/>
    <n v="121382.6"/>
    <m/>
    <m/>
    <n v="121382.6"/>
    <n v="59149.2"/>
    <m/>
    <m/>
    <m/>
    <n v="59149.2"/>
    <n v="62233.400000000009"/>
    <n v="0"/>
    <n v="0"/>
    <n v="62233.400000000009"/>
    <n v="0.48729554318328983"/>
    <n v="120180"/>
    <n v="14430.8"/>
    <n v="134610.79999999999"/>
    <n v="1.1089793759566855"/>
    <m/>
  </r>
  <r>
    <x v="3"/>
    <s v="000292604652"/>
    <x v="19"/>
    <x v="2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x v="15"/>
    <m/>
    <n v="980"/>
    <m/>
    <m/>
    <m/>
    <m/>
    <m/>
    <n v="400718.5546875"/>
    <m/>
    <m/>
    <m/>
    <m/>
    <n v="980"/>
    <n v="400718.5546875"/>
    <n v="40281.4453125"/>
    <s v="Way Mir"/>
    <m/>
    <m/>
    <n v="377963.2"/>
    <n v="0"/>
    <n v="0"/>
    <n v="377963.2"/>
    <n v="188981.6"/>
    <s v="4652_450GB"/>
    <m/>
    <m/>
    <m/>
    <n v="188981.6"/>
    <m/>
    <m/>
    <n v="188981.6"/>
    <n v="94288.5"/>
    <m/>
    <m/>
    <m/>
    <n v="94288.5"/>
    <n v="94693.1"/>
    <n v="0"/>
    <n v="0"/>
    <n v="94693.1"/>
    <n v="0.49892952541411439"/>
    <n v="119115"/>
    <n v="92923.6"/>
    <n v="212038.6"/>
    <n v="1.1220065868846492"/>
    <m/>
  </r>
  <r>
    <x v="4"/>
    <s v="000292600623"/>
    <x v="20"/>
    <x v="2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x v="16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n v="163877.71428571429"/>
    <n v="10504.914285714285"/>
    <n v="0"/>
    <n v="174382.62857142856"/>
    <n v="21797.828571428574"/>
    <s v="0623_450_20"/>
    <s v="0623_200_SSD"/>
    <s v="0623_2TBSATA"/>
    <m/>
    <n v="143393"/>
    <n v="9191.7999999999993"/>
    <m/>
    <n v="152584.79999999999"/>
    <n v="51681.8"/>
    <n v="8984.2999999999993"/>
    <n v="38973.199999999997"/>
    <m/>
    <n v="60666.100000000006"/>
    <n v="91711.2"/>
    <n v="207.5"/>
    <n v="0"/>
    <n v="91918.699999999983"/>
    <n v="0.39758940602209403"/>
    <n v="169949"/>
    <m/>
    <n v="169949"/>
    <n v="1.1138003261137415"/>
    <n v="77939.569000000003"/>
  </r>
  <r>
    <x v="5"/>
    <n v="292602262"/>
    <x v="21"/>
    <x v="2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x v="17"/>
    <m/>
    <n v="168"/>
    <m/>
    <m/>
    <m/>
    <m/>
    <m/>
    <n v="68695"/>
    <m/>
    <m/>
    <m/>
    <m/>
    <n v="168"/>
    <n v="68695"/>
    <n v="6905"/>
    <s v="RAID-6 (14+2)"/>
    <m/>
    <m/>
    <n v="63029.714285714283"/>
    <n v="0"/>
    <n v="0"/>
    <n v="63029.714285714283"/>
    <n v="7878.7142857142826"/>
    <s v="2262_450GB"/>
    <m/>
    <m/>
    <m/>
    <n v="55151"/>
    <m/>
    <m/>
    <n v="55151"/>
    <n v="14103.1"/>
    <m/>
    <m/>
    <m/>
    <n v="14103.1"/>
    <n v="41047.9"/>
    <n v="0"/>
    <n v="0"/>
    <n v="41047.9"/>
    <n v="0.25571793802469583"/>
    <n v="56947"/>
    <m/>
    <n v="56947"/>
    <n v="1.0325651393447082"/>
    <m/>
  </r>
  <r>
    <x v="5"/>
    <n v="492600377"/>
    <x v="22"/>
    <x v="2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x v="18"/>
    <m/>
    <n v="104"/>
    <m/>
    <m/>
    <m/>
    <m/>
    <m/>
    <n v="42525"/>
    <m/>
    <m/>
    <m/>
    <m/>
    <n v="104"/>
    <n v="42525"/>
    <n v="4275"/>
    <s v="RAID-6 (14+2)"/>
    <n v="304207.3447265625"/>
    <n v="0.89402227619111996"/>
    <n v="37817.714285714283"/>
    <n v="0"/>
    <n v="0"/>
    <n v="37817.714285714283"/>
    <n v="4727.2142857142826"/>
    <s v="0377_450GB"/>
    <m/>
    <m/>
    <m/>
    <n v="33090.5"/>
    <m/>
    <m/>
    <n v="33090.5"/>
    <n v="7333.1"/>
    <m/>
    <m/>
    <m/>
    <n v="7333.1"/>
    <n v="25757.4"/>
    <n v="0"/>
    <n v="0"/>
    <n v="25757.4"/>
    <n v="0.22160740998171682"/>
    <n v="36650.300000000003"/>
    <m/>
    <n v="36650.300000000003"/>
    <n v="1.1075777035705112"/>
    <m/>
  </r>
  <r>
    <x v="2"/>
    <s v="CKM00091100696"/>
    <x v="23"/>
    <x v="3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x v="19"/>
    <m/>
    <m/>
    <m/>
    <m/>
    <m/>
    <m/>
    <m/>
    <m/>
    <m/>
    <m/>
    <m/>
    <m/>
    <n v="76"/>
    <n v="134165.09327697754"/>
    <n v="13416.509327697771"/>
    <s v="RAID1/0"/>
    <n v="440790.41015625006"/>
    <m/>
    <n v="84965.094787597656"/>
    <m/>
    <m/>
    <n v="134165.09327697754"/>
    <n v="49199.998489379883"/>
    <m/>
    <m/>
    <m/>
    <m/>
    <n v="84965.094787597656"/>
    <m/>
    <m/>
    <n v="84965.094787597656"/>
    <n v="84965.094787597656"/>
    <m/>
    <m/>
    <m/>
    <n v="84965.094787597656"/>
    <m/>
    <m/>
    <m/>
    <n v="0"/>
    <n v="1"/>
    <n v="84965.094787597656"/>
    <m/>
    <n v="84965.094787597656"/>
    <n v="1"/>
    <n v="4343.1270000000004"/>
  </r>
  <r>
    <x v="2"/>
    <s v="CKM00101000576"/>
    <x v="24"/>
    <x v="3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x v="20"/>
    <m/>
    <m/>
    <m/>
    <m/>
    <m/>
    <m/>
    <m/>
    <m/>
    <m/>
    <m/>
    <m/>
    <m/>
    <n v="26"/>
    <n v="18978.79647064209"/>
    <n v="1897.8796470642119"/>
    <s v="RAID1/0"/>
    <n v="334627.88906250003"/>
    <m/>
    <n v="10014.796447753906"/>
    <m/>
    <m/>
    <n v="18978.79647064209"/>
    <n v="8964.0000228881836"/>
    <m/>
    <m/>
    <m/>
    <m/>
    <n v="10014.796447753906"/>
    <m/>
    <m/>
    <n v="10014.796447753906"/>
    <n v="10014.796447753906"/>
    <m/>
    <m/>
    <m/>
    <n v="10014.796447753906"/>
    <m/>
    <m/>
    <m/>
    <n v="0"/>
    <n v="1"/>
    <n v="10014.796447753906"/>
    <m/>
    <n v="10014.796447753906"/>
    <n v="1"/>
    <m/>
  </r>
  <r>
    <x v="6"/>
    <s v="FCNMM113000103 "/>
    <x v="25"/>
    <x v="3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x v="21"/>
    <n v="160"/>
    <n v="65423.4375"/>
    <m/>
    <n v="2262"/>
    <m/>
    <n v="168"/>
    <n v="75600"/>
    <m/>
    <m/>
    <m/>
    <m/>
    <n v="68694.609375"/>
    <m/>
    <n v="8042.859375"/>
    <n v="804.28593750000073"/>
    <s v="RAID1/0"/>
    <n v="340268"/>
    <m/>
    <n v="4021.4296875"/>
    <m/>
    <m/>
    <n v="8042.859375"/>
    <n v="4021.4296875"/>
    <m/>
    <m/>
    <m/>
    <m/>
    <n v="4021.4296875"/>
    <m/>
    <m/>
    <n v="4021.4296875"/>
    <n v="4021.4296875"/>
    <m/>
    <m/>
    <m/>
    <n v="4021.4296875"/>
    <m/>
    <m/>
    <m/>
    <n v="0"/>
    <n v="1"/>
    <n v="4021.4296875"/>
    <m/>
    <n v="4021.4296875"/>
    <n v="1"/>
    <m/>
  </r>
  <r>
    <x v="6"/>
    <s v="FCNMM113000127"/>
    <x v="26"/>
    <x v="3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x v="21"/>
    <n v="160"/>
    <n v="65423.4375"/>
    <m/>
    <n v="2262"/>
    <m/>
    <n v="168"/>
    <n v="75600"/>
    <m/>
    <m/>
    <m/>
    <m/>
    <n v="68694.609375"/>
    <m/>
    <n v="8042.859375"/>
    <n v="804.28593750000073"/>
    <s v="RAID1/0"/>
    <n v="36060.6552734375"/>
    <n v="0.89402278417765557"/>
    <n v="4021.4296875"/>
    <m/>
    <m/>
    <n v="8042.859375"/>
    <n v="4021.4296875"/>
    <m/>
    <m/>
    <m/>
    <m/>
    <n v="4021.4296875"/>
    <m/>
    <m/>
    <n v="4021.4296875"/>
    <n v="4021.4296875"/>
    <m/>
    <m/>
    <m/>
    <n v="4021.4296875"/>
    <m/>
    <m/>
    <m/>
    <n v="0"/>
    <n v="1"/>
    <n v="4021.4296875"/>
    <m/>
    <n v="4021.4296875"/>
    <n v="1"/>
    <m/>
  </r>
  <r>
    <x v="3"/>
    <s v="FCNMM092200023"/>
    <x v="27"/>
    <x v="3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x v="22"/>
    <n v="96"/>
    <n v="39254.0625"/>
    <m/>
    <n v="377"/>
    <m/>
    <n v="104"/>
    <n v="46800"/>
    <m/>
    <m/>
    <m/>
    <m/>
    <n v="42525.234375"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1700038"/>
    <x v="28"/>
    <x v="3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0800045"/>
    <x v="29"/>
    <x v="3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0800055"/>
    <x v="30"/>
    <x v="3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1900060"/>
    <x v="31"/>
    <x v="3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1600092"/>
    <x v="32"/>
    <x v="3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1900096"/>
    <x v="33"/>
    <x v="3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3"/>
    <s v="SL7E1091900118"/>
    <x v="34"/>
    <x v="3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x v="22"/>
    <m/>
    <m/>
    <m/>
    <m/>
    <m/>
    <m/>
    <m/>
    <m/>
    <m/>
    <m/>
    <m/>
    <m/>
    <n v="35"/>
    <n v="7337.3718872070312"/>
    <n v="733.73718872070367"/>
    <s v="RAID1/0"/>
    <m/>
    <m/>
    <n v="3735.3718872070312"/>
    <m/>
    <m/>
    <n v="7337.3718872070312"/>
    <n v="3602"/>
    <m/>
    <m/>
    <m/>
    <m/>
    <n v="3735.3718872070312"/>
    <m/>
    <m/>
    <n v="3735.3718872070312"/>
    <n v="3602"/>
    <m/>
    <m/>
    <m/>
    <n v="3602"/>
    <m/>
    <m/>
    <m/>
    <n v="133.37188720703125"/>
    <n v="0.96429488382032169"/>
    <n v="3602"/>
    <m/>
    <n v="3602"/>
    <n v="0.96429488382032169"/>
    <n v="1752.405"/>
  </r>
  <r>
    <x v="3"/>
    <s v="SL7EA101700033"/>
    <x v="35"/>
    <x v="3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x v="23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m/>
    <n v="3708.0955200195312"/>
    <m/>
    <m/>
    <n v="3708.0955200195312"/>
    <n v="3602"/>
    <m/>
    <m/>
    <m/>
    <n v="3602"/>
    <m/>
    <m/>
    <m/>
    <n v="106.09552001953125"/>
    <n v="0.97138813726703233"/>
    <n v="3602"/>
    <m/>
    <n v="3602"/>
    <n v="0.97138813726703233"/>
    <m/>
  </r>
  <r>
    <x v="3"/>
    <s v="SL7EA101700039"/>
    <x v="36"/>
    <x v="3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x v="23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m/>
    <n v="3708.0955200195312"/>
    <m/>
    <m/>
    <n v="3708.0955200195312"/>
    <n v="3602"/>
    <m/>
    <m/>
    <m/>
    <n v="3602"/>
    <m/>
    <m/>
    <m/>
    <n v="106.09552001953125"/>
    <n v="0.97138813726703233"/>
    <n v="3602"/>
    <m/>
    <n v="3602"/>
    <n v="0.97138813726703233"/>
    <m/>
  </r>
  <r>
    <x v="3"/>
    <s v="FCNMM111100069"/>
    <x v="37"/>
    <x v="3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x v="24"/>
    <m/>
    <m/>
    <m/>
    <m/>
    <m/>
    <m/>
    <m/>
    <m/>
    <m/>
    <m/>
    <m/>
    <m/>
    <n v="7"/>
    <n v="3708.0955200195312"/>
    <n v="370.80955200195331"/>
    <s v="RAID1/0"/>
    <m/>
    <m/>
    <n v="1988.0955200195312"/>
    <m/>
    <m/>
    <n v="3708.0955200195312"/>
    <n v="1720"/>
    <m/>
    <m/>
    <m/>
    <m/>
    <n v="1988.0955200195312"/>
    <m/>
    <m/>
    <n v="1988.0955200195312"/>
    <n v="1720"/>
    <m/>
    <m/>
    <m/>
    <n v="1720"/>
    <m/>
    <m/>
    <m/>
    <n v="268.09552001953125"/>
    <n v="0.86514957791520131"/>
    <n v="1720"/>
    <m/>
    <n v="1720"/>
    <n v="0.86514957791520131"/>
    <n v="5411.2759999999998"/>
  </r>
  <r>
    <x v="2"/>
    <s v="FCNMM092500021"/>
    <x v="38"/>
    <x v="3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FCNMM092500023"/>
    <x v="39"/>
    <x v="3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FCNMM092500024"/>
    <x v="40"/>
    <x v="3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FCNMM092500026"/>
    <x v="41"/>
    <x v="3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x v="22"/>
    <m/>
    <m/>
    <m/>
    <m/>
    <m/>
    <m/>
    <m/>
    <m/>
    <m/>
    <m/>
    <m/>
    <m/>
    <n v="34"/>
    <n v="7204"/>
    <n v="720.40000000000055"/>
    <s v="RAID1/0"/>
    <m/>
    <m/>
    <n v="3602"/>
    <m/>
    <m/>
    <n v="7204"/>
    <n v="3602"/>
    <m/>
    <m/>
    <m/>
    <m/>
    <n v="3602"/>
    <m/>
    <m/>
    <n v="3602"/>
    <n v="3602"/>
    <m/>
    <m/>
    <m/>
    <n v="3602"/>
    <m/>
    <m/>
    <m/>
    <n v="0"/>
    <n v="1"/>
    <n v="3602"/>
    <m/>
    <n v="3602"/>
    <n v="1"/>
    <n v="1752.405"/>
  </r>
  <r>
    <x v="2"/>
    <s v="FCNMM092500033"/>
    <x v="42"/>
    <x v="3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FCNMM092500034"/>
    <x v="43"/>
    <x v="3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FCNMM092500040"/>
    <x v="44"/>
    <x v="3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FCNMM092500042"/>
    <x v="45"/>
    <x v="3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x v="22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m/>
    <n v="4003.4674072265625"/>
    <m/>
    <m/>
    <n v="4003.4674072265625"/>
    <n v="3602"/>
    <m/>
    <m/>
    <m/>
    <n v="3602"/>
    <m/>
    <m/>
    <m/>
    <n v="401.4674072265625"/>
    <n v="0.89972007602662551"/>
    <n v="3602"/>
    <m/>
    <n v="3602"/>
    <n v="0.89972007602662551"/>
    <n v="1752.405"/>
  </r>
  <r>
    <x v="2"/>
    <s v="SL7EA102100006"/>
    <x v="46"/>
    <x v="3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x v="23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m/>
    <n v="3708.0955200195312"/>
    <m/>
    <m/>
    <n v="3708.0955200195312"/>
    <n v="3440"/>
    <m/>
    <m/>
    <m/>
    <n v="3440"/>
    <m/>
    <m/>
    <m/>
    <n v="268.09552001953125"/>
    <n v="0.92769994230943675"/>
    <n v="3440"/>
    <m/>
    <n v="3440"/>
    <n v="0.92769994230943675"/>
    <m/>
  </r>
  <r>
    <x v="2"/>
    <s v="SL7EA102100007"/>
    <x v="47"/>
    <x v="3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x v="25"/>
    <m/>
    <m/>
    <m/>
    <m/>
    <m/>
    <m/>
    <m/>
    <m/>
    <m/>
    <m/>
    <m/>
    <m/>
    <n v="13"/>
    <n v="6950.5955200195312"/>
    <n v="695.05955200195331"/>
    <s v="RAID1/0"/>
    <m/>
    <m/>
    <n v="3708.0955200195312"/>
    <m/>
    <m/>
    <n v="6950.5955200195312"/>
    <n v="3242.5"/>
    <m/>
    <m/>
    <m/>
    <m/>
    <n v="3708.0955200195312"/>
    <m/>
    <m/>
    <n v="3708.0955200195312"/>
    <n v="3708.0955200195312"/>
    <m/>
    <m/>
    <m/>
    <n v="3708.0955200195312"/>
    <m/>
    <m/>
    <m/>
    <n v="0"/>
    <n v="1"/>
    <n v="3708.0955200195312"/>
    <m/>
    <n v="3708.0955200195312"/>
    <n v="1"/>
    <m/>
  </r>
  <r>
    <x v="2"/>
    <s v="FCNMM111600082"/>
    <x v="48"/>
    <x v="3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x v="24"/>
    <m/>
    <m/>
    <m/>
    <m/>
    <m/>
    <m/>
    <m/>
    <m/>
    <m/>
    <m/>
    <m/>
    <m/>
    <n v="7"/>
    <n v="3708.0955200195312"/>
    <n v="370.80955200195331"/>
    <s v="RAID1/0"/>
    <m/>
    <m/>
    <n v="1988.0955200195312"/>
    <m/>
    <m/>
    <n v="3708.0955200195312"/>
    <n v="1720"/>
    <m/>
    <m/>
    <m/>
    <m/>
    <n v="1988.0955200195312"/>
    <m/>
    <m/>
    <n v="1988.0955200195312"/>
    <n v="1720"/>
    <m/>
    <m/>
    <m/>
    <n v="1720"/>
    <m/>
    <m/>
    <m/>
    <n v="268.09552001953125"/>
    <n v="0.86514957791520131"/>
    <n v="1720"/>
    <m/>
    <n v="1720"/>
    <n v="0.86514957791520131"/>
    <m/>
  </r>
  <r>
    <x v="7"/>
    <s v="SL7E1093200048"/>
    <x v="49"/>
    <x v="0"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x v="26"/>
    <m/>
    <m/>
    <m/>
    <m/>
    <m/>
    <m/>
    <m/>
    <m/>
    <m/>
    <m/>
    <m/>
    <m/>
    <m/>
    <n v="3602"/>
    <n v="360.20000000000027"/>
    <s v="RAID1/0"/>
    <m/>
    <m/>
    <n v="1801"/>
    <m/>
    <m/>
    <n v="3602"/>
    <n v="1801"/>
    <m/>
    <m/>
    <m/>
    <m/>
    <n v="1801"/>
    <m/>
    <m/>
    <n v="1801"/>
    <n v="1801"/>
    <m/>
    <m/>
    <m/>
    <n v="1801"/>
    <m/>
    <m/>
    <m/>
    <n v="0"/>
    <n v="1"/>
    <n v="1801"/>
    <m/>
    <n v="1801"/>
    <n v="1"/>
    <m/>
  </r>
  <r>
    <x v="6"/>
    <s v="SL7E9101300054"/>
    <x v="50"/>
    <x v="3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x v="27"/>
    <m/>
    <m/>
    <m/>
    <m/>
    <m/>
    <m/>
    <m/>
    <m/>
    <m/>
    <m/>
    <m/>
    <m/>
    <m/>
    <n v="20911.439453125"/>
    <n v="2091.1439453125022"/>
    <s v="RAID1/0"/>
    <m/>
    <m/>
    <n v="10455.7197265625"/>
    <m/>
    <m/>
    <n v="20911.439453125"/>
    <n v="10455.7197265625"/>
    <m/>
    <m/>
    <m/>
    <m/>
    <n v="10455.7197265625"/>
    <m/>
    <m/>
    <n v="10455.7197265625"/>
    <n v="10455.7197265625"/>
    <m/>
    <m/>
    <m/>
    <n v="10455.7197265625"/>
    <m/>
    <m/>
    <m/>
    <n v="0"/>
    <n v="1"/>
    <n v="10455.7197265625"/>
    <m/>
    <n v="10455.7197265625"/>
    <n v="1"/>
    <m/>
  </r>
  <r>
    <x v="6"/>
    <s v="SL7E9101300062"/>
    <x v="51"/>
    <x v="3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x v="27"/>
    <m/>
    <m/>
    <m/>
    <m/>
    <m/>
    <m/>
    <m/>
    <m/>
    <m/>
    <m/>
    <m/>
    <m/>
    <m/>
    <n v="20911.439453125"/>
    <n v="2091.1439453125022"/>
    <s v="RAID1/0"/>
    <m/>
    <m/>
    <n v="10455.7197265625"/>
    <m/>
    <m/>
    <n v="20911.439453125"/>
    <n v="10455.7197265625"/>
    <m/>
    <m/>
    <m/>
    <m/>
    <n v="10455.7197265625"/>
    <m/>
    <m/>
    <n v="10455.7197265625"/>
    <n v="10455.7197265625"/>
    <m/>
    <m/>
    <m/>
    <n v="10455.7197265625"/>
    <m/>
    <m/>
    <m/>
    <n v="0"/>
    <n v="1"/>
    <n v="10455.7197265625"/>
    <m/>
    <n v="10455.7197265625"/>
    <n v="1"/>
    <m/>
  </r>
  <r>
    <x v="2"/>
    <n v="290103452"/>
    <x v="52"/>
    <x v="4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x v="28"/>
    <m/>
    <m/>
    <m/>
    <m/>
    <m/>
    <m/>
    <m/>
    <m/>
    <m/>
    <m/>
    <m/>
    <m/>
    <n v="616"/>
    <n v="119750.5234375"/>
    <n v="11975.052343750023"/>
    <s v="RAID-5 (7+1)"/>
    <m/>
    <m/>
    <n v="136857.74107142858"/>
    <m/>
    <m/>
    <n v="136857.74107142858"/>
    <n v="17107.21763392858"/>
    <m/>
    <m/>
    <m/>
    <m/>
    <n v="119750.5234375"/>
    <m/>
    <m/>
    <n v="119750.5234375"/>
    <n v="46304.1796875"/>
    <m/>
    <m/>
    <m/>
    <n v="46304.1796875"/>
    <m/>
    <m/>
    <m/>
    <n v="73446.34375"/>
    <n v="0.38667204416577772"/>
    <n v="46304.1796875"/>
    <m/>
    <n v="46304.1796875"/>
    <n v="0.38667204416577772"/>
    <n v="7480.2749999999996"/>
  </r>
  <r>
    <x v="2"/>
    <n v="290103471"/>
    <x v="53"/>
    <x v="4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x v="29"/>
    <m/>
    <m/>
    <m/>
    <m/>
    <m/>
    <m/>
    <m/>
    <m/>
    <m/>
    <m/>
    <m/>
    <m/>
    <n v="240"/>
    <n v="32815.78125"/>
    <n v="3281.578125"/>
    <s v="RAID-5 (7+1)"/>
    <m/>
    <m/>
    <n v="37503.75"/>
    <m/>
    <m/>
    <n v="37503.75"/>
    <n v="4687.96875"/>
    <m/>
    <m/>
    <m/>
    <m/>
    <n v="32815.78125"/>
    <m/>
    <m/>
    <n v="32815.78125"/>
    <n v="472.259765625"/>
    <m/>
    <m/>
    <m/>
    <n v="472.259765625"/>
    <m/>
    <m/>
    <m/>
    <n v="32343.521484375"/>
    <n v="1.4391239447483823E-2"/>
    <n v="472.259765625"/>
    <m/>
    <n v="472.259765625"/>
    <n v="1.4391239447483823E-2"/>
    <n v="2413.8960000000002"/>
  </r>
  <r>
    <x v="2"/>
    <n v="290103720"/>
    <x v="54"/>
    <x v="4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x v="30"/>
    <m/>
    <m/>
    <m/>
    <m/>
    <m/>
    <m/>
    <m/>
    <m/>
    <m/>
    <m/>
    <m/>
    <m/>
    <n v="480"/>
    <n v="66202.21875"/>
    <n v="6620.2218750000029"/>
    <s v="RAID-5 (7+1)"/>
    <m/>
    <m/>
    <n v="75659.678571428565"/>
    <m/>
    <m/>
    <n v="75659.678571428565"/>
    <n v="9457.4598214285652"/>
    <m/>
    <m/>
    <m/>
    <m/>
    <n v="66202.21875"/>
    <m/>
    <m/>
    <n v="66202.21875"/>
    <n v="38642.52734375"/>
    <m/>
    <m/>
    <m/>
    <n v="38642.52734375"/>
    <m/>
    <m/>
    <m/>
    <n v="27559.69140625"/>
    <n v="0.58370441464622358"/>
    <n v="38642.52734375"/>
    <m/>
    <n v="38642.52734375"/>
    <n v="0.58370441464622358"/>
    <n v="4455.0879999999997"/>
  </r>
  <r>
    <x v="2"/>
    <s v="000290105373"/>
    <x v="55"/>
    <x v="4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n v="3322.08"/>
    <m/>
    <m/>
    <m/>
    <m/>
    <m/>
    <m/>
    <m/>
    <m/>
    <m/>
    <m/>
    <m/>
    <m/>
    <n v="340"/>
    <x v="31"/>
    <m/>
    <m/>
    <m/>
    <m/>
    <m/>
    <m/>
    <m/>
    <m/>
    <m/>
    <m/>
    <m/>
    <m/>
    <n v="356"/>
    <n v="63533.599999999999"/>
    <n v="5316.4000000000015"/>
    <s v="RAID-5 (7+1)"/>
    <m/>
    <m/>
    <n v="40925.294642857145"/>
    <m/>
    <m/>
    <n v="40925.294642857145"/>
    <n v="5115.6618303571449"/>
    <m/>
    <m/>
    <m/>
    <m/>
    <n v="35809.6328125"/>
    <m/>
    <m/>
    <n v="35809.6328125"/>
    <n v="3080.9853520000001"/>
    <m/>
    <m/>
    <m/>
    <n v="3080.9853520000001"/>
    <m/>
    <m/>
    <m/>
    <n v="32728.6474605"/>
    <n v="8.6037892880167333E-2"/>
    <n v="3080.9853520000001"/>
    <n v="1802.2070309999999"/>
    <n v="4883.1923829999996"/>
    <n v="0.13636532964659254"/>
    <n v="19126.171999999999"/>
  </r>
  <r>
    <x v="4"/>
    <n v="290103336"/>
    <x v="56"/>
    <x v="4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x v="29"/>
    <m/>
    <m/>
    <m/>
    <m/>
    <m/>
    <m/>
    <m/>
    <m/>
    <m/>
    <m/>
    <m/>
    <m/>
    <n v="240"/>
    <n v="32815.78125"/>
    <n v="3281.578125"/>
    <s v="RAID-5 (7+1)"/>
    <m/>
    <m/>
    <n v="37503.75"/>
    <m/>
    <m/>
    <n v="37503.75"/>
    <n v="4687.96875"/>
    <m/>
    <m/>
    <m/>
    <m/>
    <n v="32815.78125"/>
    <m/>
    <m/>
    <n v="32815.78125"/>
    <n v="0.08"/>
    <m/>
    <m/>
    <m/>
    <n v="0.08"/>
    <m/>
    <m/>
    <m/>
    <n v="32815.701249999998"/>
    <n v="2.4378514529499433E-6"/>
    <n v="0.08"/>
    <m/>
    <n v="0.08"/>
    <n v="2.4378514529499433E-6"/>
    <n v="2414.2710000000002"/>
  </r>
  <r>
    <x v="3"/>
    <n v="290103544"/>
    <x v="57"/>
    <x v="4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x v="32"/>
    <m/>
    <m/>
    <m/>
    <m/>
    <m/>
    <m/>
    <m/>
    <m/>
    <m/>
    <m/>
    <m/>
    <m/>
    <n v="754"/>
    <n v="105806.86328125"/>
    <n v="10580.686328125012"/>
    <s v="RAID-5 (7+1)"/>
    <m/>
    <m/>
    <n v="120922.12946428571"/>
    <m/>
    <m/>
    <n v="120922.12946428571"/>
    <n v="15115.26618303571"/>
    <m/>
    <m/>
    <m/>
    <m/>
    <n v="105806.86328125"/>
    <m/>
    <m/>
    <n v="105806.86328125"/>
    <n v="12240.11328"/>
    <m/>
    <m/>
    <m/>
    <n v="12240.11328"/>
    <m/>
    <m/>
    <m/>
    <n v="93566.750001249995"/>
    <n v="0.11568354736558065"/>
    <n v="12240.11328"/>
    <n v="8867.5175780000009"/>
    <n v="21107.630858"/>
    <n v="0.19949207644397182"/>
    <n v="8538.4060000000009"/>
  </r>
  <r>
    <x v="3"/>
    <n v="290103550"/>
    <x v="58"/>
    <x v="4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x v="33"/>
    <m/>
    <m/>
    <m/>
    <m/>
    <m/>
    <m/>
    <m/>
    <m/>
    <m/>
    <m/>
    <m/>
    <m/>
    <n v="480"/>
    <n v="65916.890625"/>
    <n v="6591.6890625000087"/>
    <s v="RAID-5 (7+1)"/>
    <m/>
    <m/>
    <n v="75333.58928571429"/>
    <m/>
    <m/>
    <n v="75333.58928571429"/>
    <n v="9416.6986607142899"/>
    <m/>
    <m/>
    <m/>
    <m/>
    <n v="65916.890625"/>
    <m/>
    <m/>
    <n v="65916.890625"/>
    <n v="472.25900000000001"/>
    <m/>
    <m/>
    <m/>
    <n v="472.25900000000001"/>
    <m/>
    <m/>
    <m/>
    <n v="65444.631625000002"/>
    <n v="7.1644611194826065E-3"/>
    <n v="472.25900000000001"/>
    <n v="472.03"/>
    <n v="944.28899999999999"/>
    <n v="1.4325448167330026E-2"/>
    <n v="5151.2169999999996"/>
  </r>
  <r>
    <x v="3"/>
    <n v="290103810"/>
    <x v="59"/>
    <x v="4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x v="34"/>
    <m/>
    <m/>
    <m/>
    <m/>
    <m/>
    <m/>
    <m/>
    <m/>
    <m/>
    <m/>
    <m/>
    <m/>
    <n v="960"/>
    <n v="131833.78125"/>
    <n v="13183.378125000017"/>
    <s v="RAID-5 (7+1)"/>
    <m/>
    <m/>
    <n v="150667.17857142858"/>
    <m/>
    <m/>
    <n v="150667.17857142858"/>
    <n v="18833.39732142858"/>
    <m/>
    <m/>
    <m/>
    <m/>
    <n v="131833.78125"/>
    <m/>
    <m/>
    <n v="131833.78125"/>
    <n v="38406.509769999997"/>
    <m/>
    <m/>
    <m/>
    <n v="38406.509769999997"/>
    <m/>
    <m/>
    <m/>
    <n v="93427.271479999996"/>
    <n v="0.29132525370844581"/>
    <n v="38406.509769999997"/>
    <n v="29401.05688"/>
    <n v="67807.566649999993"/>
    <n v="0.51434136233576322"/>
    <n v="7749.8630000000003"/>
  </r>
  <r>
    <x v="3"/>
    <n v="290105349"/>
    <x v="60"/>
    <x v="4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x v="35"/>
    <m/>
    <m/>
    <m/>
    <m/>
    <m/>
    <m/>
    <m/>
    <m/>
    <m/>
    <m/>
    <m/>
    <m/>
    <n v="128"/>
    <n v="22903.609375"/>
    <n v="2290.3609375000015"/>
    <s v="RAID-5 (7+1)"/>
    <m/>
    <m/>
    <n v="26175.553571428572"/>
    <m/>
    <m/>
    <n v="26175.553571428572"/>
    <n v="3271.9441964285725"/>
    <m/>
    <m/>
    <m/>
    <m/>
    <n v="22903.609375"/>
    <m/>
    <m/>
    <n v="22903.609375"/>
    <n v="11828.1845703125"/>
    <m/>
    <m/>
    <m/>
    <n v="11828.1845703125"/>
    <m/>
    <m/>
    <m/>
    <n v="11075.4248046875"/>
    <n v="0.51643321262819519"/>
    <n v="11828.1845703125"/>
    <m/>
    <n v="11828.1845703125"/>
    <n v="0.51643321262819519"/>
    <n v="10090.811"/>
  </r>
  <r>
    <x v="3"/>
    <n v="290103564"/>
    <x v="61"/>
    <x v="4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x v="36"/>
    <m/>
    <m/>
    <m/>
    <m/>
    <m/>
    <m/>
    <m/>
    <m/>
    <m/>
    <m/>
    <m/>
    <m/>
    <n v="442"/>
    <n v="123493.24609375"/>
    <n v="12349.324609375006"/>
    <s v="RAID-5 (7+1)"/>
    <m/>
    <m/>
    <n v="141135.13839285713"/>
    <m/>
    <m/>
    <n v="141135.13839285713"/>
    <n v="17641.89229910713"/>
    <m/>
    <m/>
    <m/>
    <m/>
    <n v="123493.24609375"/>
    <m/>
    <m/>
    <n v="123493.24609375"/>
    <n v="48594.587890624898"/>
    <m/>
    <m/>
    <m/>
    <n v="48594.587890624898"/>
    <m/>
    <m/>
    <m/>
    <n v="74898.658203125102"/>
    <n v="0.39349996398778181"/>
    <n v="48594.587890624898"/>
    <m/>
    <n v="48594.587890624898"/>
    <n v="0.39349996398778181"/>
    <n v="5557.0159999999996"/>
  </r>
  <r>
    <x v="3"/>
    <n v="290103943"/>
    <x v="62"/>
    <x v="4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x v="37"/>
    <m/>
    <m/>
    <m/>
    <m/>
    <m/>
    <m/>
    <m/>
    <m/>
    <m/>
    <m/>
    <m/>
    <m/>
    <n v="480"/>
    <n v="134110.3125"/>
    <n v="13411.03125"/>
    <s v="RAID-5 (7+1)"/>
    <m/>
    <m/>
    <n v="153268.92857142858"/>
    <m/>
    <m/>
    <n v="153268.92857142858"/>
    <n v="19158.61607142858"/>
    <m/>
    <m/>
    <m/>
    <m/>
    <n v="134110.3125"/>
    <m/>
    <m/>
    <n v="134110.3125"/>
    <n v="53512.966796875"/>
    <m/>
    <m/>
    <m/>
    <n v="53512.966796875"/>
    <m/>
    <m/>
    <m/>
    <n v="80597.345703125"/>
    <n v="0.39902201254564224"/>
    <n v="53512.966796875"/>
    <m/>
    <n v="53512.966796875"/>
    <n v="0.39902201254564224"/>
    <n v="7344.1890000000003"/>
  </r>
  <r>
    <x v="4"/>
    <s v="000290102838"/>
    <x v="63"/>
    <x v="4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x v="38"/>
    <m/>
    <m/>
    <m/>
    <m/>
    <m/>
    <m/>
    <m/>
    <m/>
    <m/>
    <m/>
    <m/>
    <m/>
    <n v="480"/>
    <n v="66344.8828125"/>
    <n v="6634.48828125"/>
    <s v="RAID-5 (7+1)"/>
    <m/>
    <m/>
    <n v="75822.72321428571"/>
    <m/>
    <m/>
    <n v="75822.72321428571"/>
    <n v="9477.8404017857101"/>
    <m/>
    <m/>
    <m/>
    <m/>
    <n v="66344.8828125"/>
    <m/>
    <m/>
    <n v="66344.8828125"/>
    <n v="1688.154296875"/>
    <m/>
    <m/>
    <m/>
    <n v="1688.154296875"/>
    <m/>
    <m/>
    <m/>
    <n v="64656.728515625"/>
    <n v="2.5445131942518646E-2"/>
    <n v="1688.154296875"/>
    <m/>
    <n v="1688.154296875"/>
    <n v="2.5445131942518646E-2"/>
    <n v="3257.0410000000002"/>
  </r>
  <r>
    <x v="2"/>
    <s v="000290102839"/>
    <x v="64"/>
    <x v="4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x v="39"/>
    <m/>
    <m/>
    <m/>
    <m/>
    <m/>
    <m/>
    <m/>
    <m/>
    <m/>
    <m/>
    <m/>
    <m/>
    <n v="480"/>
    <n v="65916.890625"/>
    <n v="6591.6890625000087"/>
    <s v="RAID-5 (7+1)"/>
    <m/>
    <m/>
    <n v="75333.58928571429"/>
    <m/>
    <m/>
    <n v="75333.58928571429"/>
    <n v="9416.6986607142899"/>
    <m/>
    <m/>
    <m/>
    <m/>
    <n v="65916.890625"/>
    <m/>
    <m/>
    <n v="65916.890625"/>
    <n v="12783.037109375"/>
    <m/>
    <m/>
    <m/>
    <n v="12783.037109375"/>
    <m/>
    <m/>
    <m/>
    <n v="53133.853515625"/>
    <n v="0.19392657918434694"/>
    <n v="12783.037109375"/>
    <m/>
    <n v="12783.037109375"/>
    <n v="0.19392657918434694"/>
    <n v="4677.8609999999999"/>
  </r>
  <r>
    <x v="2"/>
    <s v="000290102819"/>
    <x v="65"/>
    <x v="4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x v="40"/>
    <m/>
    <m/>
    <m/>
    <m/>
    <m/>
    <m/>
    <m/>
    <m/>
    <m/>
    <m/>
    <m/>
    <m/>
    <n v="448"/>
    <n v="125169.625"/>
    <n v="12516.962500000023"/>
    <s v="RAID-5 (7+1)"/>
    <m/>
    <m/>
    <n v="143051"/>
    <m/>
    <m/>
    <n v="143051"/>
    <n v="17881.375"/>
    <m/>
    <m/>
    <m/>
    <m/>
    <n v="125169.625"/>
    <m/>
    <m/>
    <n v="125169.625"/>
    <n v="35706.255859375095"/>
    <m/>
    <m/>
    <m/>
    <n v="35706.255859375095"/>
    <m/>
    <m/>
    <m/>
    <n v="89463.369140624913"/>
    <n v="0.28526294505855632"/>
    <n v="35706.255859375095"/>
    <m/>
    <n v="35706.255859375095"/>
    <n v="0.28526294505855632"/>
    <n v="2829.049"/>
  </r>
  <r>
    <x v="8"/>
    <s v="CK200053010120"/>
    <x v="66"/>
    <x v="5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6080"/>
    <n v="4608.0000000000073"/>
    <m/>
    <m/>
    <m/>
    <n v="15213.714285714286"/>
    <m/>
    <m/>
    <n v="15213.714285714286"/>
    <n v="1901.7142857142862"/>
    <m/>
    <m/>
    <m/>
    <m/>
    <n v="13312"/>
    <m/>
    <m/>
    <n v="13312"/>
    <n v="13312"/>
    <m/>
    <m/>
    <m/>
    <n v="13312"/>
    <m/>
    <m/>
    <m/>
    <n v="0"/>
    <n v="1"/>
    <n v="13312"/>
    <m/>
    <n v="13312"/>
    <n v="1"/>
    <m/>
  </r>
  <r>
    <x v="8"/>
    <s v="CK200054900163"/>
    <x v="67"/>
    <x v="5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6080"/>
    <n v="4608.0000000000073"/>
    <m/>
    <m/>
    <m/>
    <n v="19894.857142857141"/>
    <m/>
    <m/>
    <n v="19894.857142857141"/>
    <n v="2486.8571428571413"/>
    <m/>
    <m/>
    <m/>
    <m/>
    <n v="17408"/>
    <m/>
    <m/>
    <n v="17408"/>
    <n v="17408"/>
    <m/>
    <m/>
    <m/>
    <n v="17408"/>
    <m/>
    <m/>
    <m/>
    <n v="0"/>
    <n v="1"/>
    <n v="17408"/>
    <m/>
    <n v="17408"/>
    <n v="1"/>
    <m/>
  </r>
  <r>
    <x v="9"/>
    <s v="CK200061900265"/>
    <x v="68"/>
    <x v="5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248112"/>
    <n v="24811.200000000012"/>
    <m/>
    <m/>
    <m/>
    <n v="176107.42857142858"/>
    <m/>
    <m/>
    <n v="176107.42857142858"/>
    <n v="22013.42857142858"/>
    <m/>
    <m/>
    <m/>
    <m/>
    <n v="154094"/>
    <m/>
    <m/>
    <n v="154094"/>
    <n v="154094"/>
    <m/>
    <m/>
    <m/>
    <n v="154094"/>
    <m/>
    <m/>
    <m/>
    <n v="0"/>
    <n v="1"/>
    <n v="154094"/>
    <m/>
    <n v="154094"/>
    <n v="1"/>
    <m/>
  </r>
  <r>
    <x v="9"/>
    <s v="CK200062000592"/>
    <x v="69"/>
    <x v="5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99475"/>
    <n v="9947.5000000000146"/>
    <m/>
    <m/>
    <m/>
    <n v="82211.428571428565"/>
    <m/>
    <m/>
    <n v="82211.428571428565"/>
    <n v="10276.428571428565"/>
    <m/>
    <m/>
    <m/>
    <m/>
    <n v="71935"/>
    <m/>
    <m/>
    <n v="71935"/>
    <n v="71935"/>
    <m/>
    <m/>
    <m/>
    <n v="71935"/>
    <m/>
    <m/>
    <m/>
    <n v="0"/>
    <n v="1"/>
    <n v="71935"/>
    <m/>
    <n v="71935"/>
    <n v="1"/>
    <m/>
  </r>
  <r>
    <x v="10"/>
    <s v="APM00121102552"/>
    <x v="70"/>
    <x v="5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59028"/>
    <n v="5902.8000000000029"/>
    <m/>
    <m/>
    <m/>
    <n v="55448"/>
    <m/>
    <m/>
    <n v="55448"/>
    <n v="6931"/>
    <m/>
    <m/>
    <m/>
    <m/>
    <n v="48517"/>
    <m/>
    <m/>
    <n v="48517"/>
    <n v="48517"/>
    <m/>
    <m/>
    <m/>
    <n v="48517"/>
    <m/>
    <m/>
    <m/>
    <n v="0"/>
    <n v="1"/>
    <n v="48517"/>
    <m/>
    <n v="48517"/>
    <n v="1"/>
    <m/>
  </r>
  <r>
    <x v="10"/>
    <s v="APM00121204311"/>
    <x v="71"/>
    <x v="5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78335"/>
    <n v="7833.5"/>
    <m/>
    <m/>
    <m/>
    <n v="58121.142857142855"/>
    <m/>
    <m/>
    <n v="58121.142857142855"/>
    <n v="7265.1428571428551"/>
    <m/>
    <m/>
    <m/>
    <m/>
    <n v="50856"/>
    <m/>
    <m/>
    <n v="50856"/>
    <n v="50856"/>
    <m/>
    <m/>
    <m/>
    <n v="50856"/>
    <m/>
    <m/>
    <m/>
    <n v="0"/>
    <n v="1"/>
    <n v="50856"/>
    <m/>
    <n v="50856"/>
    <n v="1"/>
    <m/>
  </r>
  <r>
    <x v="10"/>
    <s v="APM00121204573"/>
    <x v="72"/>
    <x v="5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0003"/>
    <n v="4000.3000000000029"/>
    <m/>
    <m/>
    <m/>
    <n v="16627.428571428572"/>
    <m/>
    <m/>
    <n v="16627.428571428572"/>
    <n v="2078.4285714285725"/>
    <m/>
    <m/>
    <m/>
    <m/>
    <n v="14549"/>
    <m/>
    <m/>
    <n v="14549"/>
    <n v="14549"/>
    <m/>
    <m/>
    <m/>
    <n v="14549"/>
    <m/>
    <m/>
    <m/>
    <n v="0"/>
    <n v="1"/>
    <n v="14549"/>
    <m/>
    <n v="14549"/>
    <n v="1"/>
    <m/>
  </r>
  <r>
    <x v="10"/>
    <s v="APM00120503066"/>
    <x v="73"/>
    <x v="5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0002"/>
    <n v="4000.2000000000044"/>
    <m/>
    <m/>
    <m/>
    <n v="16625.142857142859"/>
    <m/>
    <m/>
    <n v="16625.142857142859"/>
    <n v="2078.1428571428587"/>
    <m/>
    <m/>
    <m/>
    <m/>
    <n v="14547"/>
    <m/>
    <m/>
    <n v="14547"/>
    <n v="14547"/>
    <m/>
    <m/>
    <m/>
    <n v="14547"/>
    <m/>
    <m/>
    <m/>
    <n v="0"/>
    <n v="1"/>
    <n v="14547"/>
    <m/>
    <n v="14547"/>
    <n v="1"/>
    <m/>
  </r>
  <r>
    <x v="11"/>
    <s v="CK200054900292"/>
    <x v="74"/>
    <x v="5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50509"/>
    <n v="5050.9000000000015"/>
    <m/>
    <m/>
    <m/>
    <n v="54083.428571428572"/>
    <m/>
    <m/>
    <n v="54083.428571428572"/>
    <n v="6760.4285714285725"/>
    <m/>
    <m/>
    <m/>
    <m/>
    <n v="47323"/>
    <m/>
    <m/>
    <n v="47323"/>
    <n v="47323"/>
    <m/>
    <m/>
    <m/>
    <n v="47323"/>
    <m/>
    <m/>
    <m/>
    <n v="0"/>
    <n v="1"/>
    <n v="47323"/>
    <m/>
    <n v="47323"/>
    <n v="1"/>
    <m/>
  </r>
  <r>
    <x v="11"/>
    <s v="CK200054900294"/>
    <x v="75"/>
    <x v="5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9835"/>
    <n v="4983.5000000000073"/>
    <m/>
    <m/>
    <m/>
    <n v="46635.428571428572"/>
    <m/>
    <m/>
    <n v="46635.428571428572"/>
    <n v="5829.4285714285725"/>
    <m/>
    <m/>
    <m/>
    <m/>
    <n v="40806"/>
    <m/>
    <m/>
    <n v="40806"/>
    <n v="40806"/>
    <m/>
    <m/>
    <m/>
    <n v="40806"/>
    <m/>
    <m/>
    <m/>
    <n v="0"/>
    <n v="1"/>
    <n v="40806"/>
    <m/>
    <n v="40806"/>
    <n v="1"/>
    <m/>
  </r>
  <r>
    <x v="2"/>
    <s v="CK200061900567"/>
    <x v="76"/>
    <x v="5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245070"/>
    <n v="24507"/>
    <m/>
    <m/>
    <m/>
    <n v="176035.42857142858"/>
    <m/>
    <m/>
    <n v="176035.42857142858"/>
    <n v="22004.42857142858"/>
    <m/>
    <m/>
    <m/>
    <m/>
    <n v="154031"/>
    <m/>
    <m/>
    <n v="154031"/>
    <n v="154031"/>
    <m/>
    <m/>
    <m/>
    <n v="154031"/>
    <m/>
    <m/>
    <m/>
    <n v="0"/>
    <n v="1"/>
    <n v="154031"/>
    <m/>
    <n v="154031"/>
    <n v="1"/>
    <m/>
  </r>
  <r>
    <x v="2"/>
    <s v="CK200062000593"/>
    <x v="77"/>
    <x v="5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105496"/>
    <n v="10549.600000000006"/>
    <m/>
    <m/>
    <m/>
    <n v="85177.142857142855"/>
    <m/>
    <m/>
    <n v="85177.142857142855"/>
    <n v="10647.142857142855"/>
    <m/>
    <m/>
    <m/>
    <m/>
    <n v="74530"/>
    <m/>
    <m/>
    <n v="74530"/>
    <n v="74530"/>
    <m/>
    <m/>
    <m/>
    <n v="74530"/>
    <m/>
    <m/>
    <m/>
    <n v="0"/>
    <n v="1"/>
    <n v="74530"/>
    <m/>
    <n v="74530"/>
    <n v="1"/>
    <m/>
  </r>
  <r>
    <x v="3"/>
    <s v="CK200113804159"/>
    <x v="78"/>
    <x v="5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25604"/>
    <n v="2560.4000000000015"/>
    <m/>
    <m/>
    <m/>
    <n v="9387.4285714285706"/>
    <m/>
    <m/>
    <n v="9387.4285714285706"/>
    <n v="1173.4285714285706"/>
    <m/>
    <m/>
    <m/>
    <m/>
    <n v="8214"/>
    <m/>
    <m/>
    <n v="8214"/>
    <n v="8214"/>
    <m/>
    <m/>
    <m/>
    <n v="8214"/>
    <m/>
    <m/>
    <m/>
    <n v="0"/>
    <n v="1"/>
    <n v="8214"/>
    <m/>
    <n v="8214"/>
    <n v="1"/>
    <m/>
  </r>
  <r>
    <x v="2"/>
    <s v="CK200113804158"/>
    <x v="79"/>
    <x v="5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25595"/>
    <n v="2559.5000000000036"/>
    <m/>
    <m/>
    <m/>
    <n v="4720"/>
    <m/>
    <m/>
    <n v="4720"/>
    <n v="590"/>
    <m/>
    <m/>
    <m/>
    <m/>
    <n v="4130"/>
    <m/>
    <m/>
    <n v="4130"/>
    <n v="4130"/>
    <m/>
    <m/>
    <m/>
    <n v="4130"/>
    <m/>
    <m/>
    <m/>
    <n v="0"/>
    <n v="1"/>
    <n v="4130"/>
    <m/>
    <n v="4130"/>
    <n v="1"/>
    <m/>
  </r>
  <r>
    <x v="4"/>
    <s v="GBOQH010N0214"/>
    <x v="80"/>
    <x v="6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x v="41"/>
    <m/>
    <m/>
    <m/>
    <m/>
    <m/>
    <m/>
    <m/>
    <m/>
    <m/>
    <m/>
    <m/>
    <m/>
    <n v="36"/>
    <n v="92820"/>
    <n v="9180"/>
    <s v="raid6 (14d+2p)"/>
    <m/>
    <m/>
    <n v="85486.605714285717"/>
    <m/>
    <m/>
    <n v="85486.605714285717"/>
    <n v="10685.825714285718"/>
    <m/>
    <m/>
    <m/>
    <m/>
    <n v="74800.78"/>
    <m/>
    <m/>
    <n v="74800.78"/>
    <n v="45613.09"/>
    <m/>
    <m/>
    <m/>
    <n v="45613.09"/>
    <m/>
    <m/>
    <m/>
    <n v="29187.690000000002"/>
    <n v="0.60979430963153058"/>
    <n v="53138.16"/>
    <m/>
    <n v="53138.16"/>
    <n v="0.7103958006855009"/>
    <m/>
  </r>
  <r>
    <x v="3"/>
    <s v="DEOLH002R8779"/>
    <x v="81"/>
    <x v="6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n v="8"/>
    <n v="2692"/>
    <m/>
    <m/>
    <m/>
    <m/>
    <m/>
    <m/>
    <m/>
    <m/>
    <m/>
    <m/>
    <m/>
    <m/>
    <n v="528"/>
    <n v="156720"/>
    <m/>
    <m/>
    <m/>
    <m/>
    <m/>
    <m/>
    <m/>
    <m/>
    <m/>
    <m/>
    <m/>
    <m/>
    <n v="536"/>
    <n v="159412"/>
    <m/>
    <m/>
    <m/>
    <m/>
    <m/>
    <m/>
    <m/>
    <m/>
    <m/>
    <m/>
    <m/>
    <m/>
    <n v="8"/>
    <n v="2449.7200000000003"/>
    <m/>
    <m/>
    <m/>
    <m/>
    <m/>
    <m/>
    <m/>
    <m/>
    <m/>
    <m/>
    <m/>
    <m/>
    <n v="528"/>
    <x v="42"/>
    <m/>
    <m/>
    <m/>
    <m/>
    <m/>
    <m/>
    <m/>
    <m/>
    <m/>
    <m/>
    <m/>
    <m/>
    <n v="536"/>
    <n v="145064.92000000001"/>
    <n v="14347.079999999987"/>
    <s v="Raid5(7d+1p)"/>
    <m/>
    <m/>
    <n v="108402.81142857143"/>
    <m/>
    <m/>
    <n v="108402.81142857143"/>
    <n v="13550.351428571434"/>
    <m/>
    <m/>
    <m/>
    <m/>
    <n v="94852.459999999992"/>
    <m/>
    <m/>
    <n v="94852.459999999992"/>
    <n v="80673.399999999994"/>
    <m/>
    <m/>
    <m/>
    <n v="80673.399999999994"/>
    <m/>
    <m/>
    <m/>
    <n v="14179.059999999998"/>
    <n v="0.8505145781142629"/>
    <n v="59263"/>
    <m/>
    <n v="59263"/>
    <n v="0.62479138653863064"/>
    <m/>
  </r>
  <r>
    <x v="3"/>
    <s v="DEOLH003R8398"/>
    <x v="82"/>
    <x v="6"/>
    <s v="USPV"/>
    <s v="HDS"/>
    <s v="Hitachi USPV"/>
    <s v="TR"/>
    <s v="HDS-NonSRDF"/>
    <s v="Not FAST"/>
    <s v="Thin"/>
    <s v="DEOLH003R8398"/>
    <m/>
    <m/>
    <m/>
    <m/>
    <m/>
    <m/>
    <m/>
    <m/>
    <m/>
    <m/>
    <m/>
    <m/>
    <n v="14"/>
    <n v="4484"/>
    <m/>
    <m/>
    <m/>
    <m/>
    <m/>
    <m/>
    <m/>
    <m/>
    <m/>
    <m/>
    <m/>
    <m/>
    <n v="678"/>
    <n v="243472"/>
    <m/>
    <m/>
    <m/>
    <m/>
    <m/>
    <m/>
    <m/>
    <m/>
    <m/>
    <m/>
    <m/>
    <m/>
    <n v="692"/>
    <n v="247956"/>
    <m/>
    <m/>
    <m/>
    <m/>
    <m/>
    <m/>
    <m/>
    <m/>
    <m/>
    <m/>
    <m/>
    <m/>
    <n v="14"/>
    <n v="4080.44"/>
    <m/>
    <m/>
    <m/>
    <m/>
    <m/>
    <m/>
    <m/>
    <m/>
    <m/>
    <m/>
    <m/>
    <m/>
    <n v="678"/>
    <x v="43"/>
    <m/>
    <m/>
    <m/>
    <m/>
    <m/>
    <m/>
    <m/>
    <m/>
    <m/>
    <m/>
    <m/>
    <m/>
    <n v="692"/>
    <n v="225639.96000000002"/>
    <n v="22316.039999999979"/>
    <s v="Raid5(7d+1p)"/>
    <m/>
    <m/>
    <n v="160967.19999999998"/>
    <m/>
    <m/>
    <n v="160967.19999999998"/>
    <n v="20120.899999999994"/>
    <m/>
    <m/>
    <m/>
    <m/>
    <n v="140846.29999999999"/>
    <m/>
    <m/>
    <n v="140846.29999999999"/>
    <n v="75011.420000000013"/>
    <m/>
    <m/>
    <m/>
    <n v="75011.420000000013"/>
    <m/>
    <m/>
    <m/>
    <n v="65834.879999999976"/>
    <n v="0.53257643260774346"/>
    <n v="95669.739999999991"/>
    <m/>
    <n v="95669.739999999991"/>
    <n v="0.67924922415427313"/>
    <n v="69890.587"/>
  </r>
  <r>
    <x v="3"/>
    <s v="DEOLH004N7026"/>
    <x v="83"/>
    <x v="6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x v="44"/>
    <m/>
    <m/>
    <m/>
    <m/>
    <m/>
    <m/>
    <m/>
    <m/>
    <m/>
    <m/>
    <m/>
    <m/>
    <n v="450"/>
    <n v="245700"/>
    <n v="24300"/>
    <s v="raid6 (14d+2p)"/>
    <m/>
    <m/>
    <n v="240489.37142857144"/>
    <m/>
    <m/>
    <n v="240489.37142857144"/>
    <n v="30061.171428571426"/>
    <m/>
    <m/>
    <m/>
    <m/>
    <n v="210428.2"/>
    <m/>
    <m/>
    <n v="210428.2"/>
    <n v="68084.350000000006"/>
    <m/>
    <m/>
    <m/>
    <n v="68084.350000000006"/>
    <m/>
    <m/>
    <m/>
    <n v="142343.85"/>
    <n v="0.3235514536549759"/>
    <n v="261538.96"/>
    <m/>
    <n v="261538.96"/>
    <n v="1.2428893085622554"/>
    <m/>
  </r>
  <r>
    <x v="3"/>
    <s v="DEOLH005N0365"/>
    <x v="84"/>
    <x v="6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x v="45"/>
    <m/>
    <m/>
    <m/>
    <m/>
    <m/>
    <m/>
    <m/>
    <m/>
    <m/>
    <m/>
    <m/>
    <m/>
    <n v="434"/>
    <n v="236964"/>
    <n v="23436"/>
    <s v="raid6 (14d+2p)"/>
    <m/>
    <m/>
    <n v="231894.86857142858"/>
    <m/>
    <m/>
    <n v="231894.86857142858"/>
    <n v="28986.858571428573"/>
    <m/>
    <m/>
    <m/>
    <m/>
    <n v="202908.01"/>
    <m/>
    <m/>
    <n v="202908.01"/>
    <n v="157034.98000000001"/>
    <m/>
    <m/>
    <m/>
    <n v="157034.98000000001"/>
    <m/>
    <m/>
    <m/>
    <n v="45873.03"/>
    <n v="0.77392203491621647"/>
    <n v="246604.44"/>
    <m/>
    <n v="246604.44"/>
    <n v="1.2153509366140844"/>
    <m/>
  </r>
  <r>
    <x v="3"/>
    <s v="DEOLH010N0516"/>
    <x v="85"/>
    <x v="6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x v="46"/>
    <m/>
    <m/>
    <m/>
    <m/>
    <m/>
    <m/>
    <m/>
    <m/>
    <m/>
    <m/>
    <m/>
    <m/>
    <n v="98"/>
    <n v="53508"/>
    <n v="5292"/>
    <s v="Raid6(6d+2p)"/>
    <m/>
    <m/>
    <n v="51533.533333333333"/>
    <m/>
    <m/>
    <n v="51533.533333333333"/>
    <n v="12883.383333333331"/>
    <m/>
    <m/>
    <m/>
    <m/>
    <n v="38650.15"/>
    <m/>
    <m/>
    <n v="38650.15"/>
    <n v="0"/>
    <m/>
    <m/>
    <m/>
    <n v="0"/>
    <m/>
    <m/>
    <m/>
    <n v="38650.15"/>
    <n v="0"/>
    <n v="0.2"/>
    <m/>
    <n v="0.2"/>
    <n v="5.1746241605789368E-6"/>
    <m/>
  </r>
  <r>
    <x v="2"/>
    <s v="GBOKH002R8850"/>
    <x v="86"/>
    <x v="6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n v="8"/>
    <n v="2392"/>
    <m/>
    <m/>
    <m/>
    <m/>
    <m/>
    <m/>
    <m/>
    <m/>
    <m/>
    <m/>
    <m/>
    <m/>
    <n v="680"/>
    <n v="209520"/>
    <m/>
    <m/>
    <m/>
    <m/>
    <m/>
    <m/>
    <m/>
    <m/>
    <m/>
    <m/>
    <m/>
    <m/>
    <n v="688"/>
    <n v="211912"/>
    <m/>
    <m/>
    <m/>
    <m/>
    <m/>
    <m/>
    <m/>
    <m/>
    <m/>
    <m/>
    <m/>
    <m/>
    <n v="8"/>
    <n v="2176.7200000000003"/>
    <m/>
    <m/>
    <m/>
    <m/>
    <m/>
    <m/>
    <m/>
    <m/>
    <m/>
    <m/>
    <m/>
    <m/>
    <n v="680"/>
    <x v="47"/>
    <m/>
    <m/>
    <m/>
    <m/>
    <m/>
    <m/>
    <m/>
    <m/>
    <m/>
    <m/>
    <m/>
    <m/>
    <n v="688"/>
    <n v="192839.92"/>
    <n v="19072.079999999987"/>
    <s v="Raid5(7d+1p)"/>
    <m/>
    <m/>
    <n v="122902.09142857145"/>
    <m/>
    <m/>
    <n v="122902.09142857145"/>
    <n v="15362.761428571437"/>
    <m/>
    <m/>
    <m/>
    <m/>
    <n v="107539.33000000002"/>
    <m/>
    <m/>
    <n v="107539.33000000002"/>
    <n v="50749.98"/>
    <m/>
    <m/>
    <m/>
    <n v="50749.98"/>
    <m/>
    <m/>
    <m/>
    <n v="56789.350000000013"/>
    <n v="0.47192018027264998"/>
    <n v="54482"/>
    <m/>
    <n v="54482"/>
    <n v="0.50662394865208837"/>
    <n v="4068.846"/>
  </r>
  <r>
    <x v="2"/>
    <s v="GBOKH003R8378"/>
    <x v="87"/>
    <x v="6"/>
    <s v="USPV"/>
    <s v="HDS"/>
    <s v="Hitachi USPV"/>
    <s v="TR"/>
    <s v="HDS-NonSRDF"/>
    <s v="Not FAST"/>
    <s v="Thin"/>
    <s v="GBOKH003R8378"/>
    <m/>
    <m/>
    <m/>
    <m/>
    <m/>
    <m/>
    <m/>
    <m/>
    <m/>
    <m/>
    <m/>
    <m/>
    <n v="6"/>
    <n v="2092"/>
    <m/>
    <m/>
    <m/>
    <m/>
    <m/>
    <m/>
    <m/>
    <m/>
    <m/>
    <m/>
    <m/>
    <m/>
    <n v="264"/>
    <n v="83872"/>
    <m/>
    <m/>
    <m/>
    <m/>
    <m/>
    <m/>
    <m/>
    <m/>
    <m/>
    <m/>
    <m/>
    <m/>
    <n v="270"/>
    <n v="85964"/>
    <m/>
    <m/>
    <m/>
    <m/>
    <m/>
    <m/>
    <m/>
    <m/>
    <m/>
    <m/>
    <m/>
    <m/>
    <n v="6"/>
    <n v="1903.72"/>
    <m/>
    <m/>
    <m/>
    <m/>
    <m/>
    <m/>
    <m/>
    <m/>
    <m/>
    <m/>
    <m/>
    <m/>
    <n v="264"/>
    <x v="48"/>
    <m/>
    <m/>
    <m/>
    <m/>
    <m/>
    <m/>
    <m/>
    <m/>
    <m/>
    <m/>
    <m/>
    <m/>
    <n v="270"/>
    <n v="78227.240000000005"/>
    <n v="7736.7599999999948"/>
    <s v="Raid5(7d+1p)"/>
    <m/>
    <m/>
    <n v="53680.754285714291"/>
    <m/>
    <m/>
    <n v="53680.754285714291"/>
    <n v="6710.0942857142873"/>
    <m/>
    <m/>
    <m/>
    <m/>
    <n v="46970.66"/>
    <m/>
    <m/>
    <n v="46970.66"/>
    <n v="17510.93"/>
    <m/>
    <m/>
    <m/>
    <n v="17510.93"/>
    <m/>
    <m/>
    <m/>
    <n v="29459.730000000003"/>
    <n v="0.37280570466755203"/>
    <n v="22569.57"/>
    <m/>
    <n v="22569.57"/>
    <n v="0.48050357393317439"/>
    <n v="40029.103999999999"/>
  </r>
  <r>
    <x v="2"/>
    <s v="GBOKH004N8998"/>
    <x v="88"/>
    <x v="6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n v="8"/>
    <n v="3900"/>
    <m/>
    <m/>
    <m/>
    <m/>
    <m/>
    <m/>
    <m/>
    <m/>
    <m/>
    <m/>
    <m/>
    <m/>
    <n v="560"/>
    <n v="266400"/>
    <m/>
    <m/>
    <m/>
    <m/>
    <m/>
    <m/>
    <m/>
    <m/>
    <m/>
    <m/>
    <m/>
    <m/>
    <n v="568"/>
    <n v="270300"/>
    <m/>
    <m/>
    <m/>
    <m/>
    <m/>
    <m/>
    <m/>
    <m/>
    <m/>
    <m/>
    <m/>
    <m/>
    <n v="8"/>
    <n v="3549"/>
    <m/>
    <m/>
    <m/>
    <m/>
    <m/>
    <m/>
    <m/>
    <m/>
    <m/>
    <m/>
    <m/>
    <m/>
    <n v="560"/>
    <x v="49"/>
    <m/>
    <m/>
    <m/>
    <m/>
    <m/>
    <m/>
    <m/>
    <m/>
    <m/>
    <m/>
    <m/>
    <m/>
    <n v="568"/>
    <n v="245973"/>
    <n v="24327"/>
    <s v="Raid6(6d+2p)"/>
    <m/>
    <m/>
    <n v="190370.08"/>
    <m/>
    <m/>
    <n v="190370.08"/>
    <n v="47592.51999999999"/>
    <m/>
    <m/>
    <m/>
    <m/>
    <n v="142777.56"/>
    <m/>
    <m/>
    <n v="142777.56"/>
    <n v="115389.65"/>
    <m/>
    <m/>
    <m/>
    <n v="115389.65"/>
    <m/>
    <m/>
    <m/>
    <n v="27387.910000000003"/>
    <n v="0.80817776967192878"/>
    <n v="93719.34"/>
    <m/>
    <n v="93719.34"/>
    <n v="0.6564010478957617"/>
    <n v="67720.736000000004"/>
  </r>
  <r>
    <x v="2"/>
    <s v="GBOKH005N3518"/>
    <x v="89"/>
    <x v="6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x v="50"/>
    <m/>
    <m/>
    <m/>
    <m/>
    <m/>
    <m/>
    <m/>
    <m/>
    <m/>
    <m/>
    <m/>
    <m/>
    <n v="404"/>
    <n v="294840"/>
    <n v="29160"/>
    <s v="raid6 (14d+2p)"/>
    <m/>
    <m/>
    <n v="285077.29142857145"/>
    <m/>
    <m/>
    <n v="285077.29142857145"/>
    <n v="35634.661428571446"/>
    <m/>
    <m/>
    <m/>
    <m/>
    <n v="249442.63"/>
    <m/>
    <m/>
    <n v="249442.63"/>
    <n v="62944.259999999995"/>
    <m/>
    <m/>
    <m/>
    <n v="62944.259999999995"/>
    <m/>
    <m/>
    <m/>
    <n v="186498.37"/>
    <n v="0.25233962614970823"/>
    <n v="162906.14000000001"/>
    <m/>
    <n v="162906.14000000001"/>
    <n v="0.65308059011404751"/>
    <m/>
  </r>
  <r>
    <x v="2"/>
    <s v="GBOKH006N5362"/>
    <x v="90"/>
    <x v="6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x v="51"/>
    <m/>
    <m/>
    <m/>
    <m/>
    <m/>
    <m/>
    <m/>
    <m/>
    <m/>
    <m/>
    <m/>
    <m/>
    <n v="370"/>
    <n v="201747"/>
    <n v="19953"/>
    <s v="raid6 (14d+2p)"/>
    <m/>
    <m/>
    <n v="197544.84571428571"/>
    <m/>
    <m/>
    <n v="197544.84571428571"/>
    <n v="24693.105714285717"/>
    <m/>
    <m/>
    <m/>
    <m/>
    <n v="172851.74"/>
    <m/>
    <m/>
    <n v="172851.74"/>
    <n v="93061.95"/>
    <m/>
    <m/>
    <m/>
    <n v="93061.95"/>
    <m/>
    <m/>
    <m/>
    <n v="79789.789999999994"/>
    <n v="0.5383917454345557"/>
    <n v="210022.53"/>
    <m/>
    <n v="210022.53"/>
    <n v="1.2150443495680172"/>
    <m/>
  </r>
  <r>
    <x v="2"/>
    <s v="GBOKH010N0204"/>
    <x v="91"/>
    <x v="6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x v="46"/>
    <m/>
    <m/>
    <m/>
    <m/>
    <m/>
    <m/>
    <m/>
    <m/>
    <m/>
    <m/>
    <m/>
    <m/>
    <n v="98"/>
    <n v="53508"/>
    <n v="5292"/>
    <s v="Raid6(6d+2p)"/>
    <m/>
    <m/>
    <n v="51533.533333333333"/>
    <m/>
    <m/>
    <n v="51533.533333333333"/>
    <n v="12883.383333333331"/>
    <m/>
    <m/>
    <m/>
    <m/>
    <n v="38650.15"/>
    <m/>
    <m/>
    <n v="38650.15"/>
    <n v="534.44000000000005"/>
    <m/>
    <m/>
    <m/>
    <n v="534.44000000000005"/>
    <m/>
    <m/>
    <m/>
    <n v="38115.71"/>
    <n v="1.3827630681899036E-2"/>
    <n v="9171.1299999999992"/>
    <m/>
    <n v="9171.1299999999992"/>
    <n v="0.2372857543890515"/>
    <m/>
  </r>
  <r>
    <x v="12"/>
    <s v="XP24000"/>
    <x v="92"/>
    <x v="7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20022.857142857141"/>
    <n v="2002.2857142857174"/>
    <m/>
    <m/>
    <m/>
    <n v="20022.857142857141"/>
    <m/>
    <m/>
    <n v="20022.857142857141"/>
    <n v="2502.8571428571413"/>
    <m/>
    <m/>
    <m/>
    <m/>
    <n v="17520"/>
    <m/>
    <m/>
    <n v="17520"/>
    <n v="12844"/>
    <m/>
    <m/>
    <m/>
    <n v="12844"/>
    <m/>
    <m/>
    <m/>
    <n v="4676"/>
    <n v="0.73310502283105028"/>
    <n v="12844"/>
    <m/>
    <n v="12844"/>
    <n v="0.73310502283105028"/>
    <m/>
  </r>
  <r>
    <x v="13"/>
    <s v="XP1024"/>
    <x v="93"/>
    <x v="7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22052.571428571428"/>
    <n v="2205.2571428571464"/>
    <m/>
    <m/>
    <m/>
    <n v="22052.571428571428"/>
    <m/>
    <m/>
    <n v="22052.571428571428"/>
    <n v="2756.5714285714275"/>
    <m/>
    <m/>
    <m/>
    <m/>
    <n v="19296"/>
    <m/>
    <m/>
    <n v="19296"/>
    <n v="11764"/>
    <m/>
    <m/>
    <m/>
    <n v="11764"/>
    <m/>
    <m/>
    <m/>
    <n v="7532"/>
    <n v="0.60966003316749584"/>
    <n v="11764"/>
    <m/>
    <n v="11764"/>
    <n v="0.60966003316749584"/>
    <m/>
  </r>
  <r>
    <x v="14"/>
    <s v="CKM00121201737"/>
    <x v="94"/>
    <x v="8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838454.76100000006"/>
    <n v="83845.238999999943"/>
    <s v="RAID1/0"/>
    <m/>
    <m/>
    <n v="839038"/>
    <m/>
    <m/>
    <n v="839038"/>
    <n v="419519"/>
    <m/>
    <m/>
    <m/>
    <m/>
    <n v="419519"/>
    <m/>
    <m/>
    <n v="419519"/>
    <n v="384952"/>
    <m/>
    <m/>
    <m/>
    <n v="384952"/>
    <m/>
    <m/>
    <m/>
    <n v="34567"/>
    <n v="0.91760325515650065"/>
    <n v="0"/>
    <m/>
    <n v="0"/>
    <n v="0"/>
    <n v="68548.763999999996"/>
  </r>
  <r>
    <x v="14"/>
    <s v="CKM00121300390"/>
    <x v="95"/>
    <x v="8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22300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838454.76100000006"/>
    <n v="83845.238999999943"/>
    <s v="RAID1/0"/>
    <m/>
    <m/>
    <n v="839038"/>
    <m/>
    <m/>
    <n v="839038"/>
    <n v="419519"/>
    <m/>
    <m/>
    <m/>
    <m/>
    <n v="419519"/>
    <m/>
    <m/>
    <n v="419519"/>
    <n v="384952"/>
    <m/>
    <m/>
    <m/>
    <n v="384952"/>
    <m/>
    <m/>
    <m/>
    <n v="34567"/>
    <n v="0.91760325515650065"/>
    <n v="0"/>
    <m/>
    <n v="0"/>
    <n v="0"/>
    <n v="68548.763999999996"/>
  </r>
  <r>
    <x v="15"/>
    <s v="CKM00121400374"/>
    <x v="96"/>
    <x v="8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530656.54099999997"/>
    <n v="53065.654100000043"/>
    <s v="RAID1/0"/>
    <m/>
    <m/>
    <n v="617910.85714285716"/>
    <m/>
    <m/>
    <n v="617910.85714285716"/>
    <n v="77238.857142857159"/>
    <m/>
    <m/>
    <m/>
    <m/>
    <n v="540672"/>
    <m/>
    <m/>
    <n v="540672"/>
    <n v="0"/>
    <m/>
    <m/>
    <m/>
    <n v="0"/>
    <m/>
    <m/>
    <m/>
    <n v="540672"/>
    <n v="0"/>
    <n v="0"/>
    <m/>
    <n v="0"/>
    <n v="0"/>
    <n v="94010.274999999994"/>
  </r>
  <r>
    <x v="15"/>
    <s v="CKM00121400375"/>
    <x v="97"/>
    <x v="8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29119.98599999998"/>
    <n v="42911.99860000005"/>
    <s v="RAID1/0"/>
    <m/>
    <m/>
    <n v="500882.28571428574"/>
    <m/>
    <m/>
    <n v="500882.28571428574"/>
    <n v="62610.285714285739"/>
    <m/>
    <m/>
    <m/>
    <m/>
    <n v="438272"/>
    <m/>
    <m/>
    <n v="438272"/>
    <n v="0"/>
    <m/>
    <m/>
    <m/>
    <n v="0"/>
    <m/>
    <m/>
    <m/>
    <n v="438272"/>
    <n v="0"/>
    <n v="0"/>
    <m/>
    <n v="0"/>
    <n v="0"/>
    <n v="136039.83300000001"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n v="472031.9846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1">
  <r>
    <x v="0"/>
    <x v="0"/>
    <n v="377"/>
    <n v="46800"/>
    <n v="42525"/>
    <n v="4275"/>
    <n v="37817.714285714283"/>
    <n v="4727.2142857142826"/>
    <n v="3271"/>
    <n v="33090.5"/>
    <n v="7333.1"/>
    <n v="25757.4"/>
    <n v="0.22160740998171682"/>
    <n v="36650.300000000003"/>
    <n v="1.1075777035705112"/>
  </r>
  <r>
    <x v="0"/>
    <x v="0"/>
    <n v="2262"/>
    <n v="75600"/>
    <n v="68695"/>
    <n v="6905"/>
    <n v="63029.714285714283"/>
    <n v="7878.7142857142826"/>
    <n v="3271"/>
    <n v="55151"/>
    <n v="14103.1"/>
    <n v="41047.9"/>
    <n v="0.25571793802469583"/>
    <n v="56947"/>
    <n v="1.0325651393447082"/>
  </r>
  <r>
    <x v="1"/>
    <x v="0"/>
    <s v="0347"/>
    <n v="588456"/>
    <n v="535316.41796875"/>
    <n v="53139.58203125"/>
    <n v="354225.8"/>
    <n v="130154.5"/>
    <n v="10868.48046875"/>
    <n v="224071.3"/>
    <n v="8789.9"/>
    <n v="215281.4"/>
    <n v="3.9228138543401139E-2"/>
    <n v="95846.3"/>
    <n v="0.42774911378654923"/>
  </r>
  <r>
    <x v="2"/>
    <x v="0"/>
    <s v="0349"/>
    <n v="588456"/>
    <n v="535316.41796875"/>
    <n v="53139.58203125"/>
    <n v="354225.8"/>
    <n v="130154.5"/>
    <n v="10868.48046875"/>
    <n v="224071.3"/>
    <n v="75144.5"/>
    <n v="148926.79999999999"/>
    <n v="0.33535977164411507"/>
    <n v="218748"/>
    <n v="0.97624282984924893"/>
  </r>
  <r>
    <x v="1"/>
    <x v="0"/>
    <s v="0552"/>
    <n v="202800"/>
    <n v="184276.015625"/>
    <n v="18523.984375"/>
    <n v="172019.08571428573"/>
    <n v="21502.385714285716"/>
    <n v="3816.3671875"/>
    <n v="150516.70000000001"/>
    <n v="82614.8"/>
    <n v="67901.900000000009"/>
    <n v="0.54887464314591006"/>
    <n v="97374.1"/>
    <n v="0.64693220087870651"/>
  </r>
  <r>
    <x v="3"/>
    <x v="0"/>
    <s v="0623"/>
    <n v="340268"/>
    <n v="304207.171875"/>
    <n v="36060.828125"/>
    <n v="285735.3142857143"/>
    <n v="35716.914285714302"/>
    <n v="8209.546875"/>
    <n v="250018.4"/>
    <n v="99639.3"/>
    <n v="150379.09999999998"/>
    <n v="0.39852786834888954"/>
    <n v="169949"/>
    <n v="0.67974597069655673"/>
  </r>
  <r>
    <x v="1"/>
    <x v="0"/>
    <s v="0678"/>
    <n v="243000"/>
    <n v="220804.1015625"/>
    <n v="22195.8984375"/>
    <n v="207998.62857142856"/>
    <n v="25999.828571428574"/>
    <n v="4906.7578125"/>
    <n v="181998.8"/>
    <n v="157009.9"/>
    <n v="24988.899999999994"/>
    <n v="0.86269744635678924"/>
    <n v="262762"/>
    <n v="1.4437567720226727"/>
  </r>
  <r>
    <x v="3"/>
    <x v="0"/>
    <s v="0745"/>
    <n v="202800"/>
    <n v="184276.015625"/>
    <n v="18523.984375"/>
    <n v="172019.08571428573"/>
    <n v="21502.385714285716"/>
    <n v="3816.3671875"/>
    <n v="150516.70000000001"/>
    <n v="83956.6"/>
    <n v="66560.100000000006"/>
    <n v="0.55778926856621225"/>
    <n v="96362.6"/>
    <n v="0.64021201634104385"/>
  </r>
  <r>
    <x v="2"/>
    <x v="0"/>
    <s v="0879"/>
    <n v="257400"/>
    <n v="233888.7890625"/>
    <n v="23511.2109375"/>
    <n v="220604.68571428573"/>
    <n v="27575.585714285728"/>
    <n v="4906.7578125"/>
    <n v="193029.1"/>
    <n v="169963.8"/>
    <n v="23065.300000000017"/>
    <n v="0.88050869014050204"/>
    <n v="277512"/>
    <n v="1.4376692426167867"/>
  </r>
  <r>
    <x v="1"/>
    <x v="0"/>
    <s v="2230"/>
    <n v="227700"/>
    <n v="206901.62109375"/>
    <n v="20798.37890625"/>
    <n v="195392.68571428573"/>
    <n v="24424.085714285728"/>
    <n v="4088.96484375"/>
    <n v="170968.6"/>
    <n v="113314.3"/>
    <n v="57654.3"/>
    <n v="0.66277842831958611"/>
    <n v="169530"/>
    <n v="0.9915855894006268"/>
  </r>
  <r>
    <x v="2"/>
    <x v="0"/>
    <s v="2231"/>
    <n v="367200"/>
    <n v="333659.53125"/>
    <n v="33540.46875"/>
    <n v="315148.57142857142"/>
    <n v="39393.57142857142"/>
    <n v="6542.34375"/>
    <n v="275755"/>
    <n v="209054.6"/>
    <n v="66700.399999999994"/>
    <n v="0.75811716922630601"/>
    <n v="322248"/>
    <n v="1.1686025638701021"/>
  </r>
  <r>
    <x v="2"/>
    <x v="0"/>
    <s v="2804"/>
    <n v="118400"/>
    <n v="107740.88671875"/>
    <n v="10659.11328125"/>
    <n v="94544.685714285719"/>
    <n v="11818.085714285713"/>
    <n v="3643.79296875"/>
    <n v="82726.600000000006"/>
    <n v="57786.6"/>
    <n v="24940.000000000007"/>
    <n v="0.69852502097269797"/>
    <n v="126591"/>
    <n v="1.5302333227764708"/>
  </r>
  <r>
    <x v="2"/>
    <x v="0"/>
    <s v="3004"/>
    <n v="597408"/>
    <n v="527587.59375"/>
    <n v="69820.40625"/>
    <n v="500822.74285714282"/>
    <n v="62602.842857142794"/>
    <n v="10767.09375"/>
    <n v="438219.9"/>
    <n v="198285.40000000002"/>
    <n v="239934.5"/>
    <n v="0.45247922333056989"/>
    <n v="369005"/>
    <n v="0.8420544114952333"/>
  </r>
  <r>
    <x v="1"/>
    <x v="0"/>
    <s v="3073"/>
    <n v="531872"/>
    <n v="470601.1875"/>
    <n v="61270.8125"/>
    <n v="445148.57142857136"/>
    <n v="55643.571428571362"/>
    <n v="10767.09375"/>
    <n v="389505"/>
    <n v="199059.6"/>
    <n v="190445.4"/>
    <n v="0.51105788115685291"/>
    <n v="445574"/>
    <n v="1.1439493716383615"/>
  </r>
  <r>
    <x v="1"/>
    <x v="0"/>
    <s v="3286"/>
    <n v="227300"/>
    <n v="206693.8359375"/>
    <n v="20606.1640625"/>
    <n v="189089.71428571429"/>
    <n v="23636.21428571429"/>
    <n v="4461.5859375"/>
    <n v="165453.5"/>
    <n v="111706.1"/>
    <n v="53747.399999999994"/>
    <n v="0.67515102430592289"/>
    <n v="236575"/>
    <n v="1.4298579359155292"/>
  </r>
  <r>
    <x v="1"/>
    <x v="0"/>
    <s v="3696"/>
    <n v="227100"/>
    <n v="206507.525390625"/>
    <n v="20592.474609375"/>
    <n v="189089.71428571429"/>
    <n v="23636.21428571429"/>
    <n v="4275.275390625"/>
    <n v="165453.5"/>
    <n v="32444.6"/>
    <n v="133008.9"/>
    <n v="0.19609497532539352"/>
    <n v="81125.7"/>
    <n v="0.49032326303160706"/>
  </r>
  <r>
    <x v="2"/>
    <x v="0"/>
    <s v="3875"/>
    <n v="118400"/>
    <n v="107740.88671875"/>
    <n v="10659.11328125"/>
    <n v="94544.685714285719"/>
    <n v="11818.085714285713"/>
    <n v="3643.79296875"/>
    <n v="82726.600000000006"/>
    <n v="16824.2"/>
    <n v="65902.400000000009"/>
    <n v="0.20337110433645283"/>
    <n v="55844.5"/>
    <n v="0.67504889600201134"/>
  </r>
  <r>
    <x v="1"/>
    <x v="0"/>
    <s v="4330"/>
    <n v="287100"/>
    <n v="260875.95703125"/>
    <n v="26224.04296875"/>
    <n v="242765.2"/>
    <n v="121382.6"/>
    <n v="5724.55078125"/>
    <n v="121382.6"/>
    <n v="59149.2"/>
    <n v="62233.400000000009"/>
    <n v="0.48729554318328983"/>
    <n v="134610.79999999999"/>
    <n v="1.1089793759566855"/>
  </r>
  <r>
    <x v="2"/>
    <x v="0"/>
    <s v="4652"/>
    <n v="441000"/>
    <n v="400718.5546875"/>
    <n v="40281.4453125"/>
    <n v="377963.2"/>
    <n v="188981.6"/>
    <n v="8177.9296875"/>
    <n v="188981.6"/>
    <n v="94288.5"/>
    <n v="94693.1"/>
    <n v="0.49892952541411439"/>
    <n v="212038.6"/>
    <n v="1.1220065868846492"/>
  </r>
  <r>
    <x v="4"/>
    <x v="1"/>
    <s v="pres-ax4-0062"/>
    <n v="23002.583398437502"/>
    <n v="20911.439453125"/>
    <n v="2091.1439453125022"/>
    <n v="20911.439453125"/>
    <n v="10455.7197265625"/>
    <m/>
    <n v="10455.7197265625"/>
    <n v="10455.7197265625"/>
    <n v="0"/>
    <n v="1"/>
    <n v="10455.7197265625"/>
    <n v="1"/>
  </r>
  <r>
    <x v="4"/>
    <x v="1"/>
    <s v="prof-ax4-0054"/>
    <n v="23002.583398437502"/>
    <n v="20911.439453125"/>
    <n v="2091.1439453125022"/>
    <n v="20911.439453125"/>
    <n v="10455.7197265625"/>
    <m/>
    <n v="10455.7197265625"/>
    <n v="10455.7197265625"/>
    <n v="0"/>
    <n v="1"/>
    <n v="10455.7197265625"/>
    <n v="1"/>
  </r>
  <r>
    <x v="4"/>
    <x v="1"/>
    <s v="prof-ax4-0127"/>
    <n v="8847.1453125000007"/>
    <n v="8042.859375"/>
    <n v="804.28593750000073"/>
    <n v="8042.859375"/>
    <n v="4021.4296875"/>
    <m/>
    <n v="4021.4296875"/>
    <n v="4021.4296875"/>
    <n v="0"/>
    <n v="1"/>
    <n v="4021.4296875"/>
    <n v="1"/>
  </r>
  <r>
    <x v="4"/>
    <x v="1"/>
    <s v="FCNMM113000103 "/>
    <n v="8847.1453125000007"/>
    <n v="8042.859375"/>
    <n v="804.28593750000073"/>
    <n v="8042.859375"/>
    <n v="4021.4296875"/>
    <m/>
    <n v="4021.4296875"/>
    <n v="4021.4296875"/>
    <n v="0"/>
    <n v="1"/>
    <n v="4021.4296875"/>
    <n v="1"/>
  </r>
  <r>
    <x v="3"/>
    <x v="2"/>
    <s v="CGCHDS10"/>
    <n v="102000"/>
    <n v="92820"/>
    <n v="9180"/>
    <n v="85486.605714285717"/>
    <n v="10685.825714285718"/>
    <n v="5460"/>
    <n v="74800.78"/>
    <n v="45613.09"/>
    <n v="29187.690000000002"/>
    <n v="0.60979430963153058"/>
    <n v="53138.16"/>
    <n v="0.7103958006855009"/>
  </r>
  <r>
    <x v="2"/>
    <x v="2"/>
    <s v="FDCHDS04"/>
    <n v="270000"/>
    <n v="245700"/>
    <n v="24300"/>
    <n v="240489.37142857144"/>
    <n v="30061.171428571426"/>
    <n v="1092"/>
    <n v="210428.2"/>
    <n v="68084.350000000006"/>
    <n v="142343.85"/>
    <n v="0.3235514536549759"/>
    <n v="261538.96"/>
    <n v="1.2428893085622554"/>
  </r>
  <r>
    <x v="2"/>
    <x v="2"/>
    <s v="FDCHDS05"/>
    <n v="260400"/>
    <n v="236964"/>
    <n v="23436"/>
    <n v="231894.86857142858"/>
    <n v="28986.858571428573"/>
    <n v="1092"/>
    <n v="202908.01"/>
    <n v="157034.98000000001"/>
    <n v="45873.03"/>
    <n v="0.77392203491621647"/>
    <n v="246604.44"/>
    <n v="1.2153509366140844"/>
  </r>
  <r>
    <x v="2"/>
    <x v="2"/>
    <s v="FDCHDS10"/>
    <n v="58800"/>
    <n v="53508"/>
    <n v="5292"/>
    <n v="51533.533333333333"/>
    <n v="12883.383333333331"/>
    <n v="1092"/>
    <n v="38650.15"/>
    <n v="0"/>
    <n v="38650.15"/>
    <n v="0"/>
    <n v="0.2"/>
    <n v="5.1746241605789368E-6"/>
  </r>
  <r>
    <x v="1"/>
    <x v="2"/>
    <s v="RDCHDS10"/>
    <n v="58800"/>
    <n v="53508"/>
    <n v="5292"/>
    <n v="51533.533333333333"/>
    <n v="12883.383333333331"/>
    <n v="1092"/>
    <n v="38650.15"/>
    <n v="534.44000000000005"/>
    <n v="38115.71"/>
    <n v="1.3827630681899036E-2"/>
    <n v="9171.1299999999992"/>
    <n v="0.2372857543890515"/>
  </r>
  <r>
    <x v="1"/>
    <x v="2"/>
    <s v="RDCHDS04"/>
    <n v="270300"/>
    <n v="245973"/>
    <n v="24327"/>
    <n v="190370.08"/>
    <n v="47592.51999999999"/>
    <n v="3549"/>
    <n v="142777.56"/>
    <n v="115389.65"/>
    <n v="27387.910000000003"/>
    <n v="0.80817776967192878"/>
    <n v="93719.34"/>
    <n v="0.6564010478957617"/>
  </r>
  <r>
    <x v="1"/>
    <x v="2"/>
    <s v="RDCHDS05"/>
    <n v="324000"/>
    <n v="294840"/>
    <n v="29160"/>
    <n v="285077.29142857145"/>
    <n v="35634.661428571446"/>
    <n v="6552"/>
    <n v="249442.63"/>
    <n v="62944.259999999995"/>
    <n v="186498.37"/>
    <n v="0.25233962614970823"/>
    <n v="162906.14000000001"/>
    <n v="0.65308059011404751"/>
  </r>
  <r>
    <x v="1"/>
    <x v="2"/>
    <s v="RDCHDS06"/>
    <n v="221700"/>
    <n v="201747"/>
    <n v="19953"/>
    <n v="197544.84571428571"/>
    <n v="24693.105714285717"/>
    <n v="819"/>
    <n v="172851.74"/>
    <n v="93061.95"/>
    <n v="79789.789999999994"/>
    <n v="0.5383917454345557"/>
    <n v="210022.53"/>
    <n v="1.215044349568017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8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I1:M15" firstHeaderRow="0" firstDataRow="1" firstDataCol="1"/>
  <pivotFields count="15">
    <pivotField axis="axisRow" showAll="0">
      <items count="6">
        <item x="3"/>
        <item x="2"/>
        <item x="1"/>
        <item x="0"/>
        <item x="4"/>
        <item t="default"/>
      </items>
    </pivotField>
    <pivotField axis="axisRow" showAll="0">
      <items count="4">
        <item x="2"/>
        <item x="0"/>
        <item x="1"/>
        <item t="default"/>
      </items>
    </pivotField>
    <pivotField showAll="0"/>
    <pivotField numFmtId="3" showAll="0"/>
    <pivotField numFmtId="3" showAll="0"/>
    <pivotField numFmtId="3" showAll="0"/>
    <pivotField dataField="1" numFmtId="3" showAll="0"/>
    <pivotField numFmtId="3" showAll="0"/>
    <pivotField showAll="0"/>
    <pivotField dataField="1" numFmtId="3" showAll="0"/>
    <pivotField dataField="1" numFmtId="3" showAll="0"/>
    <pivotField numFmtId="3" showAll="0"/>
    <pivotField numFmtId="9" showAll="0" defaultSubtotal="0"/>
    <pivotField dataField="1" numFmtId="3" showAll="0" defaultSubtotal="0"/>
    <pivotField numFmtId="9" showAll="0" defaultSubtotal="0"/>
  </pivotFields>
  <rowFields count="2">
    <field x="0"/>
    <field x="1"/>
  </rowFields>
  <rowItems count="14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 v="1"/>
    </i>
    <i>
      <x v="4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hysical total" fld="6" baseField="0" baseItem="0"/>
    <dataField name="Sum of Pool Usable" fld="9" baseField="0" baseItem="0"/>
    <dataField name="Sum of Pool Used" fld="10" baseField="0" baseItem="0"/>
    <dataField name="Sum of Host Allocations" fld="13" baseField="0" baseItem="0"/>
  </dataFields>
  <formats count="4">
    <format dxfId="19">
      <pivotArea field="0" type="button" dataOnly="0" labelOnly="1" outline="0" axis="axisRow" fieldPosition="0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outline="0" collapsedLevelsAreSubtotals="1" fieldPosition="0"/>
    </format>
    <format dxfId="1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6" cacheId="7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M100" firstHeaderRow="0" firstDataRow="1" firstDataCol="1" rowPageCount="2" colPageCount="1"/>
  <pivotFields count="128">
    <pivotField axis="axisPage" multipleItemSelectionAllowed="1" showAll="0">
      <items count="17">
        <item x="4"/>
        <item x="3"/>
        <item x="9"/>
        <item x="10"/>
        <item x="2"/>
        <item x="6"/>
        <item x="1"/>
        <item x="5"/>
        <item x="8"/>
        <item x="11"/>
        <item x="7"/>
        <item h="1" x="0"/>
        <item x="12"/>
        <item x="13"/>
        <item x="14"/>
        <item x="15"/>
        <item t="default"/>
      </items>
    </pivotField>
    <pivotField showAll="0"/>
    <pivotField axis="axisRow" showAll="0">
      <items count="99">
        <item x="22"/>
        <item x="5"/>
        <item x="6"/>
        <item x="21"/>
        <item x="56"/>
        <item x="52"/>
        <item x="53"/>
        <item x="57"/>
        <item x="58"/>
        <item x="61"/>
        <item x="54"/>
        <item x="59"/>
        <item x="62"/>
        <item x="60"/>
        <item x="55"/>
        <item x="2"/>
        <item x="3"/>
        <item x="4"/>
        <item x="20"/>
        <item x="7"/>
        <item x="8"/>
        <item x="9"/>
        <item x="10"/>
        <item x="11"/>
        <item x="12"/>
        <item x="65"/>
        <item x="63"/>
        <item x="64"/>
        <item x="13"/>
        <item x="14"/>
        <item x="15"/>
        <item x="16"/>
        <item x="17"/>
        <item x="18"/>
        <item x="19"/>
        <item h="1" x="1"/>
        <item x="66"/>
        <item x="67"/>
        <item x="68"/>
        <item x="69"/>
        <item x="70"/>
        <item x="71"/>
        <item x="73"/>
        <item x="72"/>
        <item x="74"/>
        <item x="75"/>
        <item x="76"/>
        <item x="77"/>
        <item x="27"/>
        <item x="35"/>
        <item x="28"/>
        <item x="36"/>
        <item x="29"/>
        <item x="30"/>
        <item x="31"/>
        <item x="37"/>
        <item x="32"/>
        <item x="33"/>
        <item x="34"/>
        <item x="78"/>
        <item x="51"/>
        <item x="50"/>
        <item x="26"/>
        <item x="38"/>
        <item x="39"/>
        <item x="40"/>
        <item x="41"/>
        <item x="42"/>
        <item x="43"/>
        <item x="44"/>
        <item x="45"/>
        <item x="48"/>
        <item x="24"/>
        <item x="46"/>
        <item x="47"/>
        <item x="23"/>
        <item x="79"/>
        <item x="49"/>
        <item h="1" x="0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25"/>
        <item t="default"/>
      </items>
    </pivotField>
    <pivotField axis="axisPage" multipleItemSelectionAllowed="1" showAll="0">
      <items count="10">
        <item x="1"/>
        <item x="5"/>
        <item x="3"/>
        <item x="4"/>
        <item x="6"/>
        <item x="7"/>
        <item x="2"/>
        <item x="8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53">
        <item x="24"/>
        <item x="26"/>
        <item x="25"/>
        <item x="23"/>
        <item x="22"/>
        <item x="21"/>
        <item x="20"/>
        <item x="35"/>
        <item x="27"/>
        <item x="29"/>
        <item x="18"/>
        <item x="46"/>
        <item x="31"/>
        <item x="33"/>
        <item x="30"/>
        <item x="39"/>
        <item x="38"/>
        <item x="17"/>
        <item x="48"/>
        <item x="41"/>
        <item x="32"/>
        <item x="10"/>
        <item x="28"/>
        <item x="36"/>
        <item x="40"/>
        <item x="34"/>
        <item x="37"/>
        <item x="19"/>
        <item x="42"/>
        <item x="3"/>
        <item x="47"/>
        <item x="51"/>
        <item x="13"/>
        <item x="8"/>
        <item x="4"/>
        <item x="6"/>
        <item x="43"/>
        <item x="7"/>
        <item x="45"/>
        <item x="49"/>
        <item x="44"/>
        <item x="14"/>
        <item x="50"/>
        <item x="16"/>
        <item x="9"/>
        <item x="15"/>
        <item x="5"/>
        <item x="12"/>
        <item x="11"/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 defaultSubtotal="0"/>
    <pivotField showAll="0"/>
    <pivotField showAll="0"/>
    <pivotField showAll="0"/>
    <pivotField dataField="1" showAll="0"/>
    <pivotField showAll="0"/>
    <pivotField showAll="0"/>
    <pivotField showAll="0"/>
    <pivotField showAll="0" defaultSubtota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showAll="0" defaultSubtotal="0"/>
    <pivotField dataField="1" showAll="0" defaultSubtotal="0"/>
    <pivotField showAll="0" defaultSubtotal="0"/>
    <pivotField dataField="1" showAll="0" defaultSubtotal="0"/>
  </pivotFields>
  <rowFields count="1">
    <field x="2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2">
    <pageField fld="0" hier="-1"/>
    <pageField fld="3" hier="-1"/>
  </pageFields>
  <dataFields count="12">
    <dataField name="Market" fld="53" baseField="2" baseItem="8"/>
    <dataField name="Formatted" fld="95" baseField="2" baseItem="15"/>
    <dataField name="format Lost" fld="96" baseField="2" baseItem="15"/>
    <dataField name="Physical total" fld="103" baseField="2" baseItem="0"/>
    <dataField name="Parity Lost" fld="104" baseField="2" baseItem="0"/>
    <dataField name="Spare" fld="67" baseField="2" baseItem="0"/>
    <dataField name="Usable" fld="112" baseField="2" baseItem="0"/>
    <dataField name="Used" fld="117" baseField="0" baseItem="0"/>
    <dataField name="Free" fld="121" baseField="0" baseItem="0"/>
    <dataField name="Host Allocations" fld="125" baseField="2" baseItem="7"/>
    <dataField name="uncurved" fld="127" baseField="2" baseItem="1"/>
    <dataField name="formatted w/o spare" fld="81" baseField="2" baseItem="11"/>
  </dataFields>
  <formats count="12">
    <format dxfId="4">
      <pivotArea outline="0" collapsedLevelsAreSubtotals="1" fieldPosition="0"/>
    </format>
    <format dxfId="5">
      <pivotArea dataOnly="0" labelOnly="1" outline="0" fieldPosition="0">
        <references count="1">
          <reference field="0" count="0"/>
        </references>
      </pivotArea>
    </format>
    <format dxfId="6">
      <pivotArea dataOnly="0" labelOnly="1" outline="0" fieldPosition="0">
        <references count="1">
          <reference field="4294967294" count="3">
            <x v="6"/>
            <x v="7"/>
            <x v="8"/>
          </reference>
        </references>
      </pivotArea>
    </format>
    <format dxfId="7">
      <pivotArea type="all" dataOnly="0" outline="0" fieldPosition="0"/>
    </format>
    <format dxfId="8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1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2">
      <pivotArea dataOnly="0" fieldPosition="0">
        <references count="1">
          <reference field="2" count="1">
            <x v="1"/>
          </reference>
        </references>
      </pivotArea>
    </format>
    <format dxfId="13">
      <pivotArea collapsedLevelsAreSubtotals="1" fieldPosition="0">
        <references count="2">
          <reference field="4294967294" count="1" selected="0">
            <x v="5"/>
          </reference>
          <reference field="2" count="1">
            <x v="1"/>
          </reference>
        </references>
      </pivotArea>
    </format>
    <format dxfId="14">
      <pivotArea collapsedLevelsAreSubtotals="1" fieldPosition="0">
        <references count="2">
          <reference field="4294967294" count="1" selected="0">
            <x v="1"/>
          </reference>
          <reference field="2" count="1">
            <x v="1"/>
          </reference>
        </references>
      </pivotArea>
    </format>
    <format dxfId="15">
      <pivotArea collapsedLevelsAreSubtotals="1" fieldPosition="0">
        <references count="2">
          <reference field="4294967294" count="1" selected="0">
            <x v="0"/>
          </reference>
          <reference field="2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B1:O33" totalsRowShown="0" headerRowDxfId="89" headerRowBorderDxfId="88" tableBorderDxfId="87" totalsRowBorderDxfId="86">
  <autoFilter ref="B1:O33"/>
  <tableColumns count="14">
    <tableColumn id="1" name="Type"/>
    <tableColumn id="2" name="Array" dataDxfId="85"/>
    <tableColumn id="3" name="Market Standard" dataDxfId="84"/>
    <tableColumn id="4" name="Formatted" dataDxfId="83"/>
    <tableColumn id="5" name="format Lost" dataDxfId="82"/>
    <tableColumn id="6" name="Physical total" dataDxfId="81"/>
    <tableColumn id="7" name="Parity Lost" dataDxfId="80"/>
    <tableColumn id="8" name="Spare" dataDxfId="79"/>
    <tableColumn id="9" name="Pool Usable" dataDxfId="78"/>
    <tableColumn id="10" name="Pool Used" dataDxfId="77"/>
    <tableColumn id="11" name="Pool Free" dataDxfId="76"/>
    <tableColumn id="15" name="%Used" dataDxfId="75">
      <calculatedColumnFormula>K2/J2</calculatedColumnFormula>
    </tableColumn>
    <tableColumn id="12" name="Host Allocations" dataDxfId="74"/>
    <tableColumn id="13" name="%Allocated" dataDxfId="73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N21" totalsRowShown="0" headerRowDxfId="72" headerRowBorderDxfId="71" tableBorderDxfId="70" totalsRowBorderDxfId="69">
  <autoFilter ref="A1:N21"/>
  <tableColumns count="14">
    <tableColumn id="1" name="Type" dataDxfId="68"/>
    <tableColumn id="2" name="Array" dataDxfId="67"/>
    <tableColumn id="3" name="Market Standard" dataDxfId="66"/>
    <tableColumn id="4" name="Formatted" dataDxfId="65"/>
    <tableColumn id="5" name="format Lost" dataDxfId="64"/>
    <tableColumn id="6" name="Physical total" dataDxfId="63"/>
    <tableColumn id="7" name="Parity Lost" dataDxfId="62"/>
    <tableColumn id="8" name="Spare" dataDxfId="61"/>
    <tableColumn id="9" name="Pool Usable" dataDxfId="60"/>
    <tableColumn id="10" name="Pool Used" dataDxfId="59"/>
    <tableColumn id="11" name="Pool Free" dataDxfId="58"/>
    <tableColumn id="12" name="%Used" dataDxfId="57" dataCellStyle="Percent">
      <calculatedColumnFormula>J2/I2</calculatedColumnFormula>
    </tableColumn>
    <tableColumn id="13" name="Host Allocations" dataDxfId="56"/>
    <tableColumn id="14" name="%Allocated" dataDxfId="55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N6" totalsRowShown="0" headerRowDxfId="54" headerRowBorderDxfId="53" tableBorderDxfId="52" totalsRowBorderDxfId="51">
  <autoFilter ref="A1:N6"/>
  <tableColumns count="14">
    <tableColumn id="1" name="Type"/>
    <tableColumn id="2" name="Array" dataDxfId="50"/>
    <tableColumn id="3" name="Market Standard" dataDxfId="49"/>
    <tableColumn id="4" name="Formatted" dataDxfId="48"/>
    <tableColumn id="5" name="format Lost" dataDxfId="47"/>
    <tableColumn id="6" name="Physical total" dataDxfId="46"/>
    <tableColumn id="7" name="Parity Lost" dataDxfId="45"/>
    <tableColumn id="8" name="Spare" dataDxfId="44"/>
    <tableColumn id="9" name="Pool Usable" dataDxfId="43"/>
    <tableColumn id="10" name="Pool Used" dataDxfId="42"/>
    <tableColumn id="11" name="Pool Free" dataDxfId="41"/>
    <tableColumn id="14" name="%Used" dataDxfId="40">
      <calculatedColumnFormula>J2/I2</calculatedColumnFormula>
    </tableColumn>
    <tableColumn id="12" name="Host Allocations" dataDxfId="39"/>
    <tableColumn id="13" name="%Allocated" dataDxfId="38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B1:O29" totalsRowShown="0" headerRowDxfId="37" headerRowBorderDxfId="36" tableBorderDxfId="35" totalsRowBorderDxfId="34">
  <autoFilter ref="B1:O29"/>
  <tableColumns count="14">
    <tableColumn id="1" name="Type" dataDxfId="33"/>
    <tableColumn id="2" name="Array" dataDxfId="32"/>
    <tableColumn id="3" name="Market Standard" dataDxfId="31"/>
    <tableColumn id="4" name="Formatted" dataDxfId="30"/>
    <tableColumn id="5" name="format Lost" dataDxfId="29"/>
    <tableColumn id="6" name="Physical total" dataDxfId="28"/>
    <tableColumn id="7" name="Parity Lost" dataDxfId="27"/>
    <tableColumn id="8" name="Spare" dataDxfId="26"/>
    <tableColumn id="9" name="Pool Usable" dataDxfId="25"/>
    <tableColumn id="10" name="Pool Used" dataDxfId="24"/>
    <tableColumn id="11" name="Pool Free" dataDxfId="23"/>
    <tableColumn id="12" name="%Used" dataDxfId="22" dataCellStyle="Percent">
      <calculatedColumnFormula>K2/J2</calculatedColumnFormula>
    </tableColumn>
    <tableColumn id="13" name="Host Allocations" dataDxfId="21"/>
    <tableColumn id="14" name="%Allocated" dataDxfId="20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K28" sqref="K28"/>
    </sheetView>
  </sheetViews>
  <sheetFormatPr defaultRowHeight="15"/>
  <cols>
    <col min="1" max="1" width="16.14062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7" width="7.5703125" bestFit="1" customWidth="1"/>
    <col min="8" max="8" width="11.5703125" bestFit="1" customWidth="1"/>
    <col min="9" max="9" width="10" bestFit="1" customWidth="1"/>
    <col min="10" max="10" width="9.42578125" bestFit="1" customWidth="1"/>
    <col min="11" max="11" width="7.140625" bestFit="1" customWidth="1"/>
    <col min="12" max="12" width="15.42578125" bestFit="1" customWidth="1"/>
    <col min="13" max="13" width="11" bestFit="1" customWidth="1"/>
  </cols>
  <sheetData>
    <row r="1" spans="1:15">
      <c r="C1" s="163" t="s">
        <v>368</v>
      </c>
      <c r="D1" s="163"/>
      <c r="E1" s="163"/>
      <c r="F1" s="163"/>
      <c r="G1" s="163"/>
      <c r="H1" s="163"/>
    </row>
    <row r="2" spans="1:15" s="97" customFormat="1"/>
    <row r="3" spans="1:15">
      <c r="A3" s="106" t="s">
        <v>369</v>
      </c>
      <c r="B3" s="106" t="s">
        <v>357</v>
      </c>
      <c r="C3" s="106" t="s">
        <v>324</v>
      </c>
      <c r="D3" s="106" t="s">
        <v>343</v>
      </c>
      <c r="E3" s="106" t="s">
        <v>345</v>
      </c>
      <c r="F3" s="106" t="s">
        <v>344</v>
      </c>
      <c r="G3" s="106" t="s">
        <v>8</v>
      </c>
      <c r="H3" s="113" t="s">
        <v>18</v>
      </c>
      <c r="I3" s="113" t="s">
        <v>17</v>
      </c>
      <c r="J3" s="113" t="s">
        <v>19</v>
      </c>
      <c r="K3" s="113" t="s">
        <v>381</v>
      </c>
      <c r="L3" s="106" t="s">
        <v>355</v>
      </c>
      <c r="M3" s="106" t="s">
        <v>382</v>
      </c>
    </row>
    <row r="4" spans="1:15">
      <c r="A4" s="1" t="s">
        <v>362</v>
      </c>
      <c r="B4" s="105">
        <f>'Final MOR'!D33</f>
        <v>7318759.4574218746</v>
      </c>
      <c r="C4" s="105">
        <f>'Final MOR'!E33</f>
        <v>6621301.107421875</v>
      </c>
      <c r="D4" s="105">
        <f>'Final MOR'!F33</f>
        <v>697458.34999999986</v>
      </c>
      <c r="E4" s="105">
        <f>'Final MOR'!G33</f>
        <v>5904024.3271800606</v>
      </c>
      <c r="F4" s="105">
        <f>'Final MOR'!H33</f>
        <v>1200924.1083519345</v>
      </c>
      <c r="G4" s="105">
        <f>'Final MOR'!I33</f>
        <v>136775.181640625</v>
      </c>
      <c r="H4" s="105">
        <f>'Final MOR'!J33</f>
        <v>4703100.2188281249</v>
      </c>
      <c r="I4" s="105">
        <f>'Final MOR'!K33</f>
        <v>2362085.1188281253</v>
      </c>
      <c r="J4" s="105">
        <f>'Final MOR'!L33</f>
        <v>2341015.0999999996</v>
      </c>
      <c r="K4" s="102">
        <f>I4/H4</f>
        <v>0.50224001380448746</v>
      </c>
      <c r="L4" s="105">
        <f>'Final MOR'!N33</f>
        <v>4531349.0988281248</v>
      </c>
      <c r="M4" s="102">
        <f>L4/H4</f>
        <v>0.9634812970150155</v>
      </c>
    </row>
    <row r="5" spans="1:15">
      <c r="A5" s="1" t="s">
        <v>361</v>
      </c>
      <c r="B5" s="105">
        <f>'Tech-Refresh'!C22</f>
        <v>1993306.0143973215</v>
      </c>
      <c r="C5" s="105">
        <f>'Tech-Refresh'!D22</f>
        <v>1812737.5076339282</v>
      </c>
      <c r="D5" s="105">
        <f>'Tech-Refresh'!E22</f>
        <v>180568.50676339294</v>
      </c>
      <c r="E5" s="105">
        <f>'Tech-Refresh'!F22</f>
        <v>1778188.3303571427</v>
      </c>
      <c r="F5" s="105">
        <f>'Tech-Refresh'!G22</f>
        <v>222273.54129464287</v>
      </c>
      <c r="G5" s="105">
        <f>'Tech-Refresh'!H22</f>
        <v>43814.805078125006</v>
      </c>
      <c r="H5" s="105">
        <f>'Tech-Refresh'!I22</f>
        <v>1555914.7890625</v>
      </c>
      <c r="I5" s="105">
        <f>'Tech-Refresh'!J22</f>
        <v>457652.64601562504</v>
      </c>
      <c r="J5" s="105">
        <f>'Tech-Refresh'!K22</f>
        <v>1098262.1430468748</v>
      </c>
      <c r="K5" s="102">
        <f>I5/H5</f>
        <v>0.29413734558778687</v>
      </c>
      <c r="L5" s="105">
        <f>'Tech-Refresh'!M22</f>
        <v>1176383.4330468748</v>
      </c>
      <c r="M5" s="102">
        <f>L5/H5</f>
        <v>0.75607188858696572</v>
      </c>
    </row>
    <row r="6" spans="1:15">
      <c r="A6" s="1" t="s">
        <v>363</v>
      </c>
      <c r="B6" s="105">
        <f>'New Installs'!C6</f>
        <v>715200</v>
      </c>
      <c r="C6" s="105">
        <f>'New Installs'!D6</f>
        <v>649872.8125</v>
      </c>
      <c r="D6" s="105">
        <f>'New Installs'!E6</f>
        <v>65327.1875</v>
      </c>
      <c r="E6" s="105">
        <f>'New Installs'!F6</f>
        <v>615900</v>
      </c>
      <c r="F6" s="105">
        <f>'New Installs'!G6</f>
        <v>307950</v>
      </c>
      <c r="G6" s="105">
        <f>'New Installs'!H6</f>
        <v>13084.6875</v>
      </c>
      <c r="H6" s="105">
        <f>'New Installs'!I6</f>
        <v>307950</v>
      </c>
      <c r="I6" s="105">
        <f>'New Installs'!J6</f>
        <v>6.2</v>
      </c>
      <c r="J6" s="105">
        <f>'New Installs'!K6</f>
        <v>307943.8</v>
      </c>
      <c r="K6" s="102">
        <f>I6/H6</f>
        <v>2.0133138496509175E-5</v>
      </c>
      <c r="L6" s="105">
        <f>'New Installs'!M6</f>
        <v>0</v>
      </c>
      <c r="M6" s="102">
        <f>L6/H6</f>
        <v>0</v>
      </c>
    </row>
    <row r="7" spans="1:15">
      <c r="A7" s="1" t="s">
        <v>364</v>
      </c>
      <c r="B7" s="105">
        <f>'Unable to Report'!D30</f>
        <v>3734330.6234445847</v>
      </c>
      <c r="C7" s="105">
        <f>'Unable to Report'!E30</f>
        <v>3394846.0213132589</v>
      </c>
      <c r="D7" s="105">
        <f>'Unable to Report'!F30</f>
        <v>339484.60213132593</v>
      </c>
      <c r="E7" s="105">
        <f>'Unable to Report'!G30</f>
        <v>3394846.0213132589</v>
      </c>
      <c r="F7" s="105">
        <f>'Unable to Report'!H30</f>
        <v>518407.64136941097</v>
      </c>
      <c r="G7" s="105">
        <f>'Unable to Report'!I30</f>
        <v>11298.379943847656</v>
      </c>
      <c r="H7" s="105">
        <f>'Unable to Report'!J30</f>
        <v>2876438.3799438477</v>
      </c>
      <c r="I7" s="105">
        <f>'Unable to Report'!K30</f>
        <v>170403.98675537109</v>
      </c>
      <c r="J7" s="105">
        <f>'Unable to Report'!L30</f>
        <v>2706034.3931884766</v>
      </c>
      <c r="K7" s="102">
        <f>I7/H7</f>
        <v>5.9241313126512249E-2</v>
      </c>
      <c r="L7" s="105">
        <f>'Unable to Report'!N30</f>
        <v>170403.98675537109</v>
      </c>
      <c r="M7" s="102">
        <f>L7/H7</f>
        <v>5.9241313126512249E-2</v>
      </c>
    </row>
    <row r="8" spans="1:15" s="14" customFormat="1">
      <c r="A8" s="1" t="s">
        <v>353</v>
      </c>
      <c r="B8" s="110">
        <f>SUM(B4:B7)</f>
        <v>13761596.095263781</v>
      </c>
      <c r="C8" s="110">
        <f t="shared" ref="C8:J8" si="0">SUM(C4:C7)</f>
        <v>12478757.448869063</v>
      </c>
      <c r="D8" s="110">
        <f t="shared" si="0"/>
        <v>1282838.6463947187</v>
      </c>
      <c r="E8" s="110">
        <f t="shared" si="0"/>
        <v>11692958.678850463</v>
      </c>
      <c r="F8" s="110">
        <f t="shared" si="0"/>
        <v>2249555.2910159882</v>
      </c>
      <c r="G8" s="110">
        <f t="shared" si="0"/>
        <v>204973.05416259766</v>
      </c>
      <c r="H8" s="110">
        <f t="shared" si="0"/>
        <v>9443403.3878344726</v>
      </c>
      <c r="I8" s="110">
        <f t="shared" si="0"/>
        <v>2990147.9515991216</v>
      </c>
      <c r="J8" s="110">
        <f t="shared" si="0"/>
        <v>6453255.4362353506</v>
      </c>
      <c r="K8" s="112">
        <f>I8/H8</f>
        <v>0.31663880370197883</v>
      </c>
      <c r="L8" s="110">
        <f>SUM(L4:L7)</f>
        <v>5878136.5186303705</v>
      </c>
      <c r="M8" s="112">
        <f>L8/H8</f>
        <v>0.62245953892035566</v>
      </c>
    </row>
    <row r="10" spans="1:15">
      <c r="C10" s="163" t="s">
        <v>366</v>
      </c>
      <c r="D10" s="163"/>
      <c r="E10" s="163"/>
      <c r="F10" s="163"/>
      <c r="G10" s="163"/>
      <c r="H10" s="163"/>
    </row>
    <row r="12" spans="1:15">
      <c r="A12" s="106" t="s">
        <v>365</v>
      </c>
      <c r="B12" s="106" t="s">
        <v>357</v>
      </c>
      <c r="C12" s="106" t="s">
        <v>324</v>
      </c>
      <c r="D12" s="106" t="s">
        <v>343</v>
      </c>
      <c r="E12" s="106" t="s">
        <v>345</v>
      </c>
      <c r="F12" s="106" t="s">
        <v>344</v>
      </c>
      <c r="G12" s="106" t="s">
        <v>8</v>
      </c>
      <c r="H12" s="113" t="s">
        <v>18</v>
      </c>
      <c r="I12" s="113" t="s">
        <v>17</v>
      </c>
      <c r="J12" s="113" t="s">
        <v>19</v>
      </c>
      <c r="K12" s="113" t="s">
        <v>381</v>
      </c>
      <c r="L12" s="106" t="s">
        <v>355</v>
      </c>
      <c r="M12" s="106" t="s">
        <v>382</v>
      </c>
    </row>
    <row r="13" spans="1:15">
      <c r="A13" s="1" t="s">
        <v>361</v>
      </c>
      <c r="B13" s="105">
        <f t="shared" ref="B13:J13" si="1">B5</f>
        <v>1993306.0143973215</v>
      </c>
      <c r="C13" s="105">
        <f t="shared" si="1"/>
        <v>1812737.5076339282</v>
      </c>
      <c r="D13" s="105">
        <f t="shared" si="1"/>
        <v>180568.50676339294</v>
      </c>
      <c r="E13" s="105">
        <f t="shared" si="1"/>
        <v>1778188.3303571427</v>
      </c>
      <c r="F13" s="105">
        <f t="shared" si="1"/>
        <v>222273.54129464287</v>
      </c>
      <c r="G13" s="105">
        <f t="shared" si="1"/>
        <v>43814.805078125006</v>
      </c>
      <c r="H13" s="105">
        <f t="shared" si="1"/>
        <v>1555914.7890625</v>
      </c>
      <c r="I13" s="105">
        <f t="shared" si="1"/>
        <v>457652.64601562504</v>
      </c>
      <c r="J13" s="105">
        <f t="shared" si="1"/>
        <v>1098262.1430468748</v>
      </c>
      <c r="K13" s="102">
        <f>I13/H13</f>
        <v>0.29413734558778687</v>
      </c>
      <c r="L13" s="105">
        <f>L5</f>
        <v>1176383.4330468748</v>
      </c>
      <c r="M13" s="102">
        <f>L13/H13</f>
        <v>0.75607188858696572</v>
      </c>
    </row>
    <row r="14" spans="1:15">
      <c r="A14" s="1" t="s">
        <v>363</v>
      </c>
      <c r="B14" s="105">
        <f t="shared" ref="B14:B15" si="2">B6</f>
        <v>715200</v>
      </c>
      <c r="C14" s="105">
        <f t="shared" ref="C14:J15" si="3">C6</f>
        <v>649872.8125</v>
      </c>
      <c r="D14" s="105">
        <f t="shared" si="3"/>
        <v>65327.1875</v>
      </c>
      <c r="E14" s="105">
        <f t="shared" si="3"/>
        <v>615900</v>
      </c>
      <c r="F14" s="105">
        <f t="shared" si="3"/>
        <v>307950</v>
      </c>
      <c r="G14" s="105">
        <f t="shared" si="3"/>
        <v>13084.6875</v>
      </c>
      <c r="H14" s="105">
        <f t="shared" si="3"/>
        <v>307950</v>
      </c>
      <c r="I14" s="105">
        <f t="shared" si="3"/>
        <v>6.2</v>
      </c>
      <c r="J14" s="105">
        <f t="shared" si="3"/>
        <v>307943.8</v>
      </c>
      <c r="K14" s="102">
        <f>I14/H14</f>
        <v>2.0133138496509175E-5</v>
      </c>
      <c r="L14" s="105">
        <f>L6</f>
        <v>0</v>
      </c>
      <c r="M14" s="102">
        <f>L14/H14</f>
        <v>0</v>
      </c>
    </row>
    <row r="15" spans="1:15">
      <c r="A15" s="1" t="s">
        <v>364</v>
      </c>
      <c r="B15" s="105">
        <f t="shared" si="2"/>
        <v>3734330.6234445847</v>
      </c>
      <c r="C15" s="105">
        <f t="shared" si="3"/>
        <v>3394846.0213132589</v>
      </c>
      <c r="D15" s="105">
        <f t="shared" si="3"/>
        <v>339484.60213132593</v>
      </c>
      <c r="E15" s="105">
        <f t="shared" si="3"/>
        <v>3394846.0213132589</v>
      </c>
      <c r="F15" s="105">
        <f t="shared" si="3"/>
        <v>518407.64136941097</v>
      </c>
      <c r="G15" s="105">
        <f t="shared" si="3"/>
        <v>11298.379943847656</v>
      </c>
      <c r="H15" s="105">
        <f t="shared" si="3"/>
        <v>2876438.3799438477</v>
      </c>
      <c r="I15" s="105">
        <f t="shared" si="3"/>
        <v>170403.98675537109</v>
      </c>
      <c r="J15" s="105">
        <f t="shared" si="3"/>
        <v>2706034.3931884766</v>
      </c>
      <c r="K15" s="102">
        <f>I15/H15</f>
        <v>5.9241313126512249E-2</v>
      </c>
      <c r="L15" s="105">
        <f>L7</f>
        <v>170403.98675537109</v>
      </c>
      <c r="M15" s="102">
        <f>L15/H15</f>
        <v>5.9241313126512249E-2</v>
      </c>
      <c r="O15" t="s">
        <v>176</v>
      </c>
    </row>
    <row r="16" spans="1:15" s="14" customFormat="1">
      <c r="A16" s="115" t="s">
        <v>353</v>
      </c>
      <c r="B16" s="110">
        <f>SUM(B13:B15)</f>
        <v>6442836.6378419064</v>
      </c>
      <c r="C16" s="110">
        <f t="shared" ref="C16:J16" si="4">SUM(C13:C15)</f>
        <v>5857456.3414471876</v>
      </c>
      <c r="D16" s="110">
        <f t="shared" si="4"/>
        <v>585380.29639471881</v>
      </c>
      <c r="E16" s="110">
        <f t="shared" si="4"/>
        <v>5788934.3516704012</v>
      </c>
      <c r="F16" s="110">
        <f t="shared" si="4"/>
        <v>1048631.1826640537</v>
      </c>
      <c r="G16" s="110">
        <f t="shared" si="4"/>
        <v>68197.872521972662</v>
      </c>
      <c r="H16" s="110">
        <f t="shared" si="4"/>
        <v>4740303.1690063477</v>
      </c>
      <c r="I16" s="110">
        <f t="shared" si="4"/>
        <v>628062.83277099614</v>
      </c>
      <c r="J16" s="110">
        <f t="shared" si="4"/>
        <v>4112240.3362353514</v>
      </c>
      <c r="K16" s="112">
        <f>I16/H16</f>
        <v>0.13249423304346361</v>
      </c>
      <c r="L16" s="110">
        <f>SUM(L13:L15)</f>
        <v>1346787.4198022459</v>
      </c>
      <c r="M16" s="112">
        <f>L16/H16</f>
        <v>0.28411419518649833</v>
      </c>
    </row>
    <row r="18" spans="1:13">
      <c r="C18" s="163" t="s">
        <v>367</v>
      </c>
      <c r="D18" s="163"/>
      <c r="E18" s="163"/>
      <c r="F18" s="163"/>
      <c r="G18" s="163"/>
      <c r="H18" s="163"/>
    </row>
    <row r="20" spans="1:13">
      <c r="A20" s="106" t="s">
        <v>365</v>
      </c>
      <c r="B20" s="106" t="s">
        <v>357</v>
      </c>
      <c r="C20" s="106" t="s">
        <v>324</v>
      </c>
      <c r="D20" s="106" t="s">
        <v>343</v>
      </c>
      <c r="E20" s="106" t="s">
        <v>345</v>
      </c>
      <c r="F20" s="106" t="s">
        <v>344</v>
      </c>
      <c r="G20" s="106" t="s">
        <v>8</v>
      </c>
      <c r="H20" s="113" t="s">
        <v>18</v>
      </c>
      <c r="I20" s="113" t="s">
        <v>17</v>
      </c>
      <c r="J20" s="113" t="s">
        <v>19</v>
      </c>
      <c r="K20" s="113" t="s">
        <v>381</v>
      </c>
      <c r="L20" s="106" t="s">
        <v>355</v>
      </c>
      <c r="M20" s="106" t="s">
        <v>382</v>
      </c>
    </row>
    <row r="21" spans="1:13" s="14" customFormat="1">
      <c r="A21" s="1" t="s">
        <v>362</v>
      </c>
      <c r="B21" s="110">
        <f t="shared" ref="B21:J21" si="5">B8-B16</f>
        <v>7318759.4574218746</v>
      </c>
      <c r="C21" s="110">
        <f t="shared" si="5"/>
        <v>6621301.107421875</v>
      </c>
      <c r="D21" s="110">
        <f t="shared" si="5"/>
        <v>697458.34999999986</v>
      </c>
      <c r="E21" s="110">
        <f t="shared" si="5"/>
        <v>5904024.3271800615</v>
      </c>
      <c r="F21" s="110">
        <f t="shared" si="5"/>
        <v>1200924.1083519345</v>
      </c>
      <c r="G21" s="110">
        <f t="shared" si="5"/>
        <v>136775.181640625</v>
      </c>
      <c r="H21" s="110">
        <f t="shared" si="5"/>
        <v>4703100.2188281249</v>
      </c>
      <c r="I21" s="110">
        <f t="shared" si="5"/>
        <v>2362085.1188281253</v>
      </c>
      <c r="J21" s="110">
        <f t="shared" si="5"/>
        <v>2341015.0999999992</v>
      </c>
      <c r="K21" s="112">
        <f>I21/H21</f>
        <v>0.50224001380448746</v>
      </c>
      <c r="L21" s="110">
        <f>L8-L16</f>
        <v>4531349.0988281248</v>
      </c>
      <c r="M21" s="112">
        <f>L21/H21</f>
        <v>0.9634812970150155</v>
      </c>
    </row>
  </sheetData>
  <mergeCells count="3">
    <mergeCell ref="C10:H10"/>
    <mergeCell ref="C18:H18"/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3" zoomScale="120" zoomScaleNormal="120" workbookViewId="0">
      <selection activeCell="D38" sqref="D38"/>
    </sheetView>
  </sheetViews>
  <sheetFormatPr defaultRowHeight="15"/>
  <cols>
    <col min="1" max="1" width="8.42578125" style="97" bestFit="1" customWidth="1"/>
    <col min="2" max="2" width="12" style="97" bestFit="1" customWidth="1"/>
    <col min="3" max="3" width="13.5703125" style="13" bestFit="1" customWidth="1"/>
    <col min="4" max="4" width="18.140625" style="12" bestFit="1" customWidth="1"/>
    <col min="5" max="5" width="12.5703125" style="12" bestFit="1" customWidth="1"/>
    <col min="6" max="6" width="13.28515625" style="12" bestFit="1" customWidth="1"/>
    <col min="7" max="7" width="15" style="12" bestFit="1" customWidth="1"/>
    <col min="8" max="8" width="12.42578125" style="12" bestFit="1" customWidth="1"/>
    <col min="9" max="9" width="8.28515625" style="12" bestFit="1" customWidth="1"/>
    <col min="10" max="10" width="13.85546875" style="12" bestFit="1" customWidth="1"/>
    <col min="11" max="11" width="12.28515625" style="12" bestFit="1" customWidth="1"/>
    <col min="12" max="12" width="11.7109375" style="12" bestFit="1" customWidth="1"/>
    <col min="13" max="13" width="9.42578125" style="12" bestFit="1" customWidth="1"/>
    <col min="14" max="14" width="17.7109375" bestFit="1" customWidth="1"/>
    <col min="15" max="15" width="13.28515625" bestFit="1" customWidth="1"/>
  </cols>
  <sheetData>
    <row r="1" spans="1:18" s="14" customFormat="1">
      <c r="A1" s="106" t="s">
        <v>359</v>
      </c>
      <c r="B1" s="88" t="s">
        <v>350</v>
      </c>
      <c r="C1" s="87" t="s">
        <v>10</v>
      </c>
      <c r="D1" s="87" t="s">
        <v>357</v>
      </c>
      <c r="E1" s="87" t="s">
        <v>324</v>
      </c>
      <c r="F1" s="87" t="s">
        <v>343</v>
      </c>
      <c r="G1" s="87" t="s">
        <v>345</v>
      </c>
      <c r="H1" s="87" t="s">
        <v>344</v>
      </c>
      <c r="I1" s="87" t="s">
        <v>8</v>
      </c>
      <c r="J1" s="86" t="s">
        <v>18</v>
      </c>
      <c r="K1" s="86" t="s">
        <v>17</v>
      </c>
      <c r="L1" s="86" t="s">
        <v>19</v>
      </c>
      <c r="M1" s="113" t="s">
        <v>381</v>
      </c>
      <c r="N1" s="106" t="s">
        <v>355</v>
      </c>
      <c r="O1" s="106" t="s">
        <v>382</v>
      </c>
      <c r="P1" s="94"/>
      <c r="Q1" s="94"/>
      <c r="R1" s="94"/>
    </row>
    <row r="2" spans="1:18">
      <c r="A2" s="107" t="s">
        <v>263</v>
      </c>
      <c r="B2" s="104" t="s">
        <v>356</v>
      </c>
      <c r="C2" s="101">
        <v>377</v>
      </c>
      <c r="D2" s="105">
        <v>46800</v>
      </c>
      <c r="E2" s="105">
        <v>42525</v>
      </c>
      <c r="F2" s="105">
        <v>4275</v>
      </c>
      <c r="G2" s="105">
        <v>37817.714285714283</v>
      </c>
      <c r="H2" s="105">
        <v>4727.2142857142826</v>
      </c>
      <c r="I2" s="105">
        <v>3271</v>
      </c>
      <c r="J2" s="105">
        <v>33090.5</v>
      </c>
      <c r="K2" s="105">
        <v>7333.1</v>
      </c>
      <c r="L2" s="105">
        <v>25757.4</v>
      </c>
      <c r="M2" s="111">
        <f t="shared" ref="M2:M33" si="0">K2/J2</f>
        <v>0.22160740998171682</v>
      </c>
      <c r="N2" s="105">
        <v>36650.300000000003</v>
      </c>
      <c r="O2" s="89">
        <f t="shared" ref="O2:O33" si="1">N2/J2</f>
        <v>1.1075777035705112</v>
      </c>
      <c r="P2" s="96"/>
      <c r="Q2" s="92"/>
      <c r="R2" s="95"/>
    </row>
    <row r="3" spans="1:18">
      <c r="A3" s="108" t="s">
        <v>263</v>
      </c>
      <c r="B3" s="104" t="s">
        <v>356</v>
      </c>
      <c r="C3" s="101">
        <v>2262</v>
      </c>
      <c r="D3" s="105">
        <v>75600</v>
      </c>
      <c r="E3" s="105">
        <v>68695</v>
      </c>
      <c r="F3" s="105">
        <v>6905</v>
      </c>
      <c r="G3" s="105">
        <v>63029.714285714283</v>
      </c>
      <c r="H3" s="105">
        <v>7878.7142857142826</v>
      </c>
      <c r="I3" s="105">
        <v>3271</v>
      </c>
      <c r="J3" s="105">
        <v>55151</v>
      </c>
      <c r="K3" s="105">
        <v>14103.1</v>
      </c>
      <c r="L3" s="105">
        <v>41047.9</v>
      </c>
      <c r="M3" s="111">
        <f t="shared" si="0"/>
        <v>0.25571793802469583</v>
      </c>
      <c r="N3" s="105">
        <v>56947</v>
      </c>
      <c r="O3" s="89">
        <f t="shared" si="1"/>
        <v>1.0325651393447082</v>
      </c>
      <c r="P3" s="96"/>
      <c r="Q3" s="92"/>
      <c r="R3" s="95"/>
    </row>
    <row r="4" spans="1:18">
      <c r="A4" s="107" t="s">
        <v>97</v>
      </c>
      <c r="B4" s="104" t="s">
        <v>356</v>
      </c>
      <c r="C4" s="101" t="s">
        <v>121</v>
      </c>
      <c r="D4" s="105">
        <v>588456</v>
      </c>
      <c r="E4" s="105">
        <v>535316.41796875</v>
      </c>
      <c r="F4" s="105">
        <v>53139.58203125</v>
      </c>
      <c r="G4" s="105">
        <v>354225.8</v>
      </c>
      <c r="H4" s="105">
        <v>130154.5</v>
      </c>
      <c r="I4" s="105">
        <v>10868.48046875</v>
      </c>
      <c r="J4" s="105">
        <v>224071.3</v>
      </c>
      <c r="K4" s="105">
        <v>8789.9</v>
      </c>
      <c r="L4" s="105">
        <v>215281.4</v>
      </c>
      <c r="M4" s="111">
        <f t="shared" si="0"/>
        <v>3.9228138543401139E-2</v>
      </c>
      <c r="N4" s="105">
        <v>95846.3</v>
      </c>
      <c r="O4" s="89">
        <f t="shared" si="1"/>
        <v>0.42774911378654923</v>
      </c>
      <c r="P4" s="96"/>
      <c r="Q4" s="152" t="s">
        <v>383</v>
      </c>
      <c r="R4" s="95"/>
    </row>
    <row r="5" spans="1:18">
      <c r="A5" s="108" t="s">
        <v>123</v>
      </c>
      <c r="B5" s="104" t="s">
        <v>356</v>
      </c>
      <c r="C5" s="101" t="s">
        <v>137</v>
      </c>
      <c r="D5" s="105">
        <v>588456</v>
      </c>
      <c r="E5" s="105">
        <v>535316.41796875</v>
      </c>
      <c r="F5" s="105">
        <v>53139.58203125</v>
      </c>
      <c r="G5" s="105">
        <v>354225.8</v>
      </c>
      <c r="H5" s="105">
        <v>130154.5</v>
      </c>
      <c r="I5" s="105">
        <v>10868.48046875</v>
      </c>
      <c r="J5" s="105">
        <v>224071.3</v>
      </c>
      <c r="K5" s="105">
        <v>75144.5</v>
      </c>
      <c r="L5" s="105">
        <v>148926.79999999999</v>
      </c>
      <c r="M5" s="111">
        <f t="shared" si="0"/>
        <v>0.33535977164411507</v>
      </c>
      <c r="N5" s="105">
        <v>218748</v>
      </c>
      <c r="O5" s="89">
        <f t="shared" si="1"/>
        <v>0.97624282984924893</v>
      </c>
      <c r="P5" s="96"/>
      <c r="Q5" s="92"/>
      <c r="R5" s="95"/>
    </row>
    <row r="6" spans="1:18">
      <c r="A6" s="107" t="s">
        <v>97</v>
      </c>
      <c r="B6" s="104" t="s">
        <v>356</v>
      </c>
      <c r="C6" s="101" t="s">
        <v>115</v>
      </c>
      <c r="D6" s="105">
        <v>202800</v>
      </c>
      <c r="E6" s="105">
        <v>184276.015625</v>
      </c>
      <c r="F6" s="105">
        <v>18523.984375</v>
      </c>
      <c r="G6" s="105">
        <v>172019.08571428573</v>
      </c>
      <c r="H6" s="105">
        <v>21502.385714285716</v>
      </c>
      <c r="I6" s="105">
        <v>3816.3671875</v>
      </c>
      <c r="J6" s="105">
        <v>150516.70000000001</v>
      </c>
      <c r="K6" s="105">
        <v>82614.8</v>
      </c>
      <c r="L6" s="105">
        <v>67901.900000000009</v>
      </c>
      <c r="M6" s="111">
        <f t="shared" si="0"/>
        <v>0.54887464314591006</v>
      </c>
      <c r="N6" s="105">
        <v>97374.1</v>
      </c>
      <c r="O6" s="89">
        <f t="shared" si="1"/>
        <v>0.64693220087870651</v>
      </c>
      <c r="P6" s="96"/>
      <c r="Q6" s="92"/>
      <c r="R6" s="95"/>
    </row>
    <row r="7" spans="1:18">
      <c r="A7" s="108" t="s">
        <v>358</v>
      </c>
      <c r="B7" s="104" t="s">
        <v>356</v>
      </c>
      <c r="C7" s="101" t="s">
        <v>95</v>
      </c>
      <c r="D7" s="105">
        <v>340268</v>
      </c>
      <c r="E7" s="105">
        <v>304207.171875</v>
      </c>
      <c r="F7" s="105">
        <v>36060.828125</v>
      </c>
      <c r="G7" s="105">
        <v>285735.3142857143</v>
      </c>
      <c r="H7" s="105">
        <v>35716.914285714302</v>
      </c>
      <c r="I7" s="105">
        <v>8209.546875</v>
      </c>
      <c r="J7" s="105">
        <v>250018.4</v>
      </c>
      <c r="K7" s="105">
        <v>99639.3</v>
      </c>
      <c r="L7" s="105">
        <v>150379.09999999998</v>
      </c>
      <c r="M7" s="111">
        <f t="shared" si="0"/>
        <v>0.39852786834888954</v>
      </c>
      <c r="N7" s="105">
        <v>169949</v>
      </c>
      <c r="O7" s="89">
        <f t="shared" si="1"/>
        <v>0.67974597069655673</v>
      </c>
      <c r="P7" s="96"/>
      <c r="Q7" s="92"/>
      <c r="R7" s="95"/>
    </row>
    <row r="8" spans="1:18">
      <c r="A8" s="107" t="s">
        <v>317</v>
      </c>
      <c r="B8" s="104" t="s">
        <v>356</v>
      </c>
      <c r="C8" s="101" t="s">
        <v>117</v>
      </c>
      <c r="D8" s="105">
        <v>243000</v>
      </c>
      <c r="E8" s="105">
        <v>220804.1015625</v>
      </c>
      <c r="F8" s="105">
        <v>22195.8984375</v>
      </c>
      <c r="G8" s="105">
        <v>207998.62857142856</v>
      </c>
      <c r="H8" s="105">
        <v>25999.828571428574</v>
      </c>
      <c r="I8" s="105">
        <v>4906.7578125</v>
      </c>
      <c r="J8" s="105">
        <v>181998.8</v>
      </c>
      <c r="K8" s="105">
        <v>157009.9</v>
      </c>
      <c r="L8" s="105">
        <v>24988.899999999994</v>
      </c>
      <c r="M8" s="111">
        <f t="shared" si="0"/>
        <v>0.86269744635678924</v>
      </c>
      <c r="N8" s="105">
        <v>262762</v>
      </c>
      <c r="O8" s="89">
        <f t="shared" si="1"/>
        <v>1.4437567720226727</v>
      </c>
      <c r="P8" s="96"/>
      <c r="Q8" s="92"/>
      <c r="R8" s="95"/>
    </row>
    <row r="9" spans="1:18">
      <c r="A9" s="108" t="s">
        <v>358</v>
      </c>
      <c r="B9" s="104" t="s">
        <v>356</v>
      </c>
      <c r="C9" s="101" t="s">
        <v>90</v>
      </c>
      <c r="D9" s="105">
        <v>202800</v>
      </c>
      <c r="E9" s="105">
        <v>184276.015625</v>
      </c>
      <c r="F9" s="105">
        <v>18523.984375</v>
      </c>
      <c r="G9" s="105">
        <v>172019.08571428573</v>
      </c>
      <c r="H9" s="105">
        <v>21502.385714285716</v>
      </c>
      <c r="I9" s="105">
        <v>3816.3671875</v>
      </c>
      <c r="J9" s="105">
        <v>150516.70000000001</v>
      </c>
      <c r="K9" s="105">
        <v>83956.6</v>
      </c>
      <c r="L9" s="105">
        <v>66560.100000000006</v>
      </c>
      <c r="M9" s="111">
        <f t="shared" si="0"/>
        <v>0.55778926856621225</v>
      </c>
      <c r="N9" s="105">
        <v>96362.6</v>
      </c>
      <c r="O9" s="89">
        <f t="shared" si="1"/>
        <v>0.64021201634104385</v>
      </c>
      <c r="P9" s="96"/>
      <c r="Q9" s="92"/>
      <c r="R9" s="95"/>
    </row>
    <row r="10" spans="1:18">
      <c r="A10" s="107" t="s">
        <v>314</v>
      </c>
      <c r="B10" s="104" t="s">
        <v>356</v>
      </c>
      <c r="C10" s="101" t="s">
        <v>125</v>
      </c>
      <c r="D10" s="105">
        <v>257400</v>
      </c>
      <c r="E10" s="105">
        <v>233888.7890625</v>
      </c>
      <c r="F10" s="105">
        <v>23511.2109375</v>
      </c>
      <c r="G10" s="105">
        <v>220604.68571428573</v>
      </c>
      <c r="H10" s="105">
        <v>27575.585714285728</v>
      </c>
      <c r="I10" s="105">
        <v>4906.7578125</v>
      </c>
      <c r="J10" s="105">
        <v>193029.1</v>
      </c>
      <c r="K10" s="105">
        <v>169963.8</v>
      </c>
      <c r="L10" s="105">
        <v>23065.300000000017</v>
      </c>
      <c r="M10" s="111">
        <f t="shared" si="0"/>
        <v>0.88050869014050204</v>
      </c>
      <c r="N10" s="105">
        <v>277512</v>
      </c>
      <c r="O10" s="89">
        <f t="shared" si="1"/>
        <v>1.4376692426167867</v>
      </c>
      <c r="P10" s="96"/>
      <c r="Q10" s="92"/>
      <c r="R10" s="95"/>
    </row>
    <row r="11" spans="1:18">
      <c r="A11" s="108" t="s">
        <v>317</v>
      </c>
      <c r="B11" s="104" t="s">
        <v>356</v>
      </c>
      <c r="C11" s="101" t="s">
        <v>103</v>
      </c>
      <c r="D11" s="105">
        <v>227700</v>
      </c>
      <c r="E11" s="105">
        <v>206901.62109375</v>
      </c>
      <c r="F11" s="105">
        <v>20798.37890625</v>
      </c>
      <c r="G11" s="105">
        <v>195392.68571428573</v>
      </c>
      <c r="H11" s="105">
        <v>24424.085714285728</v>
      </c>
      <c r="I11" s="105">
        <v>4088.96484375</v>
      </c>
      <c r="J11" s="105">
        <v>170968.6</v>
      </c>
      <c r="K11" s="105">
        <v>113314.3</v>
      </c>
      <c r="L11" s="105">
        <v>57654.3</v>
      </c>
      <c r="M11" s="111">
        <f t="shared" si="0"/>
        <v>0.66277842831958611</v>
      </c>
      <c r="N11" s="105">
        <v>169530</v>
      </c>
      <c r="O11" s="89">
        <f t="shared" si="1"/>
        <v>0.9915855894006268</v>
      </c>
      <c r="P11" s="96"/>
      <c r="Q11" s="92"/>
      <c r="R11" s="95"/>
    </row>
    <row r="12" spans="1:18">
      <c r="A12" s="107" t="s">
        <v>314</v>
      </c>
      <c r="B12" s="104" t="s">
        <v>356</v>
      </c>
      <c r="C12" s="101" t="s">
        <v>127</v>
      </c>
      <c r="D12" s="105">
        <v>367200</v>
      </c>
      <c r="E12" s="105">
        <v>333659.53125</v>
      </c>
      <c r="F12" s="105">
        <v>33540.46875</v>
      </c>
      <c r="G12" s="105">
        <v>315148.57142857142</v>
      </c>
      <c r="H12" s="105">
        <v>39393.57142857142</v>
      </c>
      <c r="I12" s="105">
        <v>6542.34375</v>
      </c>
      <c r="J12" s="105">
        <v>275755</v>
      </c>
      <c r="K12" s="105">
        <v>209054.6</v>
      </c>
      <c r="L12" s="105">
        <v>66700.399999999994</v>
      </c>
      <c r="M12" s="111">
        <f t="shared" si="0"/>
        <v>0.75811716922630601</v>
      </c>
      <c r="N12" s="105">
        <v>322248</v>
      </c>
      <c r="O12" s="89">
        <f t="shared" si="1"/>
        <v>1.1686025638701021</v>
      </c>
      <c r="P12" s="96"/>
      <c r="Q12" s="92"/>
      <c r="R12" s="95"/>
    </row>
    <row r="13" spans="1:18">
      <c r="A13" s="108" t="s">
        <v>314</v>
      </c>
      <c r="B13" s="104" t="s">
        <v>356</v>
      </c>
      <c r="C13" s="101" t="s">
        <v>129</v>
      </c>
      <c r="D13" s="105">
        <v>118400</v>
      </c>
      <c r="E13" s="105">
        <v>107740.88671875</v>
      </c>
      <c r="F13" s="105">
        <v>10659.11328125</v>
      </c>
      <c r="G13" s="105">
        <v>94544.685714285719</v>
      </c>
      <c r="H13" s="105">
        <v>11818.085714285713</v>
      </c>
      <c r="I13" s="105">
        <v>3643.79296875</v>
      </c>
      <c r="J13" s="105">
        <v>82726.600000000006</v>
      </c>
      <c r="K13" s="105">
        <v>57786.6</v>
      </c>
      <c r="L13" s="105">
        <v>24940.000000000007</v>
      </c>
      <c r="M13" s="111">
        <f t="shared" si="0"/>
        <v>0.69852502097269797</v>
      </c>
      <c r="N13" s="105">
        <v>126591</v>
      </c>
      <c r="O13" s="89">
        <f t="shared" si="1"/>
        <v>1.5302333227764708</v>
      </c>
      <c r="P13" s="96"/>
      <c r="Q13" s="92"/>
      <c r="R13" s="95"/>
    </row>
    <row r="14" spans="1:18">
      <c r="A14" s="107" t="s">
        <v>314</v>
      </c>
      <c r="B14" s="104" t="s">
        <v>356</v>
      </c>
      <c r="C14" s="101" t="s">
        <v>131</v>
      </c>
      <c r="D14" s="105">
        <v>597408</v>
      </c>
      <c r="E14" s="105">
        <v>527587.59375</v>
      </c>
      <c r="F14" s="105">
        <v>69820.40625</v>
      </c>
      <c r="G14" s="105">
        <v>500822.74285714282</v>
      </c>
      <c r="H14" s="105">
        <v>62602.842857142794</v>
      </c>
      <c r="I14" s="105">
        <v>10767.09375</v>
      </c>
      <c r="J14" s="105">
        <v>438219.9</v>
      </c>
      <c r="K14" s="105">
        <v>198285.40000000002</v>
      </c>
      <c r="L14" s="105">
        <v>239934.5</v>
      </c>
      <c r="M14" s="111">
        <f t="shared" si="0"/>
        <v>0.45247922333056989</v>
      </c>
      <c r="N14" s="105">
        <v>369005</v>
      </c>
      <c r="O14" s="89">
        <f t="shared" si="1"/>
        <v>0.8420544114952333</v>
      </c>
      <c r="P14" s="96"/>
      <c r="Q14" s="92"/>
      <c r="R14" s="95"/>
    </row>
    <row r="15" spans="1:18">
      <c r="A15" s="108" t="s">
        <v>317</v>
      </c>
      <c r="B15" s="104" t="s">
        <v>356</v>
      </c>
      <c r="C15" s="101" t="s">
        <v>119</v>
      </c>
      <c r="D15" s="105">
        <v>531872</v>
      </c>
      <c r="E15" s="105">
        <v>470601.1875</v>
      </c>
      <c r="F15" s="105">
        <v>61270.8125</v>
      </c>
      <c r="G15" s="105">
        <v>445148.57142857136</v>
      </c>
      <c r="H15" s="105">
        <v>55643.571428571362</v>
      </c>
      <c r="I15" s="105">
        <v>10767.09375</v>
      </c>
      <c r="J15" s="105">
        <v>389505</v>
      </c>
      <c r="K15" s="105">
        <v>199059.6</v>
      </c>
      <c r="L15" s="105">
        <v>190445.4</v>
      </c>
      <c r="M15" s="111">
        <f t="shared" si="0"/>
        <v>0.51105788115685291</v>
      </c>
      <c r="N15" s="105">
        <v>445574</v>
      </c>
      <c r="O15" s="89">
        <f t="shared" si="1"/>
        <v>1.1439493716383615</v>
      </c>
      <c r="P15" s="96"/>
      <c r="Q15" s="92"/>
      <c r="R15" s="95"/>
    </row>
    <row r="16" spans="1:18">
      <c r="A16" s="107" t="s">
        <v>317</v>
      </c>
      <c r="B16" s="104" t="s">
        <v>356</v>
      </c>
      <c r="C16" s="101" t="s">
        <v>106</v>
      </c>
      <c r="D16" s="105">
        <v>227300</v>
      </c>
      <c r="E16" s="105">
        <v>206693.8359375</v>
      </c>
      <c r="F16" s="105">
        <v>20606.1640625</v>
      </c>
      <c r="G16" s="105">
        <v>189089.71428571429</v>
      </c>
      <c r="H16" s="105">
        <v>23636.21428571429</v>
      </c>
      <c r="I16" s="105">
        <v>4461.5859375</v>
      </c>
      <c r="J16" s="105">
        <v>165453.5</v>
      </c>
      <c r="K16" s="105">
        <v>111706.1</v>
      </c>
      <c r="L16" s="105">
        <v>53747.399999999994</v>
      </c>
      <c r="M16" s="111">
        <f t="shared" si="0"/>
        <v>0.67515102430592289</v>
      </c>
      <c r="N16" s="105">
        <v>236575</v>
      </c>
      <c r="O16" s="89">
        <f t="shared" si="1"/>
        <v>1.4298579359155292</v>
      </c>
      <c r="P16" s="96"/>
      <c r="Q16" s="92"/>
      <c r="R16" s="95"/>
    </row>
    <row r="17" spans="1:18">
      <c r="A17" s="108" t="s">
        <v>317</v>
      </c>
      <c r="B17" s="104" t="s">
        <v>356</v>
      </c>
      <c r="C17" s="101" t="s">
        <v>109</v>
      </c>
      <c r="D17" s="105">
        <v>227100</v>
      </c>
      <c r="E17" s="105">
        <v>206507.525390625</v>
      </c>
      <c r="F17" s="105">
        <v>20592.474609375</v>
      </c>
      <c r="G17" s="105">
        <v>189089.71428571429</v>
      </c>
      <c r="H17" s="105">
        <v>23636.21428571429</v>
      </c>
      <c r="I17" s="105">
        <v>4275.275390625</v>
      </c>
      <c r="J17" s="105">
        <v>165453.5</v>
      </c>
      <c r="K17" s="105">
        <v>32444.6</v>
      </c>
      <c r="L17" s="105">
        <v>133008.9</v>
      </c>
      <c r="M17" s="111">
        <f t="shared" si="0"/>
        <v>0.19609497532539352</v>
      </c>
      <c r="N17" s="105">
        <v>81125.7</v>
      </c>
      <c r="O17" s="89">
        <f t="shared" si="1"/>
        <v>0.49032326303160706</v>
      </c>
      <c r="P17" s="96"/>
      <c r="Q17" s="92"/>
      <c r="R17" s="95"/>
    </row>
    <row r="18" spans="1:18">
      <c r="A18" s="107" t="s">
        <v>314</v>
      </c>
      <c r="B18" s="104" t="s">
        <v>356</v>
      </c>
      <c r="C18" s="101" t="s">
        <v>133</v>
      </c>
      <c r="D18" s="105">
        <v>118400</v>
      </c>
      <c r="E18" s="105">
        <v>107740.88671875</v>
      </c>
      <c r="F18" s="105">
        <v>10659.11328125</v>
      </c>
      <c r="G18" s="105">
        <v>94544.685714285719</v>
      </c>
      <c r="H18" s="105">
        <v>11818.085714285713</v>
      </c>
      <c r="I18" s="105">
        <v>3643.79296875</v>
      </c>
      <c r="J18" s="105">
        <v>82726.600000000006</v>
      </c>
      <c r="K18" s="105">
        <v>16824.2</v>
      </c>
      <c r="L18" s="105">
        <v>65902.400000000009</v>
      </c>
      <c r="M18" s="111">
        <f t="shared" si="0"/>
        <v>0.20337110433645283</v>
      </c>
      <c r="N18" s="105">
        <v>55844.5</v>
      </c>
      <c r="O18" s="89">
        <f t="shared" si="1"/>
        <v>0.67504889600201134</v>
      </c>
      <c r="P18" s="96"/>
      <c r="Q18" s="92"/>
      <c r="R18" s="95"/>
    </row>
    <row r="19" spans="1:18">
      <c r="A19" s="108" t="s">
        <v>317</v>
      </c>
      <c r="B19" s="104" t="s">
        <v>356</v>
      </c>
      <c r="C19" s="101" t="s">
        <v>111</v>
      </c>
      <c r="D19" s="105">
        <v>287100</v>
      </c>
      <c r="E19" s="105">
        <v>260875.95703125</v>
      </c>
      <c r="F19" s="105">
        <v>26224.04296875</v>
      </c>
      <c r="G19" s="105">
        <v>242765.2</v>
      </c>
      <c r="H19" s="105">
        <v>121382.6</v>
      </c>
      <c r="I19" s="105">
        <v>5724.55078125</v>
      </c>
      <c r="J19" s="105">
        <v>121382.6</v>
      </c>
      <c r="K19" s="105">
        <v>59149.2</v>
      </c>
      <c r="L19" s="105">
        <v>62233.400000000009</v>
      </c>
      <c r="M19" s="111">
        <f t="shared" si="0"/>
        <v>0.48729554318328983</v>
      </c>
      <c r="N19" s="105">
        <v>134610.79999999999</v>
      </c>
      <c r="O19" s="89">
        <f t="shared" si="1"/>
        <v>1.1089793759566855</v>
      </c>
      <c r="P19" s="93"/>
      <c r="Q19" s="93"/>
      <c r="R19" s="93"/>
    </row>
    <row r="20" spans="1:18">
      <c r="A20" s="107" t="s">
        <v>314</v>
      </c>
      <c r="B20" s="104" t="s">
        <v>356</v>
      </c>
      <c r="C20" s="101" t="s">
        <v>135</v>
      </c>
      <c r="D20" s="105">
        <v>441000</v>
      </c>
      <c r="E20" s="105">
        <v>400718.5546875</v>
      </c>
      <c r="F20" s="105">
        <v>40281.4453125</v>
      </c>
      <c r="G20" s="105">
        <v>377963.2</v>
      </c>
      <c r="H20" s="105">
        <v>188981.6</v>
      </c>
      <c r="I20" s="105">
        <v>8177.9296875</v>
      </c>
      <c r="J20" s="105">
        <v>188981.6</v>
      </c>
      <c r="K20" s="105">
        <v>94288.5</v>
      </c>
      <c r="L20" s="105">
        <v>94693.1</v>
      </c>
      <c r="M20" s="111">
        <f t="shared" si="0"/>
        <v>0.49892952541411439</v>
      </c>
      <c r="N20" s="105">
        <v>212038.6</v>
      </c>
      <c r="O20" s="89">
        <f t="shared" si="1"/>
        <v>1.1220065868846492</v>
      </c>
      <c r="P20" s="93"/>
      <c r="Q20" s="93"/>
      <c r="R20" s="93"/>
    </row>
    <row r="21" spans="1:18" s="143" customFormat="1">
      <c r="A21" s="108" t="s">
        <v>384</v>
      </c>
      <c r="B21" s="104" t="s">
        <v>173</v>
      </c>
      <c r="C21" s="129" t="s">
        <v>279</v>
      </c>
      <c r="D21" s="145">
        <v>23002.583398437502</v>
      </c>
      <c r="E21" s="145">
        <v>20911.439453125</v>
      </c>
      <c r="F21" s="145">
        <v>2091.1439453125022</v>
      </c>
      <c r="G21" s="145">
        <v>20911.439453125</v>
      </c>
      <c r="H21" s="145">
        <v>10455.7197265625</v>
      </c>
      <c r="I21" s="145"/>
      <c r="J21" s="145">
        <v>10455.7197265625</v>
      </c>
      <c r="K21" s="145">
        <v>10455.7197265625</v>
      </c>
      <c r="L21" s="145">
        <v>0</v>
      </c>
      <c r="M21" s="111">
        <f t="shared" si="0"/>
        <v>1</v>
      </c>
      <c r="N21" s="145">
        <v>10455.7197265625</v>
      </c>
      <c r="O21" s="89">
        <f t="shared" si="1"/>
        <v>1</v>
      </c>
      <c r="P21" s="93"/>
      <c r="Q21" s="93"/>
      <c r="R21" s="93"/>
    </row>
    <row r="22" spans="1:18" s="143" customFormat="1">
      <c r="A22" s="107" t="s">
        <v>384</v>
      </c>
      <c r="B22" s="104" t="s">
        <v>173</v>
      </c>
      <c r="C22" s="129" t="s">
        <v>281</v>
      </c>
      <c r="D22" s="145">
        <v>23002.583398437502</v>
      </c>
      <c r="E22" s="145">
        <v>20911.439453125</v>
      </c>
      <c r="F22" s="145">
        <v>2091.1439453125022</v>
      </c>
      <c r="G22" s="145">
        <v>20911.439453125</v>
      </c>
      <c r="H22" s="145">
        <v>10455.7197265625</v>
      </c>
      <c r="I22" s="145"/>
      <c r="J22" s="145">
        <v>10455.7197265625</v>
      </c>
      <c r="K22" s="145">
        <v>10455.7197265625</v>
      </c>
      <c r="L22" s="145">
        <v>0</v>
      </c>
      <c r="M22" s="111">
        <f t="shared" si="0"/>
        <v>1</v>
      </c>
      <c r="N22" s="145">
        <v>10455.7197265625</v>
      </c>
      <c r="O22" s="89">
        <f t="shared" si="1"/>
        <v>1</v>
      </c>
      <c r="P22" s="93"/>
      <c r="Q22" s="93"/>
      <c r="R22" s="93"/>
    </row>
    <row r="23" spans="1:18" s="153" customFormat="1">
      <c r="A23" s="153" t="s">
        <v>384</v>
      </c>
      <c r="B23" s="154" t="s">
        <v>173</v>
      </c>
      <c r="C23" s="155" t="s">
        <v>283</v>
      </c>
      <c r="D23" s="156">
        <v>8847.1453125000007</v>
      </c>
      <c r="E23" s="156">
        <v>8042.859375</v>
      </c>
      <c r="F23" s="156">
        <v>804.28593750000073</v>
      </c>
      <c r="G23" s="156">
        <v>8042.859375</v>
      </c>
      <c r="H23" s="156">
        <v>4021.4296875</v>
      </c>
      <c r="I23" s="156"/>
      <c r="J23" s="156">
        <v>4021.4296875</v>
      </c>
      <c r="K23" s="156">
        <v>4021.4296875</v>
      </c>
      <c r="L23" s="156">
        <v>0</v>
      </c>
      <c r="M23" s="157">
        <f t="shared" si="0"/>
        <v>1</v>
      </c>
      <c r="N23" s="156">
        <v>4021.4296875</v>
      </c>
      <c r="O23" s="158">
        <f t="shared" si="1"/>
        <v>1</v>
      </c>
    </row>
    <row r="24" spans="1:18" s="153" customFormat="1">
      <c r="A24" s="243" t="s">
        <v>384</v>
      </c>
      <c r="B24" s="244" t="s">
        <v>173</v>
      </c>
      <c r="C24" s="72" t="s">
        <v>360</v>
      </c>
      <c r="D24" s="9">
        <v>8847.1453125000007</v>
      </c>
      <c r="E24" s="9">
        <v>8042.859375</v>
      </c>
      <c r="F24" s="9">
        <v>804.28593750000073</v>
      </c>
      <c r="G24" s="9">
        <v>8042.859375</v>
      </c>
      <c r="H24" s="9">
        <v>4021.4296875</v>
      </c>
      <c r="I24" s="9"/>
      <c r="J24" s="9">
        <v>4021.4296875</v>
      </c>
      <c r="K24" s="9">
        <v>4021.4296875</v>
      </c>
      <c r="L24" s="9">
        <v>0</v>
      </c>
      <c r="M24" s="207">
        <f t="shared" ref="M24" si="2">K24/J24</f>
        <v>1</v>
      </c>
      <c r="N24" s="9">
        <v>4021.4296875</v>
      </c>
      <c r="O24" s="207">
        <f t="shared" ref="O24" si="3">N24/J24</f>
        <v>1</v>
      </c>
    </row>
    <row r="25" spans="1:18">
      <c r="A25" s="108" t="s">
        <v>358</v>
      </c>
      <c r="B25" s="91" t="s">
        <v>140</v>
      </c>
      <c r="C25" s="101" t="s">
        <v>145</v>
      </c>
      <c r="D25" s="145">
        <v>102000</v>
      </c>
      <c r="E25" s="145">
        <v>92820</v>
      </c>
      <c r="F25" s="145">
        <v>9180</v>
      </c>
      <c r="G25" s="145">
        <v>85486.605714285717</v>
      </c>
      <c r="H25" s="145">
        <v>10685.825714285718</v>
      </c>
      <c r="I25" s="145">
        <v>5460</v>
      </c>
      <c r="J25" s="105">
        <v>74800.78</v>
      </c>
      <c r="K25" s="105">
        <v>45613.09</v>
      </c>
      <c r="L25" s="105">
        <v>29187.690000000002</v>
      </c>
      <c r="M25" s="111">
        <f t="shared" si="0"/>
        <v>0.60979430963153058</v>
      </c>
      <c r="N25" s="105">
        <v>53138.16</v>
      </c>
      <c r="O25" s="89">
        <f t="shared" si="1"/>
        <v>0.7103958006855009</v>
      </c>
      <c r="P25" s="93"/>
      <c r="Q25" s="93"/>
      <c r="R25" s="93"/>
    </row>
    <row r="26" spans="1:18">
      <c r="A26" s="243" t="s">
        <v>314</v>
      </c>
      <c r="B26" s="91" t="s">
        <v>140</v>
      </c>
      <c r="C26" s="101" t="s">
        <v>168</v>
      </c>
      <c r="D26" s="145">
        <v>270000</v>
      </c>
      <c r="E26" s="145">
        <v>245700</v>
      </c>
      <c r="F26" s="145">
        <v>24300</v>
      </c>
      <c r="G26" s="145">
        <v>240489.37142857144</v>
      </c>
      <c r="H26" s="145">
        <v>30061.171428571426</v>
      </c>
      <c r="I26" s="145">
        <v>1092</v>
      </c>
      <c r="J26" s="105">
        <v>210428.2</v>
      </c>
      <c r="K26" s="105">
        <v>68084.350000000006</v>
      </c>
      <c r="L26" s="105">
        <v>142343.85</v>
      </c>
      <c r="M26" s="111">
        <f t="shared" si="0"/>
        <v>0.3235514536549759</v>
      </c>
      <c r="N26" s="105">
        <v>261538.96</v>
      </c>
      <c r="O26" s="89">
        <f t="shared" si="1"/>
        <v>1.2428893085622554</v>
      </c>
      <c r="P26" s="93"/>
      <c r="Q26" s="93"/>
      <c r="R26" s="93"/>
    </row>
    <row r="27" spans="1:18">
      <c r="A27" s="244" t="s">
        <v>314</v>
      </c>
      <c r="B27" s="91" t="s">
        <v>140</v>
      </c>
      <c r="C27" s="101" t="s">
        <v>170</v>
      </c>
      <c r="D27" s="145">
        <v>260400</v>
      </c>
      <c r="E27" s="145">
        <v>236964</v>
      </c>
      <c r="F27" s="145">
        <v>23436</v>
      </c>
      <c r="G27" s="145">
        <v>231894.86857142858</v>
      </c>
      <c r="H27" s="145">
        <v>28986.858571428573</v>
      </c>
      <c r="I27" s="145">
        <v>1092</v>
      </c>
      <c r="J27" s="105">
        <v>202908.01</v>
      </c>
      <c r="K27" s="105">
        <v>157034.98000000001</v>
      </c>
      <c r="L27" s="105">
        <v>45873.03</v>
      </c>
      <c r="M27" s="111">
        <f t="shared" si="0"/>
        <v>0.77392203491621647</v>
      </c>
      <c r="N27" s="105">
        <v>246604.44</v>
      </c>
      <c r="O27" s="89">
        <f t="shared" si="1"/>
        <v>1.2153509366140844</v>
      </c>
      <c r="P27" s="93"/>
      <c r="Q27" s="93"/>
      <c r="R27" s="93"/>
    </row>
    <row r="28" spans="1:18">
      <c r="A28" s="243" t="s">
        <v>314</v>
      </c>
      <c r="B28" s="91" t="s">
        <v>140</v>
      </c>
      <c r="C28" s="101" t="s">
        <v>162</v>
      </c>
      <c r="D28" s="145">
        <v>58800</v>
      </c>
      <c r="E28" s="145">
        <v>53508</v>
      </c>
      <c r="F28" s="145">
        <v>5292</v>
      </c>
      <c r="G28" s="145">
        <v>51533.533333333333</v>
      </c>
      <c r="H28" s="145">
        <v>12883.383333333331</v>
      </c>
      <c r="I28" s="145">
        <v>1092</v>
      </c>
      <c r="J28" s="145">
        <v>38650.15</v>
      </c>
      <c r="K28" s="105">
        <v>0</v>
      </c>
      <c r="L28" s="105">
        <v>38650.15</v>
      </c>
      <c r="M28" s="102">
        <f>K28/J28</f>
        <v>0</v>
      </c>
      <c r="N28" s="105">
        <v>0.2</v>
      </c>
      <c r="O28" s="89">
        <f>N28/J28</f>
        <v>5.1746241605789368E-6</v>
      </c>
      <c r="P28" s="93"/>
      <c r="Q28" s="93"/>
      <c r="R28" s="93"/>
    </row>
    <row r="29" spans="1:18">
      <c r="A29" s="244" t="s">
        <v>317</v>
      </c>
      <c r="B29" s="91" t="s">
        <v>140</v>
      </c>
      <c r="C29" s="101" t="s">
        <v>139</v>
      </c>
      <c r="D29" s="145">
        <v>58800</v>
      </c>
      <c r="E29" s="145">
        <v>53508</v>
      </c>
      <c r="F29" s="145">
        <v>5292</v>
      </c>
      <c r="G29" s="145">
        <v>51533.533333333333</v>
      </c>
      <c r="H29" s="145">
        <v>12883.383333333331</v>
      </c>
      <c r="I29" s="145">
        <v>1092</v>
      </c>
      <c r="J29" s="145">
        <v>38650.15</v>
      </c>
      <c r="K29" s="105">
        <v>534.44000000000005</v>
      </c>
      <c r="L29" s="105">
        <v>38115.71</v>
      </c>
      <c r="M29" s="102">
        <f>K29/J29</f>
        <v>1.3827630681899036E-2</v>
      </c>
      <c r="N29" s="105">
        <v>9171.1299999999992</v>
      </c>
      <c r="O29" s="89">
        <f>N29/J29</f>
        <v>0.2372857543890515</v>
      </c>
      <c r="P29" s="93"/>
      <c r="Q29" s="93"/>
      <c r="R29" s="93"/>
    </row>
    <row r="30" spans="1:18">
      <c r="A30" s="243" t="s">
        <v>97</v>
      </c>
      <c r="B30" s="91" t="s">
        <v>140</v>
      </c>
      <c r="C30" s="101" t="s">
        <v>154</v>
      </c>
      <c r="D30" s="145">
        <v>270300</v>
      </c>
      <c r="E30" s="145">
        <v>245973</v>
      </c>
      <c r="F30" s="145">
        <v>24327</v>
      </c>
      <c r="G30" s="145">
        <v>190370.08</v>
      </c>
      <c r="H30" s="145">
        <v>47592.51999999999</v>
      </c>
      <c r="I30" s="145">
        <v>3549</v>
      </c>
      <c r="J30" s="105">
        <v>142777.56</v>
      </c>
      <c r="K30" s="105">
        <v>115389.65</v>
      </c>
      <c r="L30" s="105">
        <v>27387.910000000003</v>
      </c>
      <c r="M30" s="111">
        <f t="shared" si="0"/>
        <v>0.80817776967192878</v>
      </c>
      <c r="N30" s="105">
        <v>93719.34</v>
      </c>
      <c r="O30" s="89">
        <f t="shared" si="1"/>
        <v>0.6564010478957617</v>
      </c>
      <c r="P30" s="93"/>
      <c r="Q30" s="93"/>
      <c r="R30" s="93"/>
    </row>
    <row r="31" spans="1:18">
      <c r="A31" s="244" t="s">
        <v>317</v>
      </c>
      <c r="B31" s="91" t="s">
        <v>140</v>
      </c>
      <c r="C31" s="101" t="s">
        <v>156</v>
      </c>
      <c r="D31" s="145">
        <v>324000</v>
      </c>
      <c r="E31" s="145">
        <v>294840</v>
      </c>
      <c r="F31" s="145">
        <v>29160</v>
      </c>
      <c r="G31" s="145">
        <v>285077.29142857145</v>
      </c>
      <c r="H31" s="145">
        <v>35634.661428571446</v>
      </c>
      <c r="I31" s="145">
        <v>6552</v>
      </c>
      <c r="J31" s="105">
        <v>249442.63</v>
      </c>
      <c r="K31" s="105">
        <v>62944.259999999995</v>
      </c>
      <c r="L31" s="105">
        <v>186498.37</v>
      </c>
      <c r="M31" s="111">
        <f t="shared" si="0"/>
        <v>0.25233962614970823</v>
      </c>
      <c r="N31" s="105">
        <v>162906.14000000001</v>
      </c>
      <c r="O31" s="89">
        <f t="shared" si="1"/>
        <v>0.65308059011404751</v>
      </c>
      <c r="P31" s="93"/>
      <c r="Q31" s="93"/>
      <c r="R31" s="93"/>
    </row>
    <row r="32" spans="1:18">
      <c r="A32" s="243" t="s">
        <v>317</v>
      </c>
      <c r="B32" s="91" t="s">
        <v>140</v>
      </c>
      <c r="C32" s="101" t="s">
        <v>160</v>
      </c>
      <c r="D32" s="145">
        <v>221700</v>
      </c>
      <c r="E32" s="145">
        <v>201747</v>
      </c>
      <c r="F32" s="145">
        <v>19953</v>
      </c>
      <c r="G32" s="145">
        <v>197544.84571428571</v>
      </c>
      <c r="H32" s="145">
        <v>24693.105714285717</v>
      </c>
      <c r="I32" s="145">
        <v>819</v>
      </c>
      <c r="J32" s="105">
        <v>172851.74</v>
      </c>
      <c r="K32" s="105">
        <v>93061.95</v>
      </c>
      <c r="L32" s="105">
        <v>79789.789999999994</v>
      </c>
      <c r="M32" s="111">
        <f t="shared" si="0"/>
        <v>0.5383917454345557</v>
      </c>
      <c r="N32" s="105">
        <v>210022.53</v>
      </c>
      <c r="O32" s="89">
        <f t="shared" si="1"/>
        <v>1.2150443495680172</v>
      </c>
      <c r="P32" s="93"/>
      <c r="Q32" s="93"/>
      <c r="R32" s="93"/>
    </row>
    <row r="33" spans="1:15" s="14" customFormat="1">
      <c r="A33" s="1"/>
      <c r="B33" s="1" t="s">
        <v>353</v>
      </c>
      <c r="C33" s="109"/>
      <c r="D33" s="84">
        <f t="shared" ref="D33:L33" si="4">SUM(D2:D32)</f>
        <v>7318759.4574218746</v>
      </c>
      <c r="E33" s="84">
        <f t="shared" si="4"/>
        <v>6621301.107421875</v>
      </c>
      <c r="F33" s="84">
        <f t="shared" si="4"/>
        <v>697458.34999999986</v>
      </c>
      <c r="G33" s="84">
        <f t="shared" si="4"/>
        <v>5904024.3271800606</v>
      </c>
      <c r="H33" s="84">
        <f t="shared" si="4"/>
        <v>1200924.1083519345</v>
      </c>
      <c r="I33" s="84">
        <f t="shared" si="4"/>
        <v>136775.181640625</v>
      </c>
      <c r="J33" s="84">
        <f t="shared" si="4"/>
        <v>4703100.2188281249</v>
      </c>
      <c r="K33" s="84">
        <f t="shared" si="4"/>
        <v>2362085.1188281253</v>
      </c>
      <c r="L33" s="84">
        <f t="shared" si="4"/>
        <v>2341015.0999999996</v>
      </c>
      <c r="M33" s="111">
        <f t="shared" si="0"/>
        <v>0.50224001380448746</v>
      </c>
      <c r="N33" s="84">
        <f>SUM(N2:N32)</f>
        <v>4531349.0988281248</v>
      </c>
      <c r="O33" s="83">
        <f t="shared" si="1"/>
        <v>0.9634812970150155</v>
      </c>
    </row>
    <row r="37" spans="1:15">
      <c r="A37" s="131"/>
      <c r="B37" s="131"/>
      <c r="C37" s="131"/>
      <c r="D37" s="131"/>
      <c r="E37" s="131"/>
      <c r="F37" s="131"/>
      <c r="G37" s="131"/>
      <c r="H37" s="131"/>
      <c r="I37" s="131"/>
      <c r="J37" s="13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G30" sqref="G30"/>
    </sheetView>
  </sheetViews>
  <sheetFormatPr defaultRowHeight="15"/>
  <cols>
    <col min="1" max="1" width="10.42578125" bestFit="1" customWidth="1"/>
    <col min="2" max="2" width="10.140625" bestFit="1" customWidth="1"/>
    <col min="3" max="3" width="17.85546875" customWidth="1"/>
    <col min="4" max="4" width="12.42578125" customWidth="1"/>
    <col min="5" max="5" width="13.140625" customWidth="1"/>
    <col min="6" max="6" width="14.85546875" customWidth="1"/>
    <col min="7" max="7" width="12.28515625" customWidth="1"/>
    <col min="8" max="8" width="8.140625" customWidth="1"/>
    <col min="9" max="9" width="13.7109375" customWidth="1"/>
    <col min="10" max="10" width="12.140625" customWidth="1"/>
    <col min="11" max="11" width="11.5703125" customWidth="1"/>
    <col min="12" max="12" width="9.42578125" style="97" bestFit="1" customWidth="1"/>
    <col min="13" max="13" width="17.7109375" bestFit="1" customWidth="1"/>
    <col min="14" max="14" width="13.28515625" bestFit="1" customWidth="1"/>
    <col min="16" max="16" width="13.140625" bestFit="1" customWidth="1"/>
  </cols>
  <sheetData>
    <row r="1" spans="1:18">
      <c r="A1" s="118" t="s">
        <v>350</v>
      </c>
      <c r="B1" s="119" t="s">
        <v>10</v>
      </c>
      <c r="C1" s="119" t="s">
        <v>357</v>
      </c>
      <c r="D1" s="119" t="s">
        <v>324</v>
      </c>
      <c r="E1" s="119" t="s">
        <v>343</v>
      </c>
      <c r="F1" s="119" t="s">
        <v>345</v>
      </c>
      <c r="G1" s="119" t="s">
        <v>344</v>
      </c>
      <c r="H1" s="119" t="s">
        <v>8</v>
      </c>
      <c r="I1" s="120" t="s">
        <v>18</v>
      </c>
      <c r="J1" s="120" t="s">
        <v>17</v>
      </c>
      <c r="K1" s="120" t="s">
        <v>19</v>
      </c>
      <c r="L1" s="113" t="s">
        <v>381</v>
      </c>
      <c r="M1" s="106" t="s">
        <v>355</v>
      </c>
      <c r="N1" s="106" t="s">
        <v>382</v>
      </c>
    </row>
    <row r="2" spans="1:18">
      <c r="A2" s="117" t="s">
        <v>385</v>
      </c>
      <c r="B2" s="101">
        <v>3336</v>
      </c>
      <c r="C2" s="105">
        <v>36097.359375</v>
      </c>
      <c r="D2" s="105">
        <v>32815.78125</v>
      </c>
      <c r="E2" s="105">
        <v>3281.578125</v>
      </c>
      <c r="F2" s="105">
        <v>37503.75</v>
      </c>
      <c r="G2" s="105">
        <v>4687.96875</v>
      </c>
      <c r="H2" s="105">
        <v>1093.859375</v>
      </c>
      <c r="I2" s="105">
        <v>32815.78125</v>
      </c>
      <c r="J2" s="105">
        <v>8.203125E-2</v>
      </c>
      <c r="K2" s="105">
        <v>32815.69921875</v>
      </c>
      <c r="L2" s="102">
        <f t="shared" ref="L2:L22" si="0">J2/I2</f>
        <v>2.4997500249975E-6</v>
      </c>
      <c r="M2" s="105">
        <v>32815.69921875</v>
      </c>
      <c r="N2" s="89">
        <f t="shared" ref="N2:N22" si="1">M2/I2</f>
        <v>0.99999750024997502</v>
      </c>
      <c r="P2" s="160" t="s">
        <v>100</v>
      </c>
      <c r="Q2" s="159">
        <v>2094.912109375</v>
      </c>
      <c r="R2" s="159">
        <v>1688.154296875</v>
      </c>
    </row>
    <row r="3" spans="1:18">
      <c r="A3" s="117" t="s">
        <v>316</v>
      </c>
      <c r="B3" s="101">
        <v>3452</v>
      </c>
      <c r="C3" s="105">
        <v>131725.57578125002</v>
      </c>
      <c r="D3" s="105">
        <v>119750.5234375</v>
      </c>
      <c r="E3" s="105">
        <v>11975.052343750023</v>
      </c>
      <c r="F3" s="105">
        <v>136857.74107142858</v>
      </c>
      <c r="G3" s="105">
        <v>17107.21763392858</v>
      </c>
      <c r="H3" s="105">
        <v>3340.89453125</v>
      </c>
      <c r="I3" s="105">
        <v>119750.5234375</v>
      </c>
      <c r="J3" s="105">
        <v>46304.1796875</v>
      </c>
      <c r="K3" s="105">
        <v>73446.34375</v>
      </c>
      <c r="L3" s="102">
        <f t="shared" si="0"/>
        <v>0.38667204416577772</v>
      </c>
      <c r="M3" s="105">
        <v>73446.34375</v>
      </c>
      <c r="N3" s="89">
        <f t="shared" si="1"/>
        <v>0.61332795583422228</v>
      </c>
      <c r="P3" s="160" t="s">
        <v>80</v>
      </c>
      <c r="Q3" s="159">
        <v>15552.115234375</v>
      </c>
      <c r="R3" s="159">
        <v>12783.037109374998</v>
      </c>
    </row>
    <row r="4" spans="1:18">
      <c r="A4" s="117" t="s">
        <v>385</v>
      </c>
      <c r="B4" s="101">
        <v>3471</v>
      </c>
      <c r="C4" s="105">
        <v>36097.359375</v>
      </c>
      <c r="D4" s="105">
        <v>32815.78125</v>
      </c>
      <c r="E4" s="105">
        <v>3281.578125</v>
      </c>
      <c r="F4" s="105">
        <v>37503.75</v>
      </c>
      <c r="G4" s="105">
        <v>4687.96875</v>
      </c>
      <c r="H4" s="105">
        <v>1093.859375</v>
      </c>
      <c r="I4" s="105">
        <v>32815.78125</v>
      </c>
      <c r="J4" s="105">
        <v>472.259765625</v>
      </c>
      <c r="K4" s="105">
        <v>32343.521484375</v>
      </c>
      <c r="L4" s="102">
        <f t="shared" si="0"/>
        <v>1.4391239447483823E-2</v>
      </c>
      <c r="M4" s="105">
        <v>32343.521484375</v>
      </c>
      <c r="N4" s="89">
        <f t="shared" si="1"/>
        <v>0.98560876055251623</v>
      </c>
      <c r="P4" s="160" t="s">
        <v>386</v>
      </c>
      <c r="Q4" s="159">
        <v>23467.806640625</v>
      </c>
      <c r="R4" s="159">
        <v>12240.11328125</v>
      </c>
    </row>
    <row r="5" spans="1:18">
      <c r="A5" s="117" t="s">
        <v>316</v>
      </c>
      <c r="B5" s="101">
        <v>3544</v>
      </c>
      <c r="C5" s="105">
        <v>116387.54960937501</v>
      </c>
      <c r="D5" s="105">
        <v>105806.86328125</v>
      </c>
      <c r="E5" s="105">
        <v>10580.686328125012</v>
      </c>
      <c r="F5" s="105">
        <v>120922.12946428571</v>
      </c>
      <c r="G5" s="105">
        <v>15115.26618303571</v>
      </c>
      <c r="H5" s="105">
        <v>2758.375</v>
      </c>
      <c r="I5" s="105">
        <v>105806.86328125</v>
      </c>
      <c r="J5" s="105">
        <v>3372.595703125</v>
      </c>
      <c r="K5" s="105">
        <v>102434.267578125</v>
      </c>
      <c r="L5" s="102">
        <f t="shared" si="0"/>
        <v>3.187501829782205E-2</v>
      </c>
      <c r="M5" s="105">
        <v>102434.267578125</v>
      </c>
      <c r="N5" s="89">
        <f t="shared" si="1"/>
        <v>0.96812498170217798</v>
      </c>
      <c r="P5" s="160" t="s">
        <v>387</v>
      </c>
      <c r="Q5" s="159">
        <v>472.259765625</v>
      </c>
      <c r="R5" s="159">
        <v>472.259765625</v>
      </c>
    </row>
    <row r="6" spans="1:18">
      <c r="A6" s="117" t="s">
        <v>385</v>
      </c>
      <c r="B6" s="101">
        <v>3550</v>
      </c>
      <c r="C6" s="105">
        <v>72508.579687500009</v>
      </c>
      <c r="D6" s="105">
        <v>65916.890625</v>
      </c>
      <c r="E6" s="105">
        <v>6591.6890625000087</v>
      </c>
      <c r="F6" s="105">
        <v>75333.58928571429</v>
      </c>
      <c r="G6" s="105">
        <v>9416.6986607142899</v>
      </c>
      <c r="H6" s="105">
        <v>2473.046875</v>
      </c>
      <c r="I6" s="105">
        <v>65916.890625</v>
      </c>
      <c r="J6" s="105">
        <v>0.22265625</v>
      </c>
      <c r="K6" s="105">
        <v>65916.66796875</v>
      </c>
      <c r="L6" s="102">
        <f t="shared" si="0"/>
        <v>3.3778330241134609E-6</v>
      </c>
      <c r="M6" s="105">
        <v>65916.66796875</v>
      </c>
      <c r="N6" s="89">
        <f t="shared" si="1"/>
        <v>0.99999662216697593</v>
      </c>
      <c r="P6" s="160" t="s">
        <v>388</v>
      </c>
      <c r="Q6" s="159">
        <v>75835.021484375</v>
      </c>
      <c r="R6" s="159">
        <v>38406.509765625</v>
      </c>
    </row>
    <row r="7" spans="1:18">
      <c r="A7" s="117" t="s">
        <v>316</v>
      </c>
      <c r="B7" s="101">
        <v>3564</v>
      </c>
      <c r="C7" s="105">
        <v>135842.57070312501</v>
      </c>
      <c r="D7" s="105">
        <v>123493.24609375</v>
      </c>
      <c r="E7" s="105">
        <v>12349.324609375006</v>
      </c>
      <c r="F7" s="105">
        <v>141135.13839285713</v>
      </c>
      <c r="G7" s="105">
        <v>17641.89229910713</v>
      </c>
      <c r="H7" s="105">
        <v>2793.96484375</v>
      </c>
      <c r="I7" s="105">
        <v>123493.24609375</v>
      </c>
      <c r="J7" s="105">
        <v>4.6875E-2</v>
      </c>
      <c r="K7" s="105">
        <v>123493.19921875</v>
      </c>
      <c r="L7" s="102">
        <f t="shared" si="0"/>
        <v>3.7957541390089307E-7</v>
      </c>
      <c r="M7" s="105">
        <v>123493.19921875</v>
      </c>
      <c r="N7" s="89">
        <f t="shared" si="1"/>
        <v>0.99999962042458612</v>
      </c>
      <c r="P7" s="160" t="s">
        <v>313</v>
      </c>
      <c r="Q7" s="159">
        <v>3080.9853515625</v>
      </c>
      <c r="R7" s="159">
        <v>3080.9853515625</v>
      </c>
    </row>
    <row r="8" spans="1:18">
      <c r="A8" s="117" t="s">
        <v>316</v>
      </c>
      <c r="B8" s="101">
        <v>3720</v>
      </c>
      <c r="C8" s="105">
        <v>72822.440625000003</v>
      </c>
      <c r="D8" s="105">
        <v>66202.21875</v>
      </c>
      <c r="E8" s="105">
        <v>6620.2218750000029</v>
      </c>
      <c r="F8" s="105">
        <v>75659.678571428565</v>
      </c>
      <c r="G8" s="105">
        <v>9457.4598214285652</v>
      </c>
      <c r="H8" s="105">
        <v>1652.65234375</v>
      </c>
      <c r="I8" s="105">
        <v>66202.21875</v>
      </c>
      <c r="J8" s="105">
        <v>38642.52734375</v>
      </c>
      <c r="K8" s="105">
        <v>27559.69140625</v>
      </c>
      <c r="L8" s="102">
        <f t="shared" si="0"/>
        <v>0.58370441464622358</v>
      </c>
      <c r="M8" s="105">
        <v>27559.69140625</v>
      </c>
      <c r="N8" s="89">
        <f t="shared" si="1"/>
        <v>0.41629558535377637</v>
      </c>
      <c r="P8" s="160" t="s">
        <v>98</v>
      </c>
      <c r="Q8" s="159">
        <v>117773.525390625</v>
      </c>
      <c r="R8" s="159">
        <v>35706.255859375095</v>
      </c>
    </row>
    <row r="9" spans="1:18">
      <c r="A9" s="117" t="s">
        <v>316</v>
      </c>
      <c r="B9" s="101">
        <v>3810</v>
      </c>
      <c r="C9" s="105">
        <v>145017.15937500002</v>
      </c>
      <c r="D9" s="105">
        <v>131833.78125</v>
      </c>
      <c r="E9" s="105">
        <v>13183.378125000017</v>
      </c>
      <c r="F9" s="105">
        <v>150667.17857142858</v>
      </c>
      <c r="G9" s="105">
        <v>18833.39732142858</v>
      </c>
      <c r="H9" s="105">
        <v>2877.3125</v>
      </c>
      <c r="I9" s="105">
        <v>131833.78125</v>
      </c>
      <c r="J9" s="105">
        <v>9005.462890625</v>
      </c>
      <c r="K9" s="105">
        <v>122828.318359375</v>
      </c>
      <c r="L9" s="102">
        <f t="shared" si="0"/>
        <v>6.8309220938961732E-2</v>
      </c>
      <c r="M9" s="105">
        <v>122828.318359375</v>
      </c>
      <c r="N9" s="89">
        <f t="shared" si="1"/>
        <v>0.93169077906103825</v>
      </c>
      <c r="P9" s="160" t="s">
        <v>389</v>
      </c>
      <c r="Q9" s="159">
        <v>8.203125E-2</v>
      </c>
      <c r="R9" s="159">
        <v>8.203125E-2</v>
      </c>
    </row>
    <row r="10" spans="1:18">
      <c r="A10" s="117" t="s">
        <v>316</v>
      </c>
      <c r="B10" s="101">
        <v>3943</v>
      </c>
      <c r="C10" s="105">
        <v>147521.34375</v>
      </c>
      <c r="D10" s="105">
        <v>134110.3125</v>
      </c>
      <c r="E10" s="105">
        <v>13411.03125</v>
      </c>
      <c r="F10" s="105">
        <v>153268.92857142858</v>
      </c>
      <c r="G10" s="105">
        <v>19158.61607142858</v>
      </c>
      <c r="H10" s="105">
        <v>4470.34375</v>
      </c>
      <c r="I10" s="105">
        <v>134110.3125</v>
      </c>
      <c r="J10" s="105">
        <v>53512.966796875</v>
      </c>
      <c r="K10" s="105">
        <v>80597.345703125</v>
      </c>
      <c r="L10" s="102">
        <f t="shared" si="0"/>
        <v>0.39902201254564224</v>
      </c>
      <c r="M10" s="105">
        <v>80597.345703125</v>
      </c>
      <c r="N10" s="89">
        <f t="shared" si="1"/>
        <v>0.60097798745435782</v>
      </c>
      <c r="P10" s="160" t="s">
        <v>390</v>
      </c>
      <c r="Q10" s="159">
        <v>70654.875</v>
      </c>
      <c r="R10" s="159">
        <v>46304.1796875</v>
      </c>
    </row>
    <row r="11" spans="1:18">
      <c r="A11" s="117" t="s">
        <v>316</v>
      </c>
      <c r="B11" s="101">
        <v>5349</v>
      </c>
      <c r="C11" s="105">
        <v>25193.970312500001</v>
      </c>
      <c r="D11" s="105">
        <v>22903.609375</v>
      </c>
      <c r="E11" s="105">
        <v>2290.3609375000015</v>
      </c>
      <c r="F11" s="105">
        <v>26175.553571428572</v>
      </c>
      <c r="G11" s="105">
        <v>3271.9441964285725</v>
      </c>
      <c r="H11" s="105">
        <v>2477.3984375</v>
      </c>
      <c r="I11" s="105">
        <v>22903.609375</v>
      </c>
      <c r="J11" s="105">
        <v>11828.1845703125</v>
      </c>
      <c r="K11" s="105">
        <v>11075.4248046875</v>
      </c>
      <c r="L11" s="102">
        <f t="shared" si="0"/>
        <v>0.51643321262819519</v>
      </c>
      <c r="M11" s="105">
        <v>11075.4248046875</v>
      </c>
      <c r="N11" s="89">
        <f t="shared" si="1"/>
        <v>0.48356678737180481</v>
      </c>
      <c r="P11" s="160" t="s">
        <v>391</v>
      </c>
      <c r="Q11" s="159">
        <v>708.2783203125</v>
      </c>
      <c r="R11" s="159">
        <v>472.259765625</v>
      </c>
    </row>
    <row r="12" spans="1:18">
      <c r="A12" s="117" t="s">
        <v>316</v>
      </c>
      <c r="B12" s="101">
        <v>5373</v>
      </c>
      <c r="C12" s="105">
        <v>39390.596093750006</v>
      </c>
      <c r="D12" s="105">
        <v>35809.6328125</v>
      </c>
      <c r="E12" s="105">
        <v>3580.9632812500058</v>
      </c>
      <c r="F12" s="105">
        <v>40925.294642857145</v>
      </c>
      <c r="G12" s="105">
        <v>5115.6618303571449</v>
      </c>
      <c r="H12" s="105">
        <v>3303.8203125</v>
      </c>
      <c r="I12" s="105">
        <v>35809.6328125</v>
      </c>
      <c r="J12" s="105">
        <v>1278.7783203125</v>
      </c>
      <c r="K12" s="105">
        <v>34530.8544921875</v>
      </c>
      <c r="L12" s="102">
        <f t="shared" si="0"/>
        <v>3.5710456094543347E-2</v>
      </c>
      <c r="M12" s="105">
        <v>34530.8544921875</v>
      </c>
      <c r="N12" s="89">
        <f t="shared" si="1"/>
        <v>0.96428954390545663</v>
      </c>
      <c r="P12" s="160" t="s">
        <v>392</v>
      </c>
      <c r="Q12" s="159">
        <v>82113.384765625</v>
      </c>
      <c r="R12" s="159">
        <v>48594.587890624927</v>
      </c>
    </row>
    <row r="13" spans="1:18">
      <c r="A13" s="117" t="s">
        <v>316</v>
      </c>
      <c r="B13" s="101" t="s">
        <v>99</v>
      </c>
      <c r="C13" s="105">
        <v>137686.58750000002</v>
      </c>
      <c r="D13" s="105">
        <v>125169.625</v>
      </c>
      <c r="E13" s="105">
        <v>12516.962500000023</v>
      </c>
      <c r="F13" s="105">
        <v>143051</v>
      </c>
      <c r="G13" s="105">
        <v>17881.375</v>
      </c>
      <c r="H13" s="105">
        <v>2514.568359375</v>
      </c>
      <c r="I13" s="105">
        <v>125169.625</v>
      </c>
      <c r="J13" s="105">
        <v>35706.255859375095</v>
      </c>
      <c r="K13" s="105">
        <v>89463.369140624913</v>
      </c>
      <c r="L13" s="102">
        <f t="shared" si="0"/>
        <v>0.28526294505855632</v>
      </c>
      <c r="M13" s="105">
        <v>89463.369140624913</v>
      </c>
      <c r="N13" s="89">
        <f t="shared" si="1"/>
        <v>0.71473705494144379</v>
      </c>
      <c r="P13" s="160" t="s">
        <v>393</v>
      </c>
      <c r="Q13" s="159">
        <v>76677.94140625</v>
      </c>
      <c r="R13" s="159">
        <v>38642.52734375</v>
      </c>
    </row>
    <row r="14" spans="1:18">
      <c r="A14" s="117" t="s">
        <v>316</v>
      </c>
      <c r="B14" s="101" t="s">
        <v>101</v>
      </c>
      <c r="C14" s="105">
        <v>72979.37109375</v>
      </c>
      <c r="D14" s="105">
        <v>66344.8828125</v>
      </c>
      <c r="E14" s="105">
        <v>6634.48828125</v>
      </c>
      <c r="F14" s="105">
        <v>75822.72321428571</v>
      </c>
      <c r="G14" s="105">
        <v>9477.8404017857101</v>
      </c>
      <c r="H14" s="105">
        <v>1248.38671875</v>
      </c>
      <c r="I14" s="105">
        <v>66344.8828125</v>
      </c>
      <c r="J14" s="105">
        <v>474.349609375</v>
      </c>
      <c r="K14" s="105">
        <v>65870.533203125</v>
      </c>
      <c r="L14" s="102">
        <f t="shared" si="0"/>
        <v>7.1497542729192683E-3</v>
      </c>
      <c r="M14" s="105">
        <v>65870.533203125</v>
      </c>
      <c r="N14" s="89">
        <f t="shared" si="1"/>
        <v>0.99285024572708069</v>
      </c>
      <c r="P14" s="160" t="s">
        <v>394</v>
      </c>
      <c r="Q14" s="159">
        <v>81333.626953125</v>
      </c>
      <c r="R14" s="159">
        <v>53512.966796875</v>
      </c>
    </row>
    <row r="15" spans="1:18">
      <c r="A15" s="117" t="s">
        <v>316</v>
      </c>
      <c r="B15" s="101" t="s">
        <v>81</v>
      </c>
      <c r="C15" s="105">
        <v>72508.579687500009</v>
      </c>
      <c r="D15" s="105">
        <v>65916.890625</v>
      </c>
      <c r="E15" s="105">
        <v>6591.6890625000087</v>
      </c>
      <c r="F15" s="105">
        <v>75333.58928571429</v>
      </c>
      <c r="G15" s="105">
        <v>9416.6986607142899</v>
      </c>
      <c r="H15" s="105">
        <v>1105.72265625</v>
      </c>
      <c r="I15" s="105">
        <v>65916.890625</v>
      </c>
      <c r="J15" s="105">
        <v>8501.0039062499964</v>
      </c>
      <c r="K15" s="105">
        <v>57415.88671875</v>
      </c>
      <c r="L15" s="102">
        <f t="shared" si="0"/>
        <v>0.12896548707996641</v>
      </c>
      <c r="M15" s="105">
        <v>57415.88671875</v>
      </c>
      <c r="N15" s="89">
        <f t="shared" si="1"/>
        <v>0.87103451292003353</v>
      </c>
      <c r="P15" s="160" t="s">
        <v>395</v>
      </c>
      <c r="Q15" s="159">
        <v>11828.1845703125</v>
      </c>
      <c r="R15" s="159">
        <v>11828.1845703125</v>
      </c>
    </row>
    <row r="16" spans="1:18">
      <c r="A16" s="117" t="s">
        <v>140</v>
      </c>
      <c r="B16" s="101" t="s">
        <v>164</v>
      </c>
      <c r="C16" s="145">
        <v>159412</v>
      </c>
      <c r="D16" s="145">
        <v>145064.92000000001</v>
      </c>
      <c r="E16" s="145">
        <v>14347.079999999987</v>
      </c>
      <c r="F16" s="145">
        <v>108402.81142857143</v>
      </c>
      <c r="G16" s="145">
        <v>13550.351428571434</v>
      </c>
      <c r="H16" s="145">
        <v>2449.7200000000003</v>
      </c>
      <c r="I16" s="105">
        <v>94852.459999999992</v>
      </c>
      <c r="J16" s="105">
        <v>80673.399999999994</v>
      </c>
      <c r="K16" s="105">
        <v>14179.059999999998</v>
      </c>
      <c r="L16" s="102">
        <f t="shared" si="0"/>
        <v>0.8505145781142629</v>
      </c>
      <c r="M16" s="105">
        <v>59263</v>
      </c>
      <c r="N16" s="89">
        <f t="shared" si="1"/>
        <v>0.62479138653863064</v>
      </c>
      <c r="P16" s="160" t="s">
        <v>396</v>
      </c>
      <c r="Q16" s="159">
        <v>4.6875E-2</v>
      </c>
      <c r="R16" s="159">
        <v>4.6875E-2</v>
      </c>
    </row>
    <row r="17" spans="1:14">
      <c r="A17" s="117" t="s">
        <v>140</v>
      </c>
      <c r="B17" s="101" t="s">
        <v>149</v>
      </c>
      <c r="C17" s="145">
        <v>211912</v>
      </c>
      <c r="D17" s="145">
        <v>192839.92</v>
      </c>
      <c r="E17" s="145">
        <v>19072.079999999987</v>
      </c>
      <c r="F17" s="145">
        <v>122902.09142857145</v>
      </c>
      <c r="G17" s="145">
        <v>15362.761428571437</v>
      </c>
      <c r="H17" s="145">
        <v>2176.7200000000003</v>
      </c>
      <c r="I17" s="105">
        <v>107539.33000000002</v>
      </c>
      <c r="J17" s="105">
        <v>50749.98</v>
      </c>
      <c r="K17" s="105">
        <v>56789.350000000013</v>
      </c>
      <c r="L17" s="102">
        <f t="shared" si="0"/>
        <v>0.47192018027264998</v>
      </c>
      <c r="M17" s="105">
        <v>54482</v>
      </c>
      <c r="N17" s="89">
        <f t="shared" si="1"/>
        <v>0.50662394865208837</v>
      </c>
    </row>
    <row r="18" spans="1:14">
      <c r="A18" s="117" t="s">
        <v>140</v>
      </c>
      <c r="B18" s="101" t="s">
        <v>166</v>
      </c>
      <c r="C18" s="145">
        <v>247956</v>
      </c>
      <c r="D18" s="145">
        <v>225639.96000000002</v>
      </c>
      <c r="E18" s="145">
        <v>22316.039999999979</v>
      </c>
      <c r="F18" s="145">
        <v>160967.19999999998</v>
      </c>
      <c r="G18" s="145">
        <v>20120.899999999994</v>
      </c>
      <c r="H18" s="145">
        <v>4080.44</v>
      </c>
      <c r="I18" s="105">
        <v>140846.29999999999</v>
      </c>
      <c r="J18" s="105">
        <v>75011.420000000013</v>
      </c>
      <c r="K18" s="105">
        <v>65834.879999999976</v>
      </c>
      <c r="L18" s="102">
        <f t="shared" si="0"/>
        <v>0.53257643260774346</v>
      </c>
      <c r="M18" s="105">
        <v>95669.739999999991</v>
      </c>
      <c r="N18" s="89">
        <f t="shared" si="1"/>
        <v>0.67924922415427313</v>
      </c>
    </row>
    <row r="19" spans="1:14">
      <c r="A19" s="117" t="s">
        <v>140</v>
      </c>
      <c r="B19" s="101" t="s">
        <v>152</v>
      </c>
      <c r="C19" s="145">
        <v>85964</v>
      </c>
      <c r="D19" s="145">
        <v>78227.240000000005</v>
      </c>
      <c r="E19" s="145">
        <v>7736.7599999999948</v>
      </c>
      <c r="F19" s="145">
        <v>53680.754285714291</v>
      </c>
      <c r="G19" s="145">
        <v>6710.0942857142873</v>
      </c>
      <c r="H19" s="145">
        <v>1903.72</v>
      </c>
      <c r="I19" s="105">
        <v>46970.66</v>
      </c>
      <c r="J19" s="105">
        <v>17510.93</v>
      </c>
      <c r="K19" s="105">
        <v>29459.730000000003</v>
      </c>
      <c r="L19" s="102">
        <f t="shared" si="0"/>
        <v>0.37280570466755203</v>
      </c>
      <c r="M19" s="105">
        <v>22569.57</v>
      </c>
      <c r="N19" s="89">
        <f t="shared" si="1"/>
        <v>0.48050357393317439</v>
      </c>
    </row>
    <row r="20" spans="1:14" s="97" customFormat="1">
      <c r="A20" s="90" t="s">
        <v>328</v>
      </c>
      <c r="B20" s="101" t="s">
        <v>329</v>
      </c>
      <c r="C20" s="105">
        <v>22025.142857142859</v>
      </c>
      <c r="D20" s="105">
        <v>20022.857142857141</v>
      </c>
      <c r="E20" s="105">
        <v>2002.2857142857174</v>
      </c>
      <c r="F20" s="105">
        <v>20022.857142857141</v>
      </c>
      <c r="G20" s="105">
        <v>2502.8571428571413</v>
      </c>
      <c r="H20" s="105"/>
      <c r="I20" s="105">
        <v>17520</v>
      </c>
      <c r="J20" s="105">
        <v>12844</v>
      </c>
      <c r="K20" s="105">
        <v>4676</v>
      </c>
      <c r="L20" s="102">
        <f t="shared" si="0"/>
        <v>0.73310502283105028</v>
      </c>
      <c r="M20" s="105">
        <v>12844</v>
      </c>
      <c r="N20" s="89">
        <f t="shared" si="1"/>
        <v>0.73310502283105028</v>
      </c>
    </row>
    <row r="21" spans="1:14" s="97" customFormat="1">
      <c r="A21" s="121" t="s">
        <v>328</v>
      </c>
      <c r="B21" s="76" t="s">
        <v>331</v>
      </c>
      <c r="C21" s="77">
        <v>24257.828571428574</v>
      </c>
      <c r="D21" s="77">
        <v>22052.571428571428</v>
      </c>
      <c r="E21" s="77">
        <v>2205.2571428571464</v>
      </c>
      <c r="F21" s="77">
        <v>22052.571428571428</v>
      </c>
      <c r="G21" s="77">
        <v>2756.5714285714275</v>
      </c>
      <c r="H21" s="77"/>
      <c r="I21" s="77">
        <v>19296</v>
      </c>
      <c r="J21" s="77">
        <v>11764</v>
      </c>
      <c r="K21" s="77">
        <v>7532</v>
      </c>
      <c r="L21" s="79">
        <f t="shared" si="0"/>
        <v>0.60966003316749584</v>
      </c>
      <c r="M21" s="77">
        <v>11764</v>
      </c>
      <c r="N21" s="81">
        <f t="shared" si="1"/>
        <v>0.60966003316749584</v>
      </c>
    </row>
    <row r="22" spans="1:14" s="14" customFormat="1">
      <c r="A22" s="110"/>
      <c r="B22" s="110" t="s">
        <v>353</v>
      </c>
      <c r="C22" s="110">
        <f t="shared" ref="C22:K22" si="2">SUM(C2:C21)</f>
        <v>1993306.0143973215</v>
      </c>
      <c r="D22" s="110">
        <f t="shared" si="2"/>
        <v>1812737.5076339282</v>
      </c>
      <c r="E22" s="110">
        <f t="shared" si="2"/>
        <v>180568.50676339294</v>
      </c>
      <c r="F22" s="110">
        <f t="shared" si="2"/>
        <v>1778188.3303571427</v>
      </c>
      <c r="G22" s="110">
        <f t="shared" si="2"/>
        <v>222273.54129464287</v>
      </c>
      <c r="H22" s="110">
        <f t="shared" si="2"/>
        <v>43814.805078125006</v>
      </c>
      <c r="I22" s="110">
        <f t="shared" si="2"/>
        <v>1555914.7890625</v>
      </c>
      <c r="J22" s="110">
        <f t="shared" si="2"/>
        <v>457652.64601562504</v>
      </c>
      <c r="K22" s="110">
        <f t="shared" si="2"/>
        <v>1098262.1430468748</v>
      </c>
      <c r="L22" s="102">
        <f t="shared" si="0"/>
        <v>0.29413734558778687</v>
      </c>
      <c r="M22" s="110">
        <f>SUM(M2:M21)</f>
        <v>1176383.4330468748</v>
      </c>
      <c r="N22" s="112">
        <f t="shared" si="1"/>
        <v>0.75607188858696572</v>
      </c>
    </row>
    <row r="23" spans="1:14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M23" s="97"/>
      <c r="N23" s="97"/>
    </row>
    <row r="24" spans="1:14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M24" s="97"/>
      <c r="N24" s="97"/>
    </row>
    <row r="25" spans="1:14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M25" s="97"/>
      <c r="N25" s="97"/>
    </row>
    <row r="26" spans="1:14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M26" s="97"/>
      <c r="N26" s="97"/>
    </row>
    <row r="27" spans="1:14">
      <c r="J27">
        <v>457652.64601562504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="130" zoomScaleNormal="130" workbookViewId="0">
      <selection activeCell="F15" sqref="F15"/>
    </sheetView>
  </sheetViews>
  <sheetFormatPr defaultRowHeight="15"/>
  <cols>
    <col min="1" max="2" width="10.140625" bestFit="1" customWidth="1"/>
    <col min="3" max="3" width="18.140625" style="12" bestFit="1" customWidth="1"/>
    <col min="4" max="4" width="12.5703125" style="12" bestFit="1" customWidth="1"/>
    <col min="5" max="5" width="13.28515625" style="12" bestFit="1" customWidth="1"/>
    <col min="6" max="6" width="15" style="12" bestFit="1" customWidth="1"/>
    <col min="7" max="7" width="12.42578125" style="12" bestFit="1" customWidth="1"/>
    <col min="8" max="8" width="8.28515625" style="12" bestFit="1" customWidth="1"/>
    <col min="9" max="9" width="13.85546875" style="12" bestFit="1" customWidth="1"/>
    <col min="10" max="10" width="12.28515625" style="12" bestFit="1" customWidth="1"/>
    <col min="11" max="11" width="11.7109375" style="12" bestFit="1" customWidth="1"/>
    <col min="12" max="12" width="9.42578125" style="12" bestFit="1" customWidth="1"/>
    <col min="13" max="13" width="17.7109375" bestFit="1" customWidth="1"/>
    <col min="14" max="14" width="13.28515625" bestFit="1" customWidth="1"/>
  </cols>
  <sheetData>
    <row r="1" spans="1:18" s="14" customFormat="1">
      <c r="A1" s="88" t="s">
        <v>350</v>
      </c>
      <c r="B1" s="87" t="s">
        <v>10</v>
      </c>
      <c r="C1" s="87" t="s">
        <v>357</v>
      </c>
      <c r="D1" s="87" t="s">
        <v>324</v>
      </c>
      <c r="E1" s="87" t="s">
        <v>343</v>
      </c>
      <c r="F1" s="87" t="s">
        <v>345</v>
      </c>
      <c r="G1" s="87" t="s">
        <v>344</v>
      </c>
      <c r="H1" s="87" t="s">
        <v>8</v>
      </c>
      <c r="I1" s="86" t="s">
        <v>18</v>
      </c>
      <c r="J1" s="86" t="s">
        <v>17</v>
      </c>
      <c r="K1" s="86" t="s">
        <v>19</v>
      </c>
      <c r="L1" s="113" t="s">
        <v>381</v>
      </c>
      <c r="M1" s="106" t="s">
        <v>355</v>
      </c>
      <c r="N1" s="106" t="s">
        <v>382</v>
      </c>
    </row>
    <row r="2" spans="1:18" s="97" customFormat="1">
      <c r="A2" s="104" t="s">
        <v>356</v>
      </c>
      <c r="B2" s="101">
        <v>667</v>
      </c>
      <c r="C2" s="105">
        <v>235200</v>
      </c>
      <c r="D2" s="105">
        <v>213716.5625</v>
      </c>
      <c r="E2" s="105">
        <v>21483.4375</v>
      </c>
      <c r="F2" s="105">
        <v>200650</v>
      </c>
      <c r="G2" s="105">
        <v>100325</v>
      </c>
      <c r="H2" s="105">
        <v>4361.5625</v>
      </c>
      <c r="I2" s="105">
        <v>100325</v>
      </c>
      <c r="J2" s="105">
        <v>3.1</v>
      </c>
      <c r="K2" s="105">
        <v>100321.9</v>
      </c>
      <c r="L2" s="102">
        <f>J2/I2</f>
        <v>3.089957637677548E-5</v>
      </c>
      <c r="M2" s="105">
        <v>0</v>
      </c>
      <c r="N2" s="89">
        <f>M2/I2</f>
        <v>0</v>
      </c>
      <c r="O2" s="96"/>
      <c r="P2" s="96"/>
      <c r="Q2" s="92"/>
      <c r="R2" s="95"/>
    </row>
    <row r="3" spans="1:18" s="97" customFormat="1">
      <c r="A3" s="104" t="s">
        <v>356</v>
      </c>
      <c r="B3" s="101">
        <v>671</v>
      </c>
      <c r="C3" s="105">
        <v>480000</v>
      </c>
      <c r="D3" s="105">
        <v>436156.25</v>
      </c>
      <c r="E3" s="105">
        <v>43843.75</v>
      </c>
      <c r="F3" s="105">
        <v>415250</v>
      </c>
      <c r="G3" s="105">
        <v>207625</v>
      </c>
      <c r="H3" s="105">
        <v>8723.125</v>
      </c>
      <c r="I3" s="105">
        <v>207625</v>
      </c>
      <c r="J3" s="105">
        <v>3.1</v>
      </c>
      <c r="K3" s="105">
        <v>207621.9</v>
      </c>
      <c r="L3" s="102">
        <f>J3/I3</f>
        <v>1.4930764599638772E-5</v>
      </c>
      <c r="M3" s="105">
        <v>0</v>
      </c>
      <c r="N3" s="89">
        <f>M3/I3</f>
        <v>0</v>
      </c>
      <c r="O3" s="96"/>
      <c r="P3" s="96"/>
      <c r="Q3" s="92"/>
      <c r="R3" s="95"/>
    </row>
    <row r="6" spans="1:18" s="14" customFormat="1">
      <c r="A6" s="85" t="s">
        <v>353</v>
      </c>
      <c r="B6" s="82"/>
      <c r="C6" s="84">
        <f t="shared" ref="C6:K6" si="0">SUM(C2:C3)</f>
        <v>715200</v>
      </c>
      <c r="D6" s="84">
        <f t="shared" si="0"/>
        <v>649872.8125</v>
      </c>
      <c r="E6" s="84">
        <f t="shared" si="0"/>
        <v>65327.1875</v>
      </c>
      <c r="F6" s="84">
        <f t="shared" si="0"/>
        <v>615900</v>
      </c>
      <c r="G6" s="84">
        <f t="shared" si="0"/>
        <v>307950</v>
      </c>
      <c r="H6" s="84">
        <f t="shared" si="0"/>
        <v>13084.6875</v>
      </c>
      <c r="I6" s="84">
        <f t="shared" si="0"/>
        <v>307950</v>
      </c>
      <c r="J6" s="84">
        <f t="shared" si="0"/>
        <v>6.2</v>
      </c>
      <c r="K6" s="84">
        <f t="shared" si="0"/>
        <v>307943.8</v>
      </c>
      <c r="L6" s="116">
        <f>J6/I6</f>
        <v>2.0133138496509175E-5</v>
      </c>
      <c r="M6" s="84">
        <f>SUM(M2:M3)</f>
        <v>0</v>
      </c>
      <c r="N6" s="81">
        <f>M6/I6</f>
        <v>0</v>
      </c>
    </row>
    <row r="9" spans="1:18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</row>
    <row r="10" spans="1:18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</row>
    <row r="11" spans="1:18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</row>
    <row r="12" spans="1:18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</row>
    <row r="13" spans="1:18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</row>
    <row r="14" spans="1:18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</row>
    <row r="15" spans="1:18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</row>
    <row r="16" spans="1:18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</row>
    <row r="17" spans="1:13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</row>
    <row r="18" spans="1:13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</row>
    <row r="19" spans="1:13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</row>
    <row r="20" spans="1:13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</row>
    <row r="21" spans="1:13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</row>
    <row r="22" spans="1:13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</row>
    <row r="23" spans="1:13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</row>
    <row r="24" spans="1:13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G22" sqref="G22"/>
    </sheetView>
  </sheetViews>
  <sheetFormatPr defaultRowHeight="15"/>
  <cols>
    <col min="1" max="1" width="8" bestFit="1" customWidth="1"/>
    <col min="2" max="2" width="15.42578125" bestFit="1" customWidth="1"/>
    <col min="3" max="3" width="15.85546875" bestFit="1" customWidth="1"/>
    <col min="4" max="4" width="10.28515625" bestFit="1" customWidth="1"/>
    <col min="5" max="5" width="11" bestFit="1" customWidth="1"/>
    <col min="6" max="6" width="12.7109375" bestFit="1" customWidth="1"/>
    <col min="7" max="7" width="10.140625" bestFit="1" customWidth="1"/>
    <col min="8" max="8" width="6" bestFit="1" customWidth="1"/>
    <col min="9" max="9" width="11.5703125" bestFit="1" customWidth="1"/>
    <col min="10" max="10" width="10" bestFit="1" customWidth="1"/>
    <col min="11" max="11" width="9.42578125" bestFit="1" customWidth="1"/>
    <col min="12" max="12" width="7.140625" bestFit="1" customWidth="1"/>
    <col min="13" max="13" width="15.42578125" bestFit="1" customWidth="1"/>
    <col min="14" max="14" width="11" bestFit="1" customWidth="1"/>
  </cols>
  <sheetData>
    <row r="1" spans="1:14" s="143" customFormat="1">
      <c r="A1" s="1" t="s">
        <v>350</v>
      </c>
      <c r="B1" s="1" t="s">
        <v>10</v>
      </c>
      <c r="C1" s="1" t="s">
        <v>357</v>
      </c>
      <c r="D1" s="1" t="s">
        <v>324</v>
      </c>
      <c r="E1" s="1" t="s">
        <v>343</v>
      </c>
      <c r="F1" s="1" t="s">
        <v>345</v>
      </c>
      <c r="G1" s="1" t="s">
        <v>344</v>
      </c>
      <c r="H1" s="1" t="s">
        <v>8</v>
      </c>
      <c r="I1" s="110" t="s">
        <v>18</v>
      </c>
      <c r="J1" s="110" t="s">
        <v>17</v>
      </c>
      <c r="K1" s="110" t="s">
        <v>19</v>
      </c>
      <c r="L1" s="113" t="s">
        <v>381</v>
      </c>
      <c r="M1" s="106" t="s">
        <v>355</v>
      </c>
      <c r="N1" s="106" t="s">
        <v>382</v>
      </c>
    </row>
    <row r="2" spans="1:14" s="143" customFormat="1">
      <c r="A2" s="144" t="s">
        <v>230</v>
      </c>
      <c r="B2" s="129" t="s">
        <v>241</v>
      </c>
      <c r="C2" s="145">
        <v>50688.000000000007</v>
      </c>
      <c r="D2" s="145">
        <v>46080</v>
      </c>
      <c r="E2" s="145">
        <v>4608.0000000000073</v>
      </c>
      <c r="F2" s="145">
        <v>15213.714285714286</v>
      </c>
      <c r="G2" s="145">
        <v>1901.7142857142862</v>
      </c>
      <c r="H2" s="145"/>
      <c r="I2" s="145">
        <v>13312</v>
      </c>
      <c r="J2" s="145">
        <v>13312</v>
      </c>
      <c r="K2" s="145">
        <v>0</v>
      </c>
      <c r="L2" s="146">
        <f t="shared" ref="L2:L16" si="0">J2/I2</f>
        <v>1</v>
      </c>
      <c r="M2" s="145">
        <v>13312</v>
      </c>
      <c r="N2" s="146">
        <f t="shared" ref="N2:N16" si="1">M2/I2</f>
        <v>1</v>
      </c>
    </row>
    <row r="3" spans="1:14" s="143" customFormat="1">
      <c r="A3" s="144" t="s">
        <v>230</v>
      </c>
      <c r="B3" s="129" t="s">
        <v>243</v>
      </c>
      <c r="C3" s="145">
        <v>50688.000000000007</v>
      </c>
      <c r="D3" s="145">
        <v>46080</v>
      </c>
      <c r="E3" s="145">
        <v>4608.0000000000073</v>
      </c>
      <c r="F3" s="145">
        <v>19894.857142857141</v>
      </c>
      <c r="G3" s="145">
        <v>2486.8571428571413</v>
      </c>
      <c r="H3" s="145"/>
      <c r="I3" s="145">
        <v>17408</v>
      </c>
      <c r="J3" s="145">
        <v>17408</v>
      </c>
      <c r="K3" s="145">
        <v>0</v>
      </c>
      <c r="L3" s="146">
        <f t="shared" si="0"/>
        <v>1</v>
      </c>
      <c r="M3" s="145">
        <v>17408</v>
      </c>
      <c r="N3" s="146">
        <f t="shared" si="1"/>
        <v>1</v>
      </c>
    </row>
    <row r="4" spans="1:14" s="143" customFormat="1">
      <c r="A4" s="144" t="s">
        <v>230</v>
      </c>
      <c r="B4" s="129" t="s">
        <v>257</v>
      </c>
      <c r="C4" s="145">
        <v>272923.2</v>
      </c>
      <c r="D4" s="145">
        <v>248112</v>
      </c>
      <c r="E4" s="145">
        <v>24811.200000000012</v>
      </c>
      <c r="F4" s="145">
        <v>176107.42857142858</v>
      </c>
      <c r="G4" s="145">
        <v>22013.42857142858</v>
      </c>
      <c r="H4" s="145"/>
      <c r="I4" s="145">
        <v>154094</v>
      </c>
      <c r="J4" s="145">
        <v>154094</v>
      </c>
      <c r="K4" s="145">
        <v>0</v>
      </c>
      <c r="L4" s="146">
        <f t="shared" si="0"/>
        <v>1</v>
      </c>
      <c r="M4" s="145">
        <v>154094</v>
      </c>
      <c r="N4" s="146">
        <f t="shared" si="1"/>
        <v>1</v>
      </c>
    </row>
    <row r="5" spans="1:14" s="143" customFormat="1">
      <c r="A5" s="144" t="s">
        <v>230</v>
      </c>
      <c r="B5" s="129" t="s">
        <v>259</v>
      </c>
      <c r="C5" s="145">
        <v>109422.50000000001</v>
      </c>
      <c r="D5" s="145">
        <v>99475</v>
      </c>
      <c r="E5" s="145">
        <v>9947.5000000000146</v>
      </c>
      <c r="F5" s="145">
        <v>82211.428571428565</v>
      </c>
      <c r="G5" s="145">
        <v>10276.428571428565</v>
      </c>
      <c r="H5" s="145"/>
      <c r="I5" s="145">
        <v>71935</v>
      </c>
      <c r="J5" s="145">
        <v>71935</v>
      </c>
      <c r="K5" s="145">
        <v>0</v>
      </c>
      <c r="L5" s="146">
        <f t="shared" si="0"/>
        <v>1</v>
      </c>
      <c r="M5" s="145">
        <v>71935</v>
      </c>
      <c r="N5" s="146">
        <f t="shared" si="1"/>
        <v>1</v>
      </c>
    </row>
    <row r="6" spans="1:14" s="143" customFormat="1">
      <c r="A6" s="144" t="s">
        <v>230</v>
      </c>
      <c r="B6" s="129" t="s">
        <v>229</v>
      </c>
      <c r="C6" s="145">
        <v>64930.8</v>
      </c>
      <c r="D6" s="145">
        <v>59028</v>
      </c>
      <c r="E6" s="145">
        <v>5902.8000000000029</v>
      </c>
      <c r="F6" s="145">
        <v>55448</v>
      </c>
      <c r="G6" s="145">
        <v>6931</v>
      </c>
      <c r="H6" s="145"/>
      <c r="I6" s="145">
        <v>48517</v>
      </c>
      <c r="J6" s="145">
        <v>48517</v>
      </c>
      <c r="K6" s="145">
        <v>0</v>
      </c>
      <c r="L6" s="146">
        <f t="shared" si="0"/>
        <v>1</v>
      </c>
      <c r="M6" s="145">
        <v>48517</v>
      </c>
      <c r="N6" s="146">
        <f t="shared" si="1"/>
        <v>1</v>
      </c>
    </row>
    <row r="7" spans="1:14" s="143" customFormat="1">
      <c r="A7" s="144" t="s">
        <v>230</v>
      </c>
      <c r="B7" s="129" t="s">
        <v>236</v>
      </c>
      <c r="C7" s="145">
        <v>86168.5</v>
      </c>
      <c r="D7" s="145">
        <v>78335</v>
      </c>
      <c r="E7" s="145">
        <v>7833.5</v>
      </c>
      <c r="F7" s="145">
        <v>58121.142857142855</v>
      </c>
      <c r="G7" s="145">
        <v>7265.1428571428551</v>
      </c>
      <c r="H7" s="145"/>
      <c r="I7" s="145">
        <v>50856</v>
      </c>
      <c r="J7" s="145">
        <v>50856</v>
      </c>
      <c r="K7" s="145">
        <v>0</v>
      </c>
      <c r="L7" s="146">
        <f t="shared" si="0"/>
        <v>1</v>
      </c>
      <c r="M7" s="145">
        <v>50856</v>
      </c>
      <c r="N7" s="146">
        <f t="shared" si="1"/>
        <v>1</v>
      </c>
    </row>
    <row r="8" spans="1:14" s="143" customFormat="1">
      <c r="A8" s="144" t="s">
        <v>230</v>
      </c>
      <c r="B8" s="129" t="s">
        <v>234</v>
      </c>
      <c r="C8" s="145">
        <v>44002.200000000004</v>
      </c>
      <c r="D8" s="145">
        <v>40002</v>
      </c>
      <c r="E8" s="145">
        <v>4000.2000000000044</v>
      </c>
      <c r="F8" s="145">
        <v>16625.142857142859</v>
      </c>
      <c r="G8" s="145">
        <v>2078.1428571428587</v>
      </c>
      <c r="H8" s="145"/>
      <c r="I8" s="145">
        <v>14547</v>
      </c>
      <c r="J8" s="145">
        <v>14547</v>
      </c>
      <c r="K8" s="145">
        <v>0</v>
      </c>
      <c r="L8" s="146">
        <f t="shared" si="0"/>
        <v>1</v>
      </c>
      <c r="M8" s="145">
        <v>14547</v>
      </c>
      <c r="N8" s="146">
        <f t="shared" si="1"/>
        <v>1</v>
      </c>
    </row>
    <row r="9" spans="1:14" s="143" customFormat="1">
      <c r="A9" s="144" t="s">
        <v>230</v>
      </c>
      <c r="B9" s="129" t="s">
        <v>238</v>
      </c>
      <c r="C9" s="145">
        <v>44003.3</v>
      </c>
      <c r="D9" s="145">
        <v>40003</v>
      </c>
      <c r="E9" s="145">
        <v>4000.3000000000029</v>
      </c>
      <c r="F9" s="145">
        <v>16627.428571428572</v>
      </c>
      <c r="G9" s="145">
        <v>2078.4285714285725</v>
      </c>
      <c r="H9" s="145"/>
      <c r="I9" s="145">
        <v>14549</v>
      </c>
      <c r="J9" s="145">
        <v>14549</v>
      </c>
      <c r="K9" s="145">
        <v>0</v>
      </c>
      <c r="L9" s="146">
        <f t="shared" si="0"/>
        <v>1</v>
      </c>
      <c r="M9" s="145">
        <v>14549</v>
      </c>
      <c r="N9" s="146">
        <f t="shared" si="1"/>
        <v>1</v>
      </c>
    </row>
    <row r="10" spans="1:14" s="143" customFormat="1">
      <c r="A10" s="144" t="s">
        <v>230</v>
      </c>
      <c r="B10" s="129" t="s">
        <v>246</v>
      </c>
      <c r="C10" s="145">
        <v>55559.9</v>
      </c>
      <c r="D10" s="145">
        <v>50509</v>
      </c>
      <c r="E10" s="145">
        <v>5050.9000000000015</v>
      </c>
      <c r="F10" s="145">
        <v>54083.428571428572</v>
      </c>
      <c r="G10" s="145">
        <v>6760.4285714285725</v>
      </c>
      <c r="H10" s="145"/>
      <c r="I10" s="145">
        <v>47323</v>
      </c>
      <c r="J10" s="145">
        <v>47323</v>
      </c>
      <c r="K10" s="145">
        <v>0</v>
      </c>
      <c r="L10" s="146">
        <f t="shared" si="0"/>
        <v>1</v>
      </c>
      <c r="M10" s="145">
        <v>47323</v>
      </c>
      <c r="N10" s="146">
        <f t="shared" si="1"/>
        <v>1</v>
      </c>
    </row>
    <row r="11" spans="1:14" s="143" customFormat="1">
      <c r="A11" s="144" t="s">
        <v>230</v>
      </c>
      <c r="B11" s="129" t="s">
        <v>248</v>
      </c>
      <c r="C11" s="145">
        <v>54818.500000000007</v>
      </c>
      <c r="D11" s="145">
        <v>49835</v>
      </c>
      <c r="E11" s="145">
        <v>4983.5000000000073</v>
      </c>
      <c r="F11" s="145">
        <v>46635.428571428572</v>
      </c>
      <c r="G11" s="145">
        <v>5829.4285714285725</v>
      </c>
      <c r="H11" s="145"/>
      <c r="I11" s="145">
        <v>40806</v>
      </c>
      <c r="J11" s="145">
        <v>40806</v>
      </c>
      <c r="K11" s="145">
        <v>0</v>
      </c>
      <c r="L11" s="146">
        <f t="shared" si="0"/>
        <v>1</v>
      </c>
      <c r="M11" s="145">
        <v>40806</v>
      </c>
      <c r="N11" s="146">
        <f t="shared" si="1"/>
        <v>1</v>
      </c>
    </row>
    <row r="12" spans="1:14" s="143" customFormat="1">
      <c r="A12" s="144" t="s">
        <v>230</v>
      </c>
      <c r="B12" s="129" t="s">
        <v>250</v>
      </c>
      <c r="C12" s="145">
        <v>269577</v>
      </c>
      <c r="D12" s="145">
        <v>245070</v>
      </c>
      <c r="E12" s="145">
        <v>24507</v>
      </c>
      <c r="F12" s="145">
        <v>176035.42857142858</v>
      </c>
      <c r="G12" s="145">
        <v>22004.42857142858</v>
      </c>
      <c r="H12" s="145"/>
      <c r="I12" s="145">
        <v>154031</v>
      </c>
      <c r="J12" s="145">
        <v>154031</v>
      </c>
      <c r="K12" s="145">
        <v>0</v>
      </c>
      <c r="L12" s="146">
        <f t="shared" si="0"/>
        <v>1</v>
      </c>
      <c r="M12" s="145">
        <v>154031</v>
      </c>
      <c r="N12" s="146">
        <f t="shared" si="1"/>
        <v>1</v>
      </c>
    </row>
    <row r="13" spans="1:14" s="143" customFormat="1">
      <c r="A13" s="144" t="s">
        <v>230</v>
      </c>
      <c r="B13" s="129" t="s">
        <v>252</v>
      </c>
      <c r="C13" s="145">
        <v>116045.6</v>
      </c>
      <c r="D13" s="145">
        <v>105496</v>
      </c>
      <c r="E13" s="145">
        <v>10549.600000000006</v>
      </c>
      <c r="F13" s="145">
        <v>85177.142857142855</v>
      </c>
      <c r="G13" s="145">
        <v>10647.142857142855</v>
      </c>
      <c r="H13" s="145"/>
      <c r="I13" s="145">
        <v>74530</v>
      </c>
      <c r="J13" s="145">
        <v>74530</v>
      </c>
      <c r="K13" s="145">
        <v>0</v>
      </c>
      <c r="L13" s="146">
        <f t="shared" si="0"/>
        <v>1</v>
      </c>
      <c r="M13" s="145">
        <v>74530</v>
      </c>
      <c r="N13" s="146">
        <f t="shared" si="1"/>
        <v>1</v>
      </c>
    </row>
    <row r="14" spans="1:14" s="143" customFormat="1">
      <c r="A14" s="144" t="s">
        <v>230</v>
      </c>
      <c r="B14" s="129" t="s">
        <v>261</v>
      </c>
      <c r="C14" s="145">
        <v>28164.400000000001</v>
      </c>
      <c r="D14" s="145">
        <v>25604</v>
      </c>
      <c r="E14" s="145">
        <v>2560.4000000000015</v>
      </c>
      <c r="F14" s="145">
        <v>9387.4285714285706</v>
      </c>
      <c r="G14" s="145">
        <v>1173.4285714285706</v>
      </c>
      <c r="H14" s="145"/>
      <c r="I14" s="145">
        <v>8214</v>
      </c>
      <c r="J14" s="145">
        <v>8214</v>
      </c>
      <c r="K14" s="145">
        <v>0</v>
      </c>
      <c r="L14" s="146">
        <f t="shared" si="0"/>
        <v>1</v>
      </c>
      <c r="M14" s="145">
        <v>8214</v>
      </c>
      <c r="N14" s="146">
        <f t="shared" si="1"/>
        <v>1</v>
      </c>
    </row>
    <row r="15" spans="1:14" s="14" customFormat="1">
      <c r="A15" s="144" t="s">
        <v>230</v>
      </c>
      <c r="B15" s="129" t="s">
        <v>254</v>
      </c>
      <c r="C15" s="145">
        <v>28154.500000000004</v>
      </c>
      <c r="D15" s="145">
        <v>25595</v>
      </c>
      <c r="E15" s="145">
        <v>2559.5000000000036</v>
      </c>
      <c r="F15" s="145">
        <v>4720</v>
      </c>
      <c r="G15" s="145">
        <v>590</v>
      </c>
      <c r="H15" s="145"/>
      <c r="I15" s="145">
        <v>4130</v>
      </c>
      <c r="J15" s="145">
        <v>4130</v>
      </c>
      <c r="K15" s="145">
        <v>0</v>
      </c>
      <c r="L15" s="146">
        <f t="shared" si="0"/>
        <v>1</v>
      </c>
      <c r="M15" s="145">
        <v>4130</v>
      </c>
      <c r="N15" s="146">
        <f t="shared" si="1"/>
        <v>1</v>
      </c>
    </row>
    <row r="16" spans="1:14" s="14" customFormat="1">
      <c r="A16" s="115" t="s">
        <v>353</v>
      </c>
      <c r="B16" s="1"/>
      <c r="C16" s="110">
        <f>SUM(C2:C15)</f>
        <v>1275146.3999999999</v>
      </c>
      <c r="D16" s="110">
        <f t="shared" ref="D16:M16" si="2">SUM(D2:D15)</f>
        <v>1159224</v>
      </c>
      <c r="E16" s="110">
        <f t="shared" si="2"/>
        <v>115922.40000000005</v>
      </c>
      <c r="F16" s="110">
        <f t="shared" si="2"/>
        <v>816288</v>
      </c>
      <c r="G16" s="110">
        <f t="shared" si="2"/>
        <v>102036</v>
      </c>
      <c r="H16" s="110">
        <f t="shared" si="2"/>
        <v>0</v>
      </c>
      <c r="I16" s="110">
        <f t="shared" si="2"/>
        <v>714252</v>
      </c>
      <c r="J16" s="110">
        <f t="shared" si="2"/>
        <v>714252</v>
      </c>
      <c r="K16" s="110">
        <f t="shared" si="2"/>
        <v>0</v>
      </c>
      <c r="L16" s="146">
        <f t="shared" si="0"/>
        <v>1</v>
      </c>
      <c r="M16" s="110">
        <f t="shared" si="2"/>
        <v>714252</v>
      </c>
      <c r="N16" s="146">
        <f t="shared" si="1"/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C1" workbookViewId="0">
      <selection activeCell="E34" sqref="E34"/>
    </sheetView>
  </sheetViews>
  <sheetFormatPr defaultRowHeight="15"/>
  <cols>
    <col min="1" max="1" width="9.140625" style="143"/>
    <col min="2" max="2" width="11" style="97" customWidth="1"/>
    <col min="3" max="3" width="17.7109375" bestFit="1" customWidth="1"/>
    <col min="4" max="4" width="15.85546875" bestFit="1" customWidth="1"/>
    <col min="5" max="5" width="11" customWidth="1"/>
    <col min="6" max="6" width="11" bestFit="1" customWidth="1"/>
    <col min="7" max="7" width="12.7109375" bestFit="1" customWidth="1"/>
    <col min="8" max="9" width="11" customWidth="1"/>
    <col min="10" max="10" width="11.5703125" bestFit="1" customWidth="1"/>
    <col min="11" max="12" width="12" customWidth="1"/>
    <col min="13" max="13" width="9.42578125" style="114" bestFit="1" customWidth="1"/>
    <col min="14" max="14" width="17.7109375" bestFit="1" customWidth="1"/>
    <col min="15" max="15" width="13.28515625" bestFit="1" customWidth="1"/>
  </cols>
  <sheetData>
    <row r="1" spans="1:15" s="97" customFormat="1">
      <c r="A1" s="143"/>
      <c r="B1" s="88" t="s">
        <v>350</v>
      </c>
      <c r="C1" s="87" t="s">
        <v>10</v>
      </c>
      <c r="D1" s="87" t="s">
        <v>357</v>
      </c>
      <c r="E1" s="87" t="s">
        <v>324</v>
      </c>
      <c r="F1" s="87" t="s">
        <v>343</v>
      </c>
      <c r="G1" s="87" t="s">
        <v>345</v>
      </c>
      <c r="H1" s="87" t="s">
        <v>344</v>
      </c>
      <c r="I1" s="87" t="s">
        <v>8</v>
      </c>
      <c r="J1" s="86" t="s">
        <v>18</v>
      </c>
      <c r="K1" s="86" t="s">
        <v>17</v>
      </c>
      <c r="L1" s="86" t="s">
        <v>19</v>
      </c>
      <c r="M1" s="113" t="s">
        <v>381</v>
      </c>
      <c r="N1" s="106" t="s">
        <v>355</v>
      </c>
      <c r="O1" s="106" t="s">
        <v>382</v>
      </c>
    </row>
    <row r="2" spans="1:15" s="97" customFormat="1">
      <c r="A2" s="143"/>
      <c r="B2" s="104" t="s">
        <v>173</v>
      </c>
      <c r="C2" s="101" t="s">
        <v>172</v>
      </c>
      <c r="D2" s="105">
        <v>8366.0141479492195</v>
      </c>
      <c r="E2" s="105">
        <v>7605.4674072265625</v>
      </c>
      <c r="F2" s="105">
        <v>760.54674072265698</v>
      </c>
      <c r="G2" s="105">
        <v>7605.4674072265625</v>
      </c>
      <c r="H2" s="105">
        <v>3602</v>
      </c>
      <c r="I2" s="105">
        <v>401.4674072265625</v>
      </c>
      <c r="J2" s="105">
        <v>4003.4674072265625</v>
      </c>
      <c r="K2" s="105">
        <v>3602</v>
      </c>
      <c r="L2" s="105">
        <v>401.4674072265625</v>
      </c>
      <c r="M2" s="102">
        <f t="shared" ref="M2:M30" si="0">K2/J2</f>
        <v>0.89972007602662551</v>
      </c>
      <c r="N2" s="105">
        <v>3602</v>
      </c>
      <c r="O2" s="89">
        <f t="shared" ref="O2:O25" si="1">N2/J2</f>
        <v>0.89972007602662551</v>
      </c>
    </row>
    <row r="3" spans="1:15" s="97" customFormat="1">
      <c r="A3" s="143"/>
      <c r="B3" s="104" t="s">
        <v>173</v>
      </c>
      <c r="C3" s="101" t="s">
        <v>196</v>
      </c>
      <c r="D3" s="105">
        <v>7862.9050720214846</v>
      </c>
      <c r="E3" s="105">
        <v>7148.0955200195312</v>
      </c>
      <c r="F3" s="105">
        <v>714.80955200195331</v>
      </c>
      <c r="G3" s="105">
        <v>7148.0955200195312</v>
      </c>
      <c r="H3" s="105">
        <v>3440</v>
      </c>
      <c r="I3" s="105">
        <v>268.09552001953125</v>
      </c>
      <c r="J3" s="105">
        <v>3708.0955200195312</v>
      </c>
      <c r="K3" s="105">
        <v>3602</v>
      </c>
      <c r="L3" s="105">
        <v>106.09552001953125</v>
      </c>
      <c r="M3" s="102">
        <f t="shared" si="0"/>
        <v>0.97138813726703233</v>
      </c>
      <c r="N3" s="105">
        <v>3602</v>
      </c>
      <c r="O3" s="89">
        <f t="shared" si="1"/>
        <v>0.97138813726703233</v>
      </c>
    </row>
    <row r="4" spans="1:15" s="97" customFormat="1">
      <c r="A4" s="143"/>
      <c r="B4" s="104" t="s">
        <v>173</v>
      </c>
      <c r="C4" s="101" t="s">
        <v>188</v>
      </c>
      <c r="D4" s="105">
        <v>8366.0141479492195</v>
      </c>
      <c r="E4" s="105">
        <v>7605.4674072265625</v>
      </c>
      <c r="F4" s="105">
        <v>760.54674072265698</v>
      </c>
      <c r="G4" s="105">
        <v>7605.4674072265625</v>
      </c>
      <c r="H4" s="105">
        <v>3602</v>
      </c>
      <c r="I4" s="105">
        <v>401.4674072265625</v>
      </c>
      <c r="J4" s="105">
        <v>4003.4674072265625</v>
      </c>
      <c r="K4" s="105">
        <v>3602</v>
      </c>
      <c r="L4" s="105">
        <v>401.4674072265625</v>
      </c>
      <c r="M4" s="102">
        <f t="shared" si="0"/>
        <v>0.89972007602662551</v>
      </c>
      <c r="N4" s="105">
        <v>3602</v>
      </c>
      <c r="O4" s="89">
        <f t="shared" si="1"/>
        <v>0.89972007602662551</v>
      </c>
    </row>
    <row r="5" spans="1:15" s="97" customFormat="1">
      <c r="A5" s="143"/>
      <c r="B5" s="104" t="s">
        <v>173</v>
      </c>
      <c r="C5" s="101" t="s">
        <v>198</v>
      </c>
      <c r="D5" s="105">
        <v>7862.9050720214846</v>
      </c>
      <c r="E5" s="105">
        <v>7148.0955200195312</v>
      </c>
      <c r="F5" s="105">
        <v>714.80955200195331</v>
      </c>
      <c r="G5" s="105">
        <v>7148.0955200195312</v>
      </c>
      <c r="H5" s="105">
        <v>3440</v>
      </c>
      <c r="I5" s="105">
        <v>268.09552001953125</v>
      </c>
      <c r="J5" s="105">
        <v>3708.0955200195312</v>
      </c>
      <c r="K5" s="105">
        <v>3602</v>
      </c>
      <c r="L5" s="105">
        <v>106.09552001953125</v>
      </c>
      <c r="M5" s="102">
        <f t="shared" si="0"/>
        <v>0.97138813726703233</v>
      </c>
      <c r="N5" s="105">
        <v>3602</v>
      </c>
      <c r="O5" s="89">
        <f t="shared" si="1"/>
        <v>0.97138813726703233</v>
      </c>
    </row>
    <row r="6" spans="1:15" s="97" customFormat="1">
      <c r="A6" s="143"/>
      <c r="B6" s="104" t="s">
        <v>173</v>
      </c>
      <c r="C6" s="101" t="s">
        <v>182</v>
      </c>
      <c r="D6" s="105">
        <v>8366.0141479492195</v>
      </c>
      <c r="E6" s="105">
        <v>7605.4674072265625</v>
      </c>
      <c r="F6" s="105">
        <v>760.54674072265698</v>
      </c>
      <c r="G6" s="105">
        <v>7605.4674072265625</v>
      </c>
      <c r="H6" s="105">
        <v>3602</v>
      </c>
      <c r="I6" s="105">
        <v>401.4674072265625</v>
      </c>
      <c r="J6" s="105">
        <v>4003.4674072265625</v>
      </c>
      <c r="K6" s="105">
        <v>3602</v>
      </c>
      <c r="L6" s="105">
        <v>401.4674072265625</v>
      </c>
      <c r="M6" s="102">
        <f t="shared" si="0"/>
        <v>0.89972007602662551</v>
      </c>
      <c r="N6" s="105">
        <v>3602</v>
      </c>
      <c r="O6" s="89">
        <f t="shared" si="1"/>
        <v>0.89972007602662551</v>
      </c>
    </row>
    <row r="7" spans="1:15" s="97" customFormat="1">
      <c r="A7" s="143"/>
      <c r="B7" s="104" t="s">
        <v>173</v>
      </c>
      <c r="C7" s="101" t="s">
        <v>184</v>
      </c>
      <c r="D7" s="105">
        <v>8366.0141479492195</v>
      </c>
      <c r="E7" s="105">
        <v>7605.4674072265625</v>
      </c>
      <c r="F7" s="105">
        <v>760.54674072265698</v>
      </c>
      <c r="G7" s="105">
        <v>7605.4674072265625</v>
      </c>
      <c r="H7" s="105">
        <v>3602</v>
      </c>
      <c r="I7" s="105">
        <v>401.4674072265625</v>
      </c>
      <c r="J7" s="105">
        <v>4003.4674072265625</v>
      </c>
      <c r="K7" s="105">
        <v>3602</v>
      </c>
      <c r="L7" s="105">
        <v>401.4674072265625</v>
      </c>
      <c r="M7" s="102">
        <f t="shared" si="0"/>
        <v>0.89972007602662551</v>
      </c>
      <c r="N7" s="105">
        <v>3602</v>
      </c>
      <c r="O7" s="89">
        <f t="shared" si="1"/>
        <v>0.89972007602662551</v>
      </c>
    </row>
    <row r="8" spans="1:15" s="97" customFormat="1">
      <c r="A8" s="143"/>
      <c r="B8" s="104" t="s">
        <v>173</v>
      </c>
      <c r="C8" s="101" t="s">
        <v>190</v>
      </c>
      <c r="D8" s="105">
        <v>8366.0141479492195</v>
      </c>
      <c r="E8" s="105">
        <v>7605.4674072265625</v>
      </c>
      <c r="F8" s="105">
        <v>760.54674072265698</v>
      </c>
      <c r="G8" s="105">
        <v>7605.4674072265625</v>
      </c>
      <c r="H8" s="105">
        <v>3602</v>
      </c>
      <c r="I8" s="105">
        <v>401.4674072265625</v>
      </c>
      <c r="J8" s="105">
        <v>4003.4674072265625</v>
      </c>
      <c r="K8" s="105">
        <v>3602</v>
      </c>
      <c r="L8" s="105">
        <v>401.4674072265625</v>
      </c>
      <c r="M8" s="102">
        <f t="shared" si="0"/>
        <v>0.89972007602662551</v>
      </c>
      <c r="N8" s="105">
        <v>3602</v>
      </c>
      <c r="O8" s="89">
        <f t="shared" si="1"/>
        <v>0.89972007602662551</v>
      </c>
    </row>
    <row r="9" spans="1:15" s="97" customFormat="1">
      <c r="A9" s="143"/>
      <c r="B9" s="104" t="s">
        <v>173</v>
      </c>
      <c r="C9" s="101" t="s">
        <v>179</v>
      </c>
      <c r="D9" s="105">
        <v>4078.9050720214846</v>
      </c>
      <c r="E9" s="105">
        <v>3708.0955200195312</v>
      </c>
      <c r="F9" s="105">
        <v>370.80955200195331</v>
      </c>
      <c r="G9" s="105">
        <v>3708.0955200195312</v>
      </c>
      <c r="H9" s="105">
        <v>1720</v>
      </c>
      <c r="I9" s="105">
        <v>268.09552001953125</v>
      </c>
      <c r="J9" s="105">
        <v>1988.0955200195312</v>
      </c>
      <c r="K9" s="105">
        <v>1720</v>
      </c>
      <c r="L9" s="105">
        <v>268.09552001953125</v>
      </c>
      <c r="M9" s="102">
        <f t="shared" si="0"/>
        <v>0.86514957791520131</v>
      </c>
      <c r="N9" s="105">
        <v>1720</v>
      </c>
      <c r="O9" s="89">
        <f t="shared" si="1"/>
        <v>0.86514957791520131</v>
      </c>
    </row>
    <row r="10" spans="1:15" s="97" customFormat="1">
      <c r="A10" s="143"/>
      <c r="B10" s="104" t="s">
        <v>173</v>
      </c>
      <c r="C10" s="101" t="s">
        <v>186</v>
      </c>
      <c r="D10" s="105">
        <v>8366.0141479492195</v>
      </c>
      <c r="E10" s="105">
        <v>7605.4674072265625</v>
      </c>
      <c r="F10" s="105">
        <v>760.54674072265698</v>
      </c>
      <c r="G10" s="105">
        <v>7605.4674072265625</v>
      </c>
      <c r="H10" s="105">
        <v>3602</v>
      </c>
      <c r="I10" s="105">
        <v>401.4674072265625</v>
      </c>
      <c r="J10" s="105">
        <v>4003.4674072265625</v>
      </c>
      <c r="K10" s="105">
        <v>3602</v>
      </c>
      <c r="L10" s="105">
        <v>401.4674072265625</v>
      </c>
      <c r="M10" s="102">
        <f t="shared" si="0"/>
        <v>0.89972007602662551</v>
      </c>
      <c r="N10" s="105">
        <v>3602</v>
      </c>
      <c r="O10" s="89">
        <f t="shared" si="1"/>
        <v>0.89972007602662551</v>
      </c>
    </row>
    <row r="11" spans="1:15" s="97" customFormat="1">
      <c r="A11" s="143"/>
      <c r="B11" s="104" t="s">
        <v>173</v>
      </c>
      <c r="C11" s="101" t="s">
        <v>192</v>
      </c>
      <c r="D11" s="105">
        <v>8366.0141479492195</v>
      </c>
      <c r="E11" s="105">
        <v>7605.4674072265625</v>
      </c>
      <c r="F11" s="105">
        <v>760.54674072265698</v>
      </c>
      <c r="G11" s="105">
        <v>7605.4674072265625</v>
      </c>
      <c r="H11" s="105">
        <v>3602</v>
      </c>
      <c r="I11" s="105">
        <v>401.4674072265625</v>
      </c>
      <c r="J11" s="105">
        <v>4003.4674072265625</v>
      </c>
      <c r="K11" s="105">
        <v>3602</v>
      </c>
      <c r="L11" s="105">
        <v>401.4674072265625</v>
      </c>
      <c r="M11" s="102">
        <f t="shared" si="0"/>
        <v>0.89972007602662551</v>
      </c>
      <c r="N11" s="105">
        <v>3602</v>
      </c>
      <c r="O11" s="89">
        <f t="shared" si="1"/>
        <v>0.89972007602662551</v>
      </c>
    </row>
    <row r="12" spans="1:15" s="97" customFormat="1" ht="16.5" customHeight="1">
      <c r="A12" s="143"/>
      <c r="B12" s="104" t="s">
        <v>173</v>
      </c>
      <c r="C12" s="101" t="s">
        <v>194</v>
      </c>
      <c r="D12" s="105">
        <v>8071.1090759277349</v>
      </c>
      <c r="E12" s="105">
        <v>7337.3718872070312</v>
      </c>
      <c r="F12" s="105">
        <v>733.73718872070367</v>
      </c>
      <c r="G12" s="105">
        <v>7337.3718872070312</v>
      </c>
      <c r="H12" s="105">
        <v>3602</v>
      </c>
      <c r="I12" s="105">
        <v>133.37188720703125</v>
      </c>
      <c r="J12" s="105">
        <v>3735.3718872070312</v>
      </c>
      <c r="K12" s="105">
        <v>3602</v>
      </c>
      <c r="L12" s="105">
        <v>133.37188720703125</v>
      </c>
      <c r="M12" s="102">
        <f t="shared" si="0"/>
        <v>0.96429488382032169</v>
      </c>
      <c r="N12" s="105">
        <v>3602</v>
      </c>
      <c r="O12" s="89">
        <f t="shared" si="1"/>
        <v>0.96429488382032169</v>
      </c>
    </row>
    <row r="13" spans="1:15" s="97" customFormat="1">
      <c r="A13" s="143"/>
      <c r="B13" s="104" t="s">
        <v>173</v>
      </c>
      <c r="C13" s="101" t="s">
        <v>205</v>
      </c>
      <c r="D13" s="105">
        <v>8366.0141479492195</v>
      </c>
      <c r="E13" s="105">
        <v>7605.4674072265625</v>
      </c>
      <c r="F13" s="105">
        <v>760.54674072265698</v>
      </c>
      <c r="G13" s="105">
        <v>7605.4674072265625</v>
      </c>
      <c r="H13" s="105">
        <v>3602</v>
      </c>
      <c r="I13" s="105">
        <v>401.4674072265625</v>
      </c>
      <c r="J13" s="105">
        <v>4003.4674072265625</v>
      </c>
      <c r="K13" s="105">
        <v>3602</v>
      </c>
      <c r="L13" s="105">
        <v>401.4674072265625</v>
      </c>
      <c r="M13" s="102">
        <f t="shared" si="0"/>
        <v>0.89972007602662551</v>
      </c>
      <c r="N13" s="105">
        <v>3602</v>
      </c>
      <c r="O13" s="89">
        <f t="shared" si="1"/>
        <v>0.89972007602662551</v>
      </c>
    </row>
    <row r="14" spans="1:15" s="97" customFormat="1">
      <c r="A14" s="143"/>
      <c r="B14" s="104" t="s">
        <v>173</v>
      </c>
      <c r="C14" s="101" t="s">
        <v>207</v>
      </c>
      <c r="D14" s="105">
        <v>8366.0141479492195</v>
      </c>
      <c r="E14" s="105">
        <v>7605.4674072265625</v>
      </c>
      <c r="F14" s="105">
        <v>760.54674072265698</v>
      </c>
      <c r="G14" s="105">
        <v>7605.4674072265625</v>
      </c>
      <c r="H14" s="105">
        <v>3602</v>
      </c>
      <c r="I14" s="105">
        <v>401.4674072265625</v>
      </c>
      <c r="J14" s="105">
        <v>4003.4674072265625</v>
      </c>
      <c r="K14" s="105">
        <v>3602</v>
      </c>
      <c r="L14" s="105">
        <v>401.4674072265625</v>
      </c>
      <c r="M14" s="102">
        <f t="shared" si="0"/>
        <v>0.89972007602662551</v>
      </c>
      <c r="N14" s="105">
        <v>3602</v>
      </c>
      <c r="O14" s="89">
        <f t="shared" si="1"/>
        <v>0.89972007602662551</v>
      </c>
    </row>
    <row r="15" spans="1:15" s="97" customFormat="1">
      <c r="A15" s="143"/>
      <c r="B15" s="104" t="s">
        <v>173</v>
      </c>
      <c r="C15" s="101" t="s">
        <v>209</v>
      </c>
      <c r="D15" s="105">
        <v>8366.0141479492195</v>
      </c>
      <c r="E15" s="105">
        <v>7605.4674072265625</v>
      </c>
      <c r="F15" s="105">
        <v>760.54674072265698</v>
      </c>
      <c r="G15" s="105">
        <v>7605.4674072265625</v>
      </c>
      <c r="H15" s="105">
        <v>3602</v>
      </c>
      <c r="I15" s="105">
        <v>401.4674072265625</v>
      </c>
      <c r="J15" s="105">
        <v>4003.4674072265625</v>
      </c>
      <c r="K15" s="105">
        <v>3602</v>
      </c>
      <c r="L15" s="105">
        <v>401.4674072265625</v>
      </c>
      <c r="M15" s="102">
        <f t="shared" si="0"/>
        <v>0.89972007602662551</v>
      </c>
      <c r="N15" s="105">
        <v>3602</v>
      </c>
      <c r="O15" s="89">
        <f t="shared" si="1"/>
        <v>0.89972007602662551</v>
      </c>
    </row>
    <row r="16" spans="1:15" s="97" customFormat="1">
      <c r="A16" s="143"/>
      <c r="B16" s="104" t="s">
        <v>173</v>
      </c>
      <c r="C16" s="101" t="s">
        <v>211</v>
      </c>
      <c r="D16" s="105">
        <v>7924.4000000000005</v>
      </c>
      <c r="E16" s="105">
        <v>7204</v>
      </c>
      <c r="F16" s="105">
        <v>720.40000000000055</v>
      </c>
      <c r="G16" s="105">
        <v>7204</v>
      </c>
      <c r="H16" s="105">
        <v>3602</v>
      </c>
      <c r="I16" s="105"/>
      <c r="J16" s="105">
        <v>3602</v>
      </c>
      <c r="K16" s="105">
        <v>3602</v>
      </c>
      <c r="L16" s="105">
        <v>0</v>
      </c>
      <c r="M16" s="102">
        <f t="shared" si="0"/>
        <v>1</v>
      </c>
      <c r="N16" s="105">
        <v>3602</v>
      </c>
      <c r="O16" s="89">
        <f t="shared" si="1"/>
        <v>1</v>
      </c>
    </row>
    <row r="17" spans="1:15" s="97" customFormat="1">
      <c r="A17" s="143"/>
      <c r="B17" s="104" t="s">
        <v>173</v>
      </c>
      <c r="C17" s="101" t="s">
        <v>214</v>
      </c>
      <c r="D17" s="105">
        <v>8366.0141479492195</v>
      </c>
      <c r="E17" s="105">
        <v>7605.4674072265625</v>
      </c>
      <c r="F17" s="105">
        <v>760.54674072265698</v>
      </c>
      <c r="G17" s="105">
        <v>7605.4674072265625</v>
      </c>
      <c r="H17" s="105">
        <v>3602</v>
      </c>
      <c r="I17" s="105">
        <v>401.4674072265625</v>
      </c>
      <c r="J17" s="105">
        <v>4003.4674072265625</v>
      </c>
      <c r="K17" s="105">
        <v>3602</v>
      </c>
      <c r="L17" s="105">
        <v>401.4674072265625</v>
      </c>
      <c r="M17" s="102">
        <f t="shared" si="0"/>
        <v>0.89972007602662551</v>
      </c>
      <c r="N17" s="105">
        <v>3602</v>
      </c>
      <c r="O17" s="89">
        <f t="shared" si="1"/>
        <v>0.89972007602662551</v>
      </c>
    </row>
    <row r="18" spans="1:15" s="97" customFormat="1">
      <c r="A18" s="143"/>
      <c r="B18" s="104" t="s">
        <v>173</v>
      </c>
      <c r="C18" s="101" t="s">
        <v>216</v>
      </c>
      <c r="D18" s="105">
        <v>8366.0141479492195</v>
      </c>
      <c r="E18" s="105">
        <v>7605.4674072265598</v>
      </c>
      <c r="F18" s="105">
        <v>760.54674072265698</v>
      </c>
      <c r="G18" s="105">
        <v>7605.4674072265625</v>
      </c>
      <c r="H18" s="105">
        <v>3602</v>
      </c>
      <c r="I18" s="105">
        <v>401.4674072265625</v>
      </c>
      <c r="J18" s="105">
        <v>4003.4674072265625</v>
      </c>
      <c r="K18" s="105">
        <v>3602</v>
      </c>
      <c r="L18" s="105">
        <v>401.4674072265625</v>
      </c>
      <c r="M18" s="102">
        <f t="shared" si="0"/>
        <v>0.89972007602662551</v>
      </c>
      <c r="N18" s="105">
        <v>3602</v>
      </c>
      <c r="O18" s="89">
        <f t="shared" si="1"/>
        <v>0.89972007602662551</v>
      </c>
    </row>
    <row r="19" spans="1:15" s="97" customFormat="1">
      <c r="A19" s="143"/>
      <c r="B19" s="104" t="s">
        <v>173</v>
      </c>
      <c r="C19" s="101" t="s">
        <v>218</v>
      </c>
      <c r="D19" s="105">
        <v>8366.0141479492195</v>
      </c>
      <c r="E19" s="105">
        <v>7605.4674072265625</v>
      </c>
      <c r="F19" s="105">
        <v>760.54674072265698</v>
      </c>
      <c r="G19" s="105">
        <v>7605.4674072265625</v>
      </c>
      <c r="H19" s="105">
        <v>3602</v>
      </c>
      <c r="I19" s="105">
        <v>401.4674072265625</v>
      </c>
      <c r="J19" s="105">
        <v>4003.4674072265625</v>
      </c>
      <c r="K19" s="105">
        <v>3602</v>
      </c>
      <c r="L19" s="105">
        <v>401.4674072265625</v>
      </c>
      <c r="M19" s="102">
        <f t="shared" si="0"/>
        <v>0.89972007602662551</v>
      </c>
      <c r="N19" s="105">
        <v>3602</v>
      </c>
      <c r="O19" s="89">
        <f t="shared" si="1"/>
        <v>0.89972007602662551</v>
      </c>
    </row>
    <row r="20" spans="1:15" s="97" customFormat="1">
      <c r="A20" s="143"/>
      <c r="B20" s="104" t="s">
        <v>173</v>
      </c>
      <c r="C20" s="101" t="s">
        <v>220</v>
      </c>
      <c r="D20" s="105">
        <v>8366.0141479492195</v>
      </c>
      <c r="E20" s="105">
        <v>7605.4674072265625</v>
      </c>
      <c r="F20" s="105">
        <v>760.54674072265698</v>
      </c>
      <c r="G20" s="105">
        <v>7605.4674072265625</v>
      </c>
      <c r="H20" s="105">
        <v>3602</v>
      </c>
      <c r="I20" s="105">
        <v>401.4674072265625</v>
      </c>
      <c r="J20" s="105">
        <v>4003.4674072265625</v>
      </c>
      <c r="K20" s="105">
        <v>3602</v>
      </c>
      <c r="L20" s="105">
        <v>401.4674072265625</v>
      </c>
      <c r="M20" s="102">
        <f t="shared" si="0"/>
        <v>0.89972007602662551</v>
      </c>
      <c r="N20" s="105">
        <v>3602</v>
      </c>
      <c r="O20" s="89">
        <f t="shared" si="1"/>
        <v>0.89972007602662551</v>
      </c>
    </row>
    <row r="21" spans="1:15" s="97" customFormat="1">
      <c r="A21" s="143"/>
      <c r="B21" s="104" t="s">
        <v>173</v>
      </c>
      <c r="C21" s="101" t="s">
        <v>222</v>
      </c>
      <c r="D21" s="105">
        <v>4078.9050720214846</v>
      </c>
      <c r="E21" s="105">
        <v>3708.0955200195312</v>
      </c>
      <c r="F21" s="105">
        <v>370.80955200195331</v>
      </c>
      <c r="G21" s="105">
        <v>3708.0955200195312</v>
      </c>
      <c r="H21" s="105">
        <v>1720</v>
      </c>
      <c r="I21" s="105">
        <v>268.09552001953125</v>
      </c>
      <c r="J21" s="105">
        <v>1988.0955200195312</v>
      </c>
      <c r="K21" s="105">
        <v>1720</v>
      </c>
      <c r="L21" s="105">
        <v>268.09552001953125</v>
      </c>
      <c r="M21" s="102">
        <f t="shared" si="0"/>
        <v>0.86514957791520131</v>
      </c>
      <c r="N21" s="105">
        <v>1720</v>
      </c>
      <c r="O21" s="89">
        <f t="shared" si="1"/>
        <v>0.86514957791520131</v>
      </c>
    </row>
    <row r="22" spans="1:15" s="97" customFormat="1">
      <c r="A22" s="143"/>
      <c r="B22" s="104" t="s">
        <v>173</v>
      </c>
      <c r="C22" s="101" t="s">
        <v>203</v>
      </c>
      <c r="D22" s="105">
        <v>20876.676117706302</v>
      </c>
      <c r="E22" s="105">
        <v>18978.79647064209</v>
      </c>
      <c r="F22" s="105">
        <v>1897.8796470642119</v>
      </c>
      <c r="G22" s="105">
        <v>18978.79647064209</v>
      </c>
      <c r="H22" s="105">
        <v>8964.0000228881836</v>
      </c>
      <c r="I22" s="105">
        <v>1050.7964477539062</v>
      </c>
      <c r="J22" s="105">
        <v>10014.796447753906</v>
      </c>
      <c r="K22" s="105">
        <v>10014.796447753906</v>
      </c>
      <c r="L22" s="105">
        <v>0</v>
      </c>
      <c r="M22" s="102">
        <f t="shared" si="0"/>
        <v>1</v>
      </c>
      <c r="N22" s="105">
        <v>10014.796447753906</v>
      </c>
      <c r="O22" s="89">
        <f t="shared" si="1"/>
        <v>1</v>
      </c>
    </row>
    <row r="23" spans="1:15" s="97" customFormat="1">
      <c r="A23" s="143"/>
      <c r="B23" s="104" t="s">
        <v>173</v>
      </c>
      <c r="C23" s="101" t="s">
        <v>224</v>
      </c>
      <c r="D23" s="105">
        <v>7862.9050720214846</v>
      </c>
      <c r="E23" s="105">
        <v>7148.0955200195312</v>
      </c>
      <c r="F23" s="105">
        <v>714.80955200195331</v>
      </c>
      <c r="G23" s="105">
        <v>7148.0955200195312</v>
      </c>
      <c r="H23" s="105">
        <v>3440</v>
      </c>
      <c r="I23" s="105">
        <v>268.09552001953125</v>
      </c>
      <c r="J23" s="105">
        <v>3708.0955200195312</v>
      </c>
      <c r="K23" s="105">
        <v>3440</v>
      </c>
      <c r="L23" s="105">
        <v>268.09552001953125</v>
      </c>
      <c r="M23" s="102">
        <f t="shared" si="0"/>
        <v>0.92769994230943675</v>
      </c>
      <c r="N23" s="105">
        <v>3440</v>
      </c>
      <c r="O23" s="89">
        <f t="shared" si="1"/>
        <v>0.92769994230943675</v>
      </c>
    </row>
    <row r="24" spans="1:15" s="97" customFormat="1">
      <c r="A24" s="143"/>
      <c r="B24" s="104" t="s">
        <v>173</v>
      </c>
      <c r="C24" s="101" t="s">
        <v>226</v>
      </c>
      <c r="D24" s="105">
        <v>7645.6550720214846</v>
      </c>
      <c r="E24" s="105">
        <v>6950.5955200195312</v>
      </c>
      <c r="F24" s="105">
        <v>695.05955200195331</v>
      </c>
      <c r="G24" s="105">
        <v>6950.5955200195312</v>
      </c>
      <c r="H24" s="105">
        <v>3242.5</v>
      </c>
      <c r="I24" s="105">
        <v>268.09552001953125</v>
      </c>
      <c r="J24" s="105">
        <v>3708.0955200195312</v>
      </c>
      <c r="K24" s="105">
        <v>3708.0955200195312</v>
      </c>
      <c r="L24" s="105">
        <v>0</v>
      </c>
      <c r="M24" s="102">
        <f t="shared" si="0"/>
        <v>1</v>
      </c>
      <c r="N24" s="105">
        <v>3708.0955200195312</v>
      </c>
      <c r="O24" s="89">
        <f t="shared" si="1"/>
        <v>1</v>
      </c>
    </row>
    <row r="25" spans="1:15" s="97" customFormat="1">
      <c r="A25" s="143"/>
      <c r="B25" s="104" t="s">
        <v>173</v>
      </c>
      <c r="C25" s="101" t="s">
        <v>200</v>
      </c>
      <c r="D25" s="105">
        <v>147581.60260467531</v>
      </c>
      <c r="E25" s="105">
        <v>134165.09327697754</v>
      </c>
      <c r="F25" s="105">
        <v>13416.509327697771</v>
      </c>
      <c r="G25" s="105">
        <v>134165.09327697754</v>
      </c>
      <c r="H25" s="105">
        <v>49199.998489379883</v>
      </c>
      <c r="I25" s="105">
        <v>2885.0947875976562</v>
      </c>
      <c r="J25" s="105">
        <v>84965.094787597656</v>
      </c>
      <c r="K25" s="105">
        <v>84965.094787597656</v>
      </c>
      <c r="L25" s="105">
        <v>0</v>
      </c>
      <c r="M25" s="102">
        <f t="shared" si="0"/>
        <v>1</v>
      </c>
      <c r="N25" s="105">
        <v>84965.094787597656</v>
      </c>
      <c r="O25" s="89">
        <f t="shared" si="1"/>
        <v>1</v>
      </c>
    </row>
    <row r="26" spans="1:15" s="143" customFormat="1">
      <c r="B26" s="144" t="s">
        <v>335</v>
      </c>
      <c r="C26" s="129" t="s">
        <v>334</v>
      </c>
      <c r="D26" s="145">
        <v>1081344</v>
      </c>
      <c r="E26" s="145">
        <v>983040</v>
      </c>
      <c r="F26" s="145">
        <v>98304</v>
      </c>
      <c r="G26" s="145">
        <v>983040</v>
      </c>
      <c r="H26" s="145">
        <v>122880</v>
      </c>
      <c r="I26" s="145"/>
      <c r="J26" s="145">
        <v>860160</v>
      </c>
      <c r="K26" s="145">
        <v>0</v>
      </c>
      <c r="L26" s="145">
        <v>860160</v>
      </c>
      <c r="M26" s="146">
        <f t="shared" ref="M26:M29" si="2">K26/J26</f>
        <v>0</v>
      </c>
      <c r="N26" s="145">
        <v>0</v>
      </c>
      <c r="O26" s="146">
        <f>N26/J26</f>
        <v>0</v>
      </c>
    </row>
    <row r="27" spans="1:15" s="143" customFormat="1">
      <c r="B27" s="144" t="s">
        <v>335</v>
      </c>
      <c r="C27" s="129" t="s">
        <v>337</v>
      </c>
      <c r="D27" s="145">
        <v>1081344</v>
      </c>
      <c r="E27" s="145">
        <v>983040</v>
      </c>
      <c r="F27" s="145">
        <v>98304</v>
      </c>
      <c r="G27" s="145">
        <v>983040</v>
      </c>
      <c r="H27" s="145">
        <v>122880</v>
      </c>
      <c r="I27" s="145"/>
      <c r="J27" s="145">
        <v>860160</v>
      </c>
      <c r="K27" s="145">
        <v>0</v>
      </c>
      <c r="L27" s="145">
        <v>860160</v>
      </c>
      <c r="M27" s="146">
        <f t="shared" si="2"/>
        <v>0</v>
      </c>
      <c r="N27" s="145">
        <v>0</v>
      </c>
      <c r="O27" s="146">
        <f>N27/J27</f>
        <v>0</v>
      </c>
    </row>
    <row r="28" spans="1:15" s="143" customFormat="1">
      <c r="B28" s="144" t="s">
        <v>335</v>
      </c>
      <c r="C28" s="129" t="s">
        <v>339</v>
      </c>
      <c r="D28" s="145">
        <v>679701.94285714289</v>
      </c>
      <c r="E28" s="145">
        <v>617910.85714285716</v>
      </c>
      <c r="F28" s="145">
        <v>61791.085714285728</v>
      </c>
      <c r="G28" s="145">
        <v>617910.85714285716</v>
      </c>
      <c r="H28" s="145">
        <v>77238.857142857159</v>
      </c>
      <c r="I28" s="145"/>
      <c r="J28" s="145">
        <v>540672</v>
      </c>
      <c r="K28" s="145">
        <v>0</v>
      </c>
      <c r="L28" s="145">
        <v>540672</v>
      </c>
      <c r="M28" s="146">
        <f t="shared" si="2"/>
        <v>0</v>
      </c>
      <c r="N28" s="145">
        <v>0</v>
      </c>
      <c r="O28" s="146">
        <f>N28/J28</f>
        <v>0</v>
      </c>
    </row>
    <row r="29" spans="1:15" s="143" customFormat="1">
      <c r="B29" s="144" t="s">
        <v>335</v>
      </c>
      <c r="C29" s="129" t="s">
        <v>341</v>
      </c>
      <c r="D29" s="145">
        <v>550970.51428571437</v>
      </c>
      <c r="E29" s="145">
        <v>500882.28571428574</v>
      </c>
      <c r="F29" s="145">
        <v>50088.228571428626</v>
      </c>
      <c r="G29" s="145">
        <v>500882.28571428574</v>
      </c>
      <c r="H29" s="145">
        <v>62610.285714285739</v>
      </c>
      <c r="I29" s="145"/>
      <c r="J29" s="145">
        <v>438272</v>
      </c>
      <c r="K29" s="145">
        <v>0</v>
      </c>
      <c r="L29" s="145">
        <v>438272</v>
      </c>
      <c r="M29" s="146">
        <f t="shared" si="2"/>
        <v>0</v>
      </c>
      <c r="N29" s="145">
        <v>0</v>
      </c>
      <c r="O29" s="146">
        <f>N29/J29</f>
        <v>0</v>
      </c>
    </row>
    <row r="30" spans="1:15">
      <c r="B30" s="1"/>
      <c r="C30" s="1" t="s">
        <v>353</v>
      </c>
      <c r="D30" s="110">
        <f>SUM(D1:D29)</f>
        <v>3734330.6234445847</v>
      </c>
      <c r="E30" s="110">
        <f>SUM(E1:E29)</f>
        <v>3394846.0213132589</v>
      </c>
      <c r="F30" s="110">
        <f>SUM(F1:F29)</f>
        <v>339484.60213132593</v>
      </c>
      <c r="G30" s="110">
        <f>SUM(G1:G29)</f>
        <v>3394846.0213132589</v>
      </c>
      <c r="H30" s="110">
        <f>SUM(H1:H29)</f>
        <v>518407.64136941097</v>
      </c>
      <c r="I30" s="110">
        <f>SUM(I1:I29)</f>
        <v>11298.379943847656</v>
      </c>
      <c r="J30" s="110">
        <f>SUM(J1:J29)</f>
        <v>2876438.3799438477</v>
      </c>
      <c r="K30" s="110">
        <f>SUM(K1:K29)</f>
        <v>170403.98675537109</v>
      </c>
      <c r="L30" s="110">
        <f>SUM(L1:L29)</f>
        <v>2706034.3931884766</v>
      </c>
      <c r="M30" s="102">
        <f t="shared" si="0"/>
        <v>5.9241313126512249E-2</v>
      </c>
      <c r="N30" s="110">
        <f>SUM(N1:N29)</f>
        <v>170403.98675537109</v>
      </c>
      <c r="O30" s="112">
        <f t="shared" ref="O30" si="3">N30/J30</f>
        <v>5.9241313126512249E-2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24" sqref="F24"/>
    </sheetView>
  </sheetViews>
  <sheetFormatPr defaultRowHeight="15"/>
  <cols>
    <col min="1" max="1" width="8.42578125" customWidth="1"/>
    <col min="2" max="3" width="11.42578125" style="12" customWidth="1"/>
    <col min="4" max="4" width="11.140625" style="12" customWidth="1"/>
    <col min="5" max="5" width="12.28515625" style="12" customWidth="1"/>
    <col min="6" max="6" width="15.28515625" customWidth="1"/>
    <col min="7" max="7" width="15.5703125" customWidth="1"/>
    <col min="8" max="8" width="16.7109375" customWidth="1"/>
    <col min="9" max="9" width="13.140625" customWidth="1"/>
    <col min="10" max="10" width="12.7109375" style="131" customWidth="1"/>
    <col min="11" max="13" width="11.5703125" style="131" customWidth="1"/>
    <col min="14" max="14" width="17.7109375" style="133" bestFit="1" customWidth="1"/>
    <col min="15" max="15" width="13.42578125" style="133" bestFit="1" customWidth="1"/>
  </cols>
  <sheetData>
    <row r="1" spans="1:15" s="123" customFormat="1" ht="33.75">
      <c r="A1" s="122" t="s">
        <v>359</v>
      </c>
      <c r="B1" s="124" t="s">
        <v>371</v>
      </c>
      <c r="C1" s="124" t="s">
        <v>372</v>
      </c>
      <c r="D1" s="124" t="s">
        <v>375</v>
      </c>
      <c r="E1" s="124" t="s">
        <v>376</v>
      </c>
      <c r="F1" s="122" t="s">
        <v>373</v>
      </c>
      <c r="G1" s="122" t="s">
        <v>374</v>
      </c>
      <c r="I1" s="246" t="s">
        <v>1</v>
      </c>
      <c r="J1" s="248" t="s">
        <v>377</v>
      </c>
      <c r="K1" s="248" t="s">
        <v>378</v>
      </c>
      <c r="L1" s="248" t="s">
        <v>379</v>
      </c>
      <c r="M1" s="248" t="s">
        <v>380</v>
      </c>
      <c r="N1" s="127" t="s">
        <v>373</v>
      </c>
      <c r="O1" s="127" t="s">
        <v>374</v>
      </c>
    </row>
    <row r="2" spans="1:15">
      <c r="A2" s="108" t="s">
        <v>263</v>
      </c>
      <c r="B2" s="105">
        <f>SUMIF('Final MOR'!A:A,A2,'Final MOR'!G:G)/1024</f>
        <v>98.483816964285708</v>
      </c>
      <c r="C2" s="105">
        <f>SUMIF('Final MOR'!A:A,A2,'Final MOR'!J:J)/1024</f>
        <v>86.17333984375</v>
      </c>
      <c r="D2" s="105">
        <f>SUMIF('Final MOR'!A:A,A2,'Final MOR'!K:K)/1024</f>
        <v>20.933789062500001</v>
      </c>
      <c r="E2" s="105">
        <f>SUMIF('Final MOR'!A:A,A2,'Final MOR'!N:N)/1024</f>
        <v>91.403613281250003</v>
      </c>
      <c r="F2" s="102">
        <f>E2/C2</f>
        <v>1.0606947977992214</v>
      </c>
      <c r="G2" s="102">
        <f>D2/C2</f>
        <v>0.2429265141685035</v>
      </c>
      <c r="I2" s="237" t="s">
        <v>358</v>
      </c>
      <c r="J2" s="236">
        <v>543241.00571428577</v>
      </c>
      <c r="K2" s="236">
        <v>475335.88</v>
      </c>
      <c r="L2" s="236">
        <v>229208.99000000002</v>
      </c>
      <c r="M2" s="236">
        <v>319449.76</v>
      </c>
      <c r="N2" s="125">
        <f t="shared" ref="N2:N13" si="0">M2/K2</f>
        <v>0.67205059294072222</v>
      </c>
      <c r="O2" s="125">
        <f t="shared" ref="O2:O13" si="1">L2/K2</f>
        <v>0.48220426785371223</v>
      </c>
    </row>
    <row r="3" spans="1:15">
      <c r="A3" s="108" t="s">
        <v>97</v>
      </c>
      <c r="B3" s="105">
        <f>SUMIF('Final MOR'!A:A,A3,'Final MOR'!G:G)/1024</f>
        <v>2656.499170386905</v>
      </c>
      <c r="C3" s="105">
        <f>SUMIF('Final MOR'!A:A,A3,'Final MOR'!J:J)/1024</f>
        <v>2122.1407031250001</v>
      </c>
      <c r="D3" s="105">
        <f>SUMIF('Final MOR'!A:A,A3,'Final MOR'!K:K)/1024</f>
        <v>1011.7370117187498</v>
      </c>
      <c r="E3" s="105">
        <f>SUMIF('Final MOR'!A:A,A3,'Final MOR'!N:N)/1024</f>
        <v>1952.3603906249998</v>
      </c>
      <c r="F3" s="102">
        <f>E3/C3</f>
        <v>0.91999573249314393</v>
      </c>
      <c r="G3" s="102">
        <f t="shared" ref="G3:G7" si="2">D3/C3</f>
        <v>0.47675303066799324</v>
      </c>
      <c r="I3" s="247" t="s">
        <v>140</v>
      </c>
      <c r="J3" s="236">
        <v>85486.605714285717</v>
      </c>
      <c r="K3" s="236">
        <v>74800.78</v>
      </c>
      <c r="L3" s="236">
        <v>45613.09</v>
      </c>
      <c r="M3" s="236">
        <v>53138.16</v>
      </c>
      <c r="N3" s="133">
        <f t="shared" si="0"/>
        <v>0.7103958006855009</v>
      </c>
      <c r="O3" s="133">
        <f t="shared" si="1"/>
        <v>0.60979430963153058</v>
      </c>
    </row>
    <row r="4" spans="1:15">
      <c r="A4" s="108" t="s">
        <v>123</v>
      </c>
      <c r="B4" s="105">
        <f>SUMIF('Final MOR'!A:A,A4,'Final MOR'!G:G)/1024</f>
        <v>2423.6056101190475</v>
      </c>
      <c r="C4" s="105">
        <f>SUMIF('Final MOR'!A:A,A4,'Final MOR'!J:J)/1024</f>
        <v>1892.08638671875</v>
      </c>
      <c r="D4" s="105">
        <f>SUMIF('Final MOR'!A:A,A4,'Final MOR'!K:K)/1024</f>
        <v>1021.9403613281249</v>
      </c>
      <c r="E4" s="105">
        <f>SUMIF('Final MOR'!A:A,A4,'Final MOR'!N:N)/1024</f>
        <v>2041.14326171875</v>
      </c>
      <c r="F4" s="102">
        <f>E4/C4</f>
        <v>1.0787791065176966</v>
      </c>
      <c r="G4" s="102">
        <f t="shared" si="2"/>
        <v>0.54011295070959764</v>
      </c>
      <c r="I4" s="247" t="s">
        <v>356</v>
      </c>
      <c r="J4" s="236">
        <v>457754.4</v>
      </c>
      <c r="K4" s="236">
        <v>400535.1</v>
      </c>
      <c r="L4" s="236">
        <v>183595.90000000002</v>
      </c>
      <c r="M4" s="236">
        <v>266311.59999999998</v>
      </c>
      <c r="N4" s="133">
        <f t="shared" si="0"/>
        <v>0.66488954401249722</v>
      </c>
      <c r="O4" s="133">
        <f t="shared" si="1"/>
        <v>0.45837655676119282</v>
      </c>
    </row>
    <row r="5" spans="1:15">
      <c r="A5" s="108" t="s">
        <v>358</v>
      </c>
      <c r="B5" s="105">
        <f>SUMIF('Final MOR'!A:A,A5,'Final MOR'!G:G)/1024</f>
        <v>530.5087946428572</v>
      </c>
      <c r="C5" s="105">
        <f>SUMIF('Final MOR'!A:A,A5,'Final MOR'!J:J)/1024</f>
        <v>464.1951953125</v>
      </c>
      <c r="D5" s="105">
        <f>SUMIF('Final MOR'!A:A,A5,'Final MOR'!K:K)/1024</f>
        <v>223.83690429687502</v>
      </c>
      <c r="E5" s="105">
        <f>SUMIF('Final MOR'!A:A,A5,'Final MOR'!N:N)/1024</f>
        <v>311.96265625000001</v>
      </c>
      <c r="F5" s="102">
        <f>E5/C5</f>
        <v>0.67205059294072222</v>
      </c>
      <c r="G5" s="102">
        <f t="shared" si="2"/>
        <v>0.48220426785371223</v>
      </c>
      <c r="I5" s="237" t="s">
        <v>123</v>
      </c>
      <c r="J5" s="236">
        <v>2481772.1447619046</v>
      </c>
      <c r="K5" s="236">
        <v>1937496.4600000002</v>
      </c>
      <c r="L5" s="236">
        <v>1046466.9299999999</v>
      </c>
      <c r="M5" s="236">
        <v>2090130.7000000002</v>
      </c>
      <c r="N5" s="125">
        <f t="shared" si="0"/>
        <v>1.0787791065176966</v>
      </c>
      <c r="O5" s="125">
        <f t="shared" si="1"/>
        <v>0.54011295070959764</v>
      </c>
    </row>
    <row r="6" spans="1:15" s="14" customFormat="1">
      <c r="A6" s="244" t="s">
        <v>384</v>
      </c>
      <c r="B6" s="242">
        <f>SUMIF('Final MOR'!A:A,A6,'Final MOR'!G:G)/1024</f>
        <v>56.551364898681641</v>
      </c>
      <c r="C6" s="242">
        <f>SUMIF('Final MOR'!A:A,A6,'Final MOR'!J:J)/1024</f>
        <v>28.27568244934082</v>
      </c>
      <c r="D6" s="242">
        <f>SUMIF('Final MOR'!A:A,A6,'Final MOR'!K:K)/1024</f>
        <v>28.27568244934082</v>
      </c>
      <c r="E6" s="242">
        <f>SUMIF('Final MOR'!A:A,A6,'Final MOR'!N:N)/1024</f>
        <v>28.27568244934082</v>
      </c>
      <c r="F6" s="241">
        <f>E6/C6</f>
        <v>1</v>
      </c>
      <c r="G6" s="241">
        <f t="shared" ref="G6" si="3">D6/C6</f>
        <v>1</v>
      </c>
      <c r="I6" s="247" t="s">
        <v>140</v>
      </c>
      <c r="J6" s="236">
        <v>523917.77333333332</v>
      </c>
      <c r="K6" s="236">
        <v>451986.36000000004</v>
      </c>
      <c r="L6" s="236">
        <v>225119.33000000002</v>
      </c>
      <c r="M6" s="236">
        <v>508143.60000000003</v>
      </c>
      <c r="N6" s="133">
        <f t="shared" si="0"/>
        <v>1.124245430769194</v>
      </c>
      <c r="O6" s="133">
        <f t="shared" si="1"/>
        <v>0.49806664519699223</v>
      </c>
    </row>
    <row r="7" spans="1:15">
      <c r="A7" s="1" t="s">
        <v>353</v>
      </c>
      <c r="B7" s="110">
        <f>SUM(B2:B6)</f>
        <v>5765.648757011777</v>
      </c>
      <c r="C7" s="245">
        <f t="shared" ref="C7:E7" si="4">SUM(C2:C6)</f>
        <v>4592.8713074493407</v>
      </c>
      <c r="D7" s="245">
        <f t="shared" si="4"/>
        <v>2306.7237488555911</v>
      </c>
      <c r="E7" s="245">
        <f t="shared" si="4"/>
        <v>4425.1456043243406</v>
      </c>
      <c r="F7" s="112">
        <f>E7/C7</f>
        <v>0.9634812970150155</v>
      </c>
      <c r="G7" s="112">
        <f t="shared" si="2"/>
        <v>0.50224001380448746</v>
      </c>
      <c r="I7" s="247" t="s">
        <v>356</v>
      </c>
      <c r="J7" s="236">
        <v>1957854.3714285714</v>
      </c>
      <c r="K7" s="236">
        <v>1485510.1</v>
      </c>
      <c r="L7" s="236">
        <v>821347.6</v>
      </c>
      <c r="M7" s="236">
        <v>1581987.1</v>
      </c>
      <c r="N7" s="133">
        <f t="shared" si="0"/>
        <v>1.0649453679244592</v>
      </c>
      <c r="O7" s="133">
        <f t="shared" si="1"/>
        <v>0.55290610275891083</v>
      </c>
    </row>
    <row r="8" spans="1:15">
      <c r="I8" s="237" t="s">
        <v>97</v>
      </c>
      <c r="J8" s="236">
        <v>2720255.1504761907</v>
      </c>
      <c r="K8" s="236">
        <v>2173072.08</v>
      </c>
      <c r="L8" s="236">
        <v>1036018.7</v>
      </c>
      <c r="M8" s="236">
        <v>1999217.04</v>
      </c>
      <c r="N8" s="125">
        <f t="shared" si="0"/>
        <v>0.91999573249314393</v>
      </c>
      <c r="O8" s="125">
        <f t="shared" si="1"/>
        <v>0.47675303066799329</v>
      </c>
    </row>
    <row r="9" spans="1:15">
      <c r="I9" s="247" t="s">
        <v>140</v>
      </c>
      <c r="J9" s="236">
        <v>724525.75047619047</v>
      </c>
      <c r="K9" s="236">
        <v>603722.07999999996</v>
      </c>
      <c r="L9" s="236">
        <v>271930.3</v>
      </c>
      <c r="M9" s="236">
        <v>475819.14</v>
      </c>
      <c r="N9" s="133">
        <f t="shared" si="0"/>
        <v>0.78814268313658509</v>
      </c>
      <c r="O9" s="133">
        <f t="shared" si="1"/>
        <v>0.45042298270753989</v>
      </c>
    </row>
    <row r="10" spans="1:15" ht="33.75">
      <c r="A10" s="122" t="s">
        <v>359</v>
      </c>
      <c r="B10" s="124" t="s">
        <v>371</v>
      </c>
      <c r="C10" s="124" t="s">
        <v>372</v>
      </c>
      <c r="D10" s="124" t="s">
        <v>375</v>
      </c>
      <c r="E10" s="124" t="s">
        <v>376</v>
      </c>
      <c r="F10" s="122" t="s">
        <v>373</v>
      </c>
      <c r="G10" s="122" t="s">
        <v>374</v>
      </c>
      <c r="I10" s="247" t="s">
        <v>356</v>
      </c>
      <c r="J10" s="236">
        <v>1995729.4000000001</v>
      </c>
      <c r="K10" s="236">
        <v>1569350</v>
      </c>
      <c r="L10" s="236">
        <v>764088.39999999991</v>
      </c>
      <c r="M10" s="236">
        <v>1523397.9</v>
      </c>
      <c r="N10" s="133">
        <f t="shared" si="0"/>
        <v>0.97071902379966224</v>
      </c>
      <c r="O10" s="133">
        <f t="shared" si="1"/>
        <v>0.48688208493962465</v>
      </c>
    </row>
    <row r="11" spans="1:15">
      <c r="A11" s="108" t="s">
        <v>356</v>
      </c>
      <c r="B11" s="105">
        <f>SUMIF('Final MOR'!B:B,A11,'Final MOR'!G:G)/1024</f>
        <v>4406.4312500000005</v>
      </c>
      <c r="C11" s="105">
        <f>SUMIF('Final MOR'!B:B,A11,'Final MOR'!J:J)/1024</f>
        <v>3460.5827148437506</v>
      </c>
      <c r="D11" s="105">
        <f>SUMIF('Final MOR'!B:B,A11,'Final MOR'!K:K)/1024</f>
        <v>1748.5040039062501</v>
      </c>
      <c r="E11" s="105">
        <f>SUMIF('Final MOR'!B:B,A11,'Final MOR'!N:N)/1024</f>
        <v>3384.0760742187499</v>
      </c>
      <c r="F11" s="102">
        <f>E11/C11</f>
        <v>0.97789197747048939</v>
      </c>
      <c r="G11" s="102">
        <f t="shared" ref="G11:G14" si="5">D11/C11</f>
        <v>0.5052628843131689</v>
      </c>
      <c r="I11" s="237" t="s">
        <v>263</v>
      </c>
      <c r="J11" s="236">
        <v>100847.42857142857</v>
      </c>
      <c r="K11" s="236">
        <v>88241.5</v>
      </c>
      <c r="L11" s="236">
        <v>21436.2</v>
      </c>
      <c r="M11" s="236">
        <v>93597.3</v>
      </c>
      <c r="N11" s="125">
        <f t="shared" si="0"/>
        <v>1.0606947977992214</v>
      </c>
      <c r="O11" s="125">
        <f t="shared" si="1"/>
        <v>0.2429265141685035</v>
      </c>
    </row>
    <row r="12" spans="1:15" s="14" customFormat="1">
      <c r="A12" s="108" t="s">
        <v>140</v>
      </c>
      <c r="B12" s="105">
        <f>SUMIF('Final MOR'!B:B,A12,'Final MOR'!G:G)/1024</f>
        <v>1302.6661421130952</v>
      </c>
      <c r="C12" s="105">
        <f>SUMIF('Final MOR'!B:B,A12,'Final MOR'!J:J)/1024</f>
        <v>1104.0129101562502</v>
      </c>
      <c r="D12" s="105">
        <f>SUMIF('Final MOR'!B:B,A12,'Final MOR'!K:K)/1024</f>
        <v>529.94406249999997</v>
      </c>
      <c r="E12" s="105">
        <f>SUMIF('Final MOR'!B:B,A12,'Final MOR'!N:N)/1024</f>
        <v>1012.79384765625</v>
      </c>
      <c r="F12" s="102">
        <f>E12/C12</f>
        <v>0.91737500380580694</v>
      </c>
      <c r="G12" s="102">
        <f t="shared" si="5"/>
        <v>0.48001618244210326</v>
      </c>
      <c r="I12" s="247" t="s">
        <v>356</v>
      </c>
      <c r="J12" s="236">
        <v>100847.42857142857</v>
      </c>
      <c r="K12" s="236">
        <v>88241.5</v>
      </c>
      <c r="L12" s="236">
        <v>21436.2</v>
      </c>
      <c r="M12" s="236">
        <v>93597.3</v>
      </c>
      <c r="N12" s="133">
        <f t="shared" si="0"/>
        <v>1.0606947977992214</v>
      </c>
      <c r="O12" s="133">
        <f t="shared" si="1"/>
        <v>0.2429265141685035</v>
      </c>
    </row>
    <row r="13" spans="1:15">
      <c r="A13" s="244" t="s">
        <v>173</v>
      </c>
      <c r="B13" s="242">
        <f>SUMIF('Final MOR'!B:B,A13,'Final MOR'!G:G)/1024</f>
        <v>56.551364898681641</v>
      </c>
      <c r="C13" s="242">
        <f>SUMIF('Final MOR'!B:B,A13,'Final MOR'!J:J)/1024</f>
        <v>28.27568244934082</v>
      </c>
      <c r="D13" s="242">
        <f>SUMIF('Final MOR'!B:B,A13,'Final MOR'!K:K)/1024</f>
        <v>28.27568244934082</v>
      </c>
      <c r="E13" s="242">
        <f>SUMIF('Final MOR'!B:B,A13,'Final MOR'!N:N)/1024</f>
        <v>28.27568244934082</v>
      </c>
      <c r="F13" s="241">
        <f>E13/C13</f>
        <v>1</v>
      </c>
      <c r="G13" s="241">
        <f t="shared" ref="G13" si="6">D13/C13</f>
        <v>1</v>
      </c>
      <c r="I13" s="237" t="s">
        <v>384</v>
      </c>
      <c r="J13" s="236">
        <v>57908.59765625</v>
      </c>
      <c r="K13" s="236">
        <v>28954.298828125</v>
      </c>
      <c r="L13" s="236">
        <v>28954.298828125</v>
      </c>
      <c r="M13" s="236">
        <v>28954.298828125</v>
      </c>
      <c r="N13" s="126">
        <f t="shared" si="0"/>
        <v>1</v>
      </c>
      <c r="O13" s="126">
        <f t="shared" si="1"/>
        <v>1</v>
      </c>
    </row>
    <row r="14" spans="1:15">
      <c r="A14" s="1" t="s">
        <v>353</v>
      </c>
      <c r="B14" s="110">
        <f>SUM(B11:B13)</f>
        <v>5765.648757011777</v>
      </c>
      <c r="C14" s="245">
        <f t="shared" ref="C14:E14" si="7">SUM(C11:C13)</f>
        <v>4592.8713074493417</v>
      </c>
      <c r="D14" s="245">
        <f t="shared" si="7"/>
        <v>2306.7237488555911</v>
      </c>
      <c r="E14" s="245">
        <f t="shared" si="7"/>
        <v>4425.1456043243406</v>
      </c>
      <c r="F14" s="112">
        <f>E14/C14</f>
        <v>0.96348129701501528</v>
      </c>
      <c r="G14" s="112">
        <f t="shared" si="5"/>
        <v>0.50224001380448735</v>
      </c>
      <c r="I14" s="247" t="s">
        <v>173</v>
      </c>
      <c r="J14" s="236">
        <v>57908.59765625</v>
      </c>
      <c r="K14" s="236">
        <v>28954.298828125</v>
      </c>
      <c r="L14" s="236">
        <v>28954.298828125</v>
      </c>
      <c r="M14" s="236">
        <v>28954.298828125</v>
      </c>
    </row>
    <row r="15" spans="1:15">
      <c r="I15" s="237" t="s">
        <v>2</v>
      </c>
      <c r="J15" s="236">
        <v>5904024.3271800587</v>
      </c>
      <c r="K15" s="236">
        <v>4703100.2188281249</v>
      </c>
      <c r="L15" s="236">
        <v>2362085.1188281253</v>
      </c>
      <c r="M15" s="236">
        <v>4531349.0988281248</v>
      </c>
    </row>
    <row r="16" spans="1:15">
      <c r="I16" s="97"/>
    </row>
    <row r="17" spans="9:9">
      <c r="I17" s="97"/>
    </row>
    <row r="18" spans="9:9">
      <c r="I18" s="97"/>
    </row>
    <row r="19" spans="9:9">
      <c r="I19" s="97"/>
    </row>
    <row r="20" spans="9:9">
      <c r="I20" s="97"/>
    </row>
    <row r="21" spans="9:9">
      <c r="I21" s="97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123"/>
  <sheetViews>
    <sheetView workbookViewId="0">
      <pane xSplit="3" ySplit="5" topLeftCell="AF24" activePane="bottomRight" state="frozen"/>
      <selection pane="topRight" activeCell="D1" sqref="D1"/>
      <selection pane="bottomLeft" activeCell="A5" sqref="A5"/>
      <selection pane="bottomRight" activeCell="AU9" sqref="AU9"/>
    </sheetView>
  </sheetViews>
  <sheetFormatPr defaultRowHeight="15"/>
  <cols>
    <col min="1" max="1" width="11.7109375" style="13" bestFit="1" customWidth="1"/>
    <col min="2" max="3" width="16.140625" style="13" bestFit="1" customWidth="1"/>
    <col min="4" max="7" width="9.140625" style="13" customWidth="1"/>
    <col min="8" max="8" width="10" style="13" customWidth="1"/>
    <col min="9" max="10" width="9.140625" style="13" customWidth="1"/>
    <col min="11" max="11" width="10.28515625" style="13" customWidth="1"/>
    <col min="12" max="12" width="30.7109375" style="11" bestFit="1" customWidth="1"/>
    <col min="13" max="14" width="4" style="12" customWidth="1"/>
    <col min="15" max="15" width="5.5703125" style="12" customWidth="1"/>
    <col min="16" max="17" width="4" style="12" customWidth="1"/>
    <col min="18" max="18" width="5.5703125" style="12" customWidth="1"/>
    <col min="19" max="21" width="6.5703125" style="12" customWidth="1"/>
    <col min="22" max="22" width="5.5703125" style="12" customWidth="1"/>
    <col min="23" max="23" width="4" style="12" customWidth="1"/>
    <col min="24" max="24" width="6.5703125" style="12" customWidth="1"/>
    <col min="25" max="25" width="11.28515625" style="12" bestFit="1" customWidth="1"/>
    <col min="26" max="26" width="9.85546875" style="12" bestFit="1" customWidth="1"/>
    <col min="27" max="29" width="5.5703125" style="12" customWidth="1"/>
    <col min="30" max="31" width="4" style="12" customWidth="1"/>
    <col min="32" max="32" width="6" style="12" customWidth="1"/>
    <col min="33" max="34" width="9.140625" style="12" customWidth="1"/>
    <col min="35" max="35" width="7.5703125" style="12" customWidth="1"/>
    <col min="36" max="37" width="6.5703125" style="12" customWidth="1"/>
    <col min="38" max="38" width="7.5703125" style="12" customWidth="1"/>
    <col min="39" max="40" width="11.28515625" style="12" bestFit="1" customWidth="1"/>
    <col min="41" max="41" width="5.5703125" style="12" customWidth="1"/>
    <col min="42" max="42" width="11" style="12" customWidth="1"/>
    <col min="43" max="43" width="5.5703125" style="12" customWidth="1"/>
    <col min="44" max="44" width="5" style="12" customWidth="1"/>
    <col min="45" max="45" width="4" style="12" customWidth="1"/>
    <col min="46" max="46" width="5.5703125" style="12" customWidth="1"/>
    <col min="47" max="48" width="9.140625" style="12" customWidth="1"/>
    <col min="49" max="49" width="7.5703125" style="12" customWidth="1"/>
    <col min="50" max="51" width="6.5703125" style="12" customWidth="1"/>
    <col min="52" max="52" width="7.5703125" style="12" customWidth="1"/>
    <col min="53" max="54" width="11.28515625" style="12" customWidth="1"/>
    <col min="55" max="56" width="4" style="12" customWidth="1"/>
    <col min="57" max="57" width="5.5703125" style="12" customWidth="1"/>
    <col min="58" max="58" width="6.5703125" style="12" customWidth="1"/>
    <col min="59" max="59" width="3" style="12" customWidth="1"/>
    <col min="60" max="60" width="4" style="12" customWidth="1"/>
    <col min="61" max="63" width="6.5703125" style="12" customWidth="1"/>
    <col min="64" max="64" width="5.5703125" style="12" customWidth="1"/>
    <col min="65" max="65" width="4" style="12" customWidth="1"/>
    <col min="66" max="66" width="6.5703125" style="12" customWidth="1"/>
    <col min="67" max="67" width="7.42578125" style="12" customWidth="1"/>
    <col min="68" max="68" width="9.7109375" style="12" bestFit="1" customWidth="1"/>
    <col min="69" max="71" width="5.5703125" style="12" customWidth="1"/>
    <col min="72" max="74" width="4" style="12" customWidth="1"/>
    <col min="75" max="76" width="9.140625" style="12" customWidth="1"/>
    <col min="77" max="77" width="7.5703125" style="12" customWidth="1"/>
    <col min="78" max="78" width="6.5703125" style="12" customWidth="1"/>
    <col min="79" max="79" width="10.140625" style="12" bestFit="1" customWidth="1"/>
    <col min="80" max="80" width="7.5703125" style="12" customWidth="1"/>
    <col min="81" max="81" width="7.85546875" style="12" customWidth="1"/>
    <col min="82" max="82" width="9.85546875" style="12" bestFit="1" customWidth="1"/>
    <col min="83" max="85" width="5.5703125" style="12" customWidth="1"/>
    <col min="86" max="88" width="4" style="12" customWidth="1"/>
    <col min="89" max="90" width="9.140625" style="12" customWidth="1"/>
    <col min="91" max="91" width="7.5703125" style="12" customWidth="1"/>
    <col min="92" max="93" width="6.5703125" style="12" customWidth="1"/>
    <col min="94" max="94" width="7.5703125" style="12" customWidth="1"/>
    <col min="95" max="95" width="7.7109375" style="12" customWidth="1"/>
    <col min="96" max="96" width="9.7109375" style="12" bestFit="1" customWidth="1"/>
    <col min="97" max="97" width="11.5703125" style="12" customWidth="1"/>
    <col min="98" max="98" width="13.7109375" style="12" bestFit="1" customWidth="1"/>
    <col min="99" max="100" width="12.85546875" style="12" customWidth="1"/>
    <col min="101" max="101" width="12.140625" style="12" bestFit="1" customWidth="1"/>
    <col min="102" max="103" width="7.5703125" style="12" bestFit="1" customWidth="1"/>
    <col min="104" max="104" width="9.28515625" style="12" customWidth="1"/>
    <col min="105" max="105" width="10.140625" style="12" bestFit="1" customWidth="1"/>
    <col min="106" max="107" width="12.85546875" style="12" customWidth="1"/>
    <col min="108" max="108" width="12.85546875" style="236" customWidth="1"/>
    <col min="109" max="109" width="12.85546875" style="12" customWidth="1"/>
    <col min="110" max="110" width="13.140625" style="12" bestFit="1" customWidth="1"/>
    <col min="111" max="112" width="9.28515625" style="12" bestFit="1" customWidth="1"/>
    <col min="113" max="113" width="10.85546875" style="12" customWidth="1"/>
    <col min="114" max="114" width="12.140625" style="12" bestFit="1" customWidth="1"/>
    <col min="115" max="115" width="9.28515625" style="12" bestFit="1" customWidth="1"/>
    <col min="116" max="116" width="9.28515625" style="236" bestFit="1" customWidth="1"/>
    <col min="117" max="117" width="9.28515625" style="12" bestFit="1" customWidth="1"/>
    <col min="118" max="118" width="11.7109375" style="12" customWidth="1"/>
    <col min="119" max="121" width="9.28515625" style="12" hidden="1" customWidth="1"/>
    <col min="122" max="122" width="10" style="55" customWidth="1"/>
    <col min="123" max="123" width="12" style="11" bestFit="1" customWidth="1"/>
    <col min="124" max="124" width="9.140625" style="11"/>
    <col min="125" max="126" width="9.140625" style="97"/>
    <col min="127" max="127" width="11.5703125" style="97" customWidth="1"/>
    <col min="128" max="128" width="10.85546875" style="212" customWidth="1"/>
    <col min="129" max="129" width="9.140625" style="97"/>
  </cols>
  <sheetData>
    <row r="1" spans="1:136" s="11" customFormat="1" ht="15.75" thickBot="1">
      <c r="A1" s="13">
        <v>1</v>
      </c>
      <c r="B1" s="13">
        <v>2</v>
      </c>
      <c r="C1" s="13">
        <v>3</v>
      </c>
      <c r="D1" s="13">
        <v>4</v>
      </c>
      <c r="E1" s="13">
        <v>5</v>
      </c>
      <c r="F1" s="13">
        <v>6</v>
      </c>
      <c r="G1" s="13">
        <v>7</v>
      </c>
      <c r="H1" s="13">
        <v>8</v>
      </c>
      <c r="I1" s="13">
        <v>9</v>
      </c>
      <c r="J1" s="13">
        <v>10</v>
      </c>
      <c r="K1" s="13">
        <v>11</v>
      </c>
      <c r="L1" s="13">
        <v>12</v>
      </c>
      <c r="M1" s="13">
        <v>13</v>
      </c>
      <c r="N1" s="13">
        <v>14</v>
      </c>
      <c r="O1" s="13">
        <v>15</v>
      </c>
      <c r="P1" s="13">
        <v>16</v>
      </c>
      <c r="Q1" s="13">
        <v>17</v>
      </c>
      <c r="R1" s="13">
        <v>18</v>
      </c>
      <c r="S1" s="13">
        <v>19</v>
      </c>
      <c r="T1" s="13">
        <v>20</v>
      </c>
      <c r="U1" s="13">
        <v>21</v>
      </c>
      <c r="V1" s="13">
        <v>22</v>
      </c>
      <c r="W1" s="13">
        <v>23</v>
      </c>
      <c r="X1" s="13">
        <v>24</v>
      </c>
      <c r="Y1" s="13">
        <v>25</v>
      </c>
      <c r="Z1" s="13">
        <v>26</v>
      </c>
      <c r="AA1" s="13">
        <v>27</v>
      </c>
      <c r="AB1" s="13">
        <v>28</v>
      </c>
      <c r="AC1" s="13">
        <v>29</v>
      </c>
      <c r="AD1" s="13">
        <v>30</v>
      </c>
      <c r="AE1" s="13">
        <v>31</v>
      </c>
      <c r="AF1" s="13">
        <v>32</v>
      </c>
      <c r="AG1" s="13">
        <v>33</v>
      </c>
      <c r="AH1" s="13">
        <v>34</v>
      </c>
      <c r="AI1" s="13">
        <v>35</v>
      </c>
      <c r="AJ1" s="13">
        <v>36</v>
      </c>
      <c r="AK1" s="13">
        <v>37</v>
      </c>
      <c r="AL1" s="13">
        <v>38</v>
      </c>
      <c r="AM1" s="13">
        <v>39</v>
      </c>
      <c r="AN1" s="13">
        <v>40</v>
      </c>
      <c r="AO1" s="13">
        <v>41</v>
      </c>
      <c r="AP1" s="13">
        <v>42</v>
      </c>
      <c r="AQ1" s="13">
        <v>43</v>
      </c>
      <c r="AR1" s="13">
        <v>44</v>
      </c>
      <c r="AS1" s="13">
        <v>45</v>
      </c>
      <c r="AT1" s="13">
        <v>46</v>
      </c>
      <c r="AU1" s="13">
        <v>47</v>
      </c>
      <c r="AV1" s="13">
        <v>48</v>
      </c>
      <c r="AW1" s="13">
        <v>49</v>
      </c>
      <c r="AX1" s="13">
        <v>50</v>
      </c>
      <c r="AY1" s="13">
        <v>51</v>
      </c>
      <c r="AZ1" s="13">
        <v>52</v>
      </c>
      <c r="BA1" s="13">
        <v>53</v>
      </c>
      <c r="BB1" s="13">
        <v>54</v>
      </c>
      <c r="BC1" s="13">
        <v>55</v>
      </c>
      <c r="BD1" s="13">
        <v>56</v>
      </c>
      <c r="BE1" s="13">
        <v>57</v>
      </c>
      <c r="BF1" s="13">
        <v>58</v>
      </c>
      <c r="BG1" s="13">
        <v>59</v>
      </c>
      <c r="BH1" s="13">
        <v>60</v>
      </c>
      <c r="BI1" s="13">
        <v>61</v>
      </c>
      <c r="BJ1" s="13">
        <v>62</v>
      </c>
      <c r="BK1" s="13">
        <v>63</v>
      </c>
      <c r="BL1" s="13">
        <v>64</v>
      </c>
      <c r="BM1" s="13">
        <v>65</v>
      </c>
      <c r="BN1" s="13">
        <v>66</v>
      </c>
      <c r="BO1" s="13">
        <v>67</v>
      </c>
      <c r="BP1" s="13">
        <v>68</v>
      </c>
      <c r="BQ1" s="13">
        <v>69</v>
      </c>
      <c r="BR1" s="13">
        <v>70</v>
      </c>
      <c r="BS1" s="13">
        <v>71</v>
      </c>
      <c r="BT1" s="13">
        <v>72</v>
      </c>
      <c r="BU1" s="13">
        <v>73</v>
      </c>
      <c r="BV1" s="13">
        <v>74</v>
      </c>
      <c r="BW1" s="13">
        <v>75</v>
      </c>
      <c r="BX1" s="13">
        <v>76</v>
      </c>
      <c r="BY1" s="13">
        <v>77</v>
      </c>
      <c r="BZ1" s="13">
        <v>78</v>
      </c>
      <c r="CA1" s="13">
        <v>79</v>
      </c>
      <c r="CB1" s="13">
        <v>80</v>
      </c>
      <c r="CC1" s="13">
        <v>81</v>
      </c>
      <c r="CD1" s="13">
        <v>82</v>
      </c>
      <c r="CE1" s="13">
        <v>83</v>
      </c>
      <c r="CF1" s="13">
        <v>84</v>
      </c>
      <c r="CG1" s="13">
        <v>85</v>
      </c>
      <c r="CH1" s="13">
        <v>86</v>
      </c>
      <c r="CI1" s="13">
        <v>87</v>
      </c>
      <c r="CJ1" s="13">
        <v>88</v>
      </c>
      <c r="CK1" s="13">
        <v>89</v>
      </c>
      <c r="CL1" s="13">
        <v>90</v>
      </c>
      <c r="CM1" s="13">
        <v>91</v>
      </c>
      <c r="CN1" s="13">
        <v>92</v>
      </c>
      <c r="CO1" s="13">
        <v>93</v>
      </c>
      <c r="CP1" s="13">
        <v>94</v>
      </c>
      <c r="CQ1" s="13">
        <v>95</v>
      </c>
      <c r="CR1" s="13">
        <v>96</v>
      </c>
      <c r="CS1" s="13">
        <v>97</v>
      </c>
      <c r="CT1" s="13">
        <v>98</v>
      </c>
      <c r="CU1" s="13">
        <v>99</v>
      </c>
      <c r="CV1" s="13">
        <v>100</v>
      </c>
      <c r="CW1" s="13">
        <v>101</v>
      </c>
      <c r="CX1" s="13">
        <v>102</v>
      </c>
      <c r="CY1" s="13">
        <v>103</v>
      </c>
      <c r="CZ1" s="13">
        <v>104</v>
      </c>
      <c r="DA1" s="13">
        <v>105</v>
      </c>
      <c r="DB1" s="13">
        <v>106</v>
      </c>
      <c r="DC1" s="13">
        <v>107</v>
      </c>
      <c r="DD1" s="237">
        <v>108</v>
      </c>
      <c r="DE1" s="13">
        <v>108</v>
      </c>
      <c r="DF1" s="13">
        <v>109</v>
      </c>
      <c r="DG1" s="13">
        <v>110</v>
      </c>
      <c r="DH1" s="13">
        <v>111</v>
      </c>
      <c r="DI1" s="13">
        <v>112</v>
      </c>
      <c r="DJ1" s="13">
        <v>113</v>
      </c>
      <c r="DK1" s="13">
        <v>114</v>
      </c>
      <c r="DL1" s="237">
        <v>115</v>
      </c>
      <c r="DM1" s="13">
        <v>115</v>
      </c>
      <c r="DN1" s="13">
        <v>116</v>
      </c>
      <c r="DO1" s="100">
        <v>117</v>
      </c>
      <c r="DP1" s="100">
        <v>118</v>
      </c>
      <c r="DQ1" s="100">
        <v>119</v>
      </c>
      <c r="DR1" s="100">
        <v>120</v>
      </c>
      <c r="DS1" s="100">
        <v>121</v>
      </c>
      <c r="DT1" s="100">
        <v>122</v>
      </c>
      <c r="DU1" s="100">
        <v>123</v>
      </c>
      <c r="DV1" s="100">
        <v>124</v>
      </c>
      <c r="DW1" s="100">
        <v>125</v>
      </c>
      <c r="DX1" s="130">
        <v>126</v>
      </c>
      <c r="DY1" s="97"/>
      <c r="DZ1" s="97"/>
    </row>
    <row r="2" spans="1:136" s="14" customFormat="1" ht="23.25" customHeight="1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168" t="s">
        <v>9</v>
      </c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 t="s">
        <v>326</v>
      </c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95" t="s">
        <v>11</v>
      </c>
      <c r="CT2" s="167" t="s">
        <v>318</v>
      </c>
      <c r="CU2" s="167"/>
      <c r="CV2" s="167"/>
      <c r="CW2" s="167" t="s">
        <v>319</v>
      </c>
      <c r="CX2" s="167"/>
      <c r="CY2" s="167"/>
      <c r="CZ2" s="167"/>
      <c r="DA2" s="192" t="s">
        <v>34</v>
      </c>
      <c r="DB2" s="168" t="s">
        <v>16</v>
      </c>
      <c r="DC2" s="168"/>
      <c r="DD2" s="168"/>
      <c r="DE2" s="168"/>
      <c r="DF2" s="168" t="s">
        <v>18</v>
      </c>
      <c r="DG2" s="168"/>
      <c r="DH2" s="168"/>
      <c r="DI2" s="168"/>
      <c r="DJ2" s="168" t="s">
        <v>17</v>
      </c>
      <c r="DK2" s="168"/>
      <c r="DL2" s="168"/>
      <c r="DM2" s="168"/>
      <c r="DN2" s="168"/>
      <c r="DO2" s="199" t="s">
        <v>19</v>
      </c>
      <c r="DP2" s="200"/>
      <c r="DQ2" s="200"/>
      <c r="DR2" s="201"/>
      <c r="DS2" s="189" t="s">
        <v>381</v>
      </c>
      <c r="DT2" s="164" t="s">
        <v>351</v>
      </c>
      <c r="DU2" s="164" t="s">
        <v>354</v>
      </c>
      <c r="DV2" s="164" t="s">
        <v>352</v>
      </c>
      <c r="DW2" s="164" t="s">
        <v>382</v>
      </c>
      <c r="DX2" s="164" t="s">
        <v>397</v>
      </c>
    </row>
    <row r="3" spans="1:136" s="14" customFormat="1" ht="15" customHeight="1">
      <c r="A3" s="70"/>
      <c r="B3" s="71"/>
      <c r="C3" s="71"/>
      <c r="D3" s="72"/>
      <c r="E3" s="72"/>
      <c r="F3" s="72"/>
      <c r="G3" s="72"/>
      <c r="H3" s="72"/>
      <c r="I3" s="72"/>
      <c r="J3" s="72"/>
      <c r="K3" s="72"/>
      <c r="L3" s="1"/>
      <c r="M3" s="181" t="s">
        <v>8</v>
      </c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2" t="s">
        <v>6</v>
      </c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66" t="s">
        <v>7</v>
      </c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81" t="s">
        <v>8</v>
      </c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2" t="s">
        <v>6</v>
      </c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66" t="s">
        <v>7</v>
      </c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96"/>
      <c r="CT3" s="169" t="s">
        <v>15</v>
      </c>
      <c r="CU3" s="169" t="s">
        <v>13</v>
      </c>
      <c r="CV3" s="169" t="s">
        <v>14</v>
      </c>
      <c r="CW3" s="169" t="s">
        <v>15</v>
      </c>
      <c r="CX3" s="169" t="s">
        <v>13</v>
      </c>
      <c r="CY3" s="169" t="s">
        <v>14</v>
      </c>
      <c r="CZ3" s="169" t="s">
        <v>33</v>
      </c>
      <c r="DA3" s="193"/>
      <c r="DB3" s="169" t="s">
        <v>15</v>
      </c>
      <c r="DC3" s="169" t="s">
        <v>13</v>
      </c>
      <c r="DD3" s="169" t="s">
        <v>14</v>
      </c>
      <c r="DE3" s="169" t="s">
        <v>410</v>
      </c>
      <c r="DF3" s="169" t="s">
        <v>15</v>
      </c>
      <c r="DG3" s="169" t="s">
        <v>13</v>
      </c>
      <c r="DH3" s="169" t="s">
        <v>410</v>
      </c>
      <c r="DI3" s="196" t="s">
        <v>20</v>
      </c>
      <c r="DJ3" s="169" t="s">
        <v>15</v>
      </c>
      <c r="DK3" s="169" t="s">
        <v>13</v>
      </c>
      <c r="DL3" s="169" t="s">
        <v>14</v>
      </c>
      <c r="DM3" s="169" t="s">
        <v>410</v>
      </c>
      <c r="DN3" s="205" t="s">
        <v>21</v>
      </c>
      <c r="DO3" s="198" t="s">
        <v>15</v>
      </c>
      <c r="DP3" s="198" t="s">
        <v>13</v>
      </c>
      <c r="DQ3" s="198" t="s">
        <v>14</v>
      </c>
      <c r="DR3" s="202" t="s">
        <v>22</v>
      </c>
      <c r="DS3" s="190"/>
      <c r="DT3" s="165"/>
      <c r="DU3" s="165"/>
      <c r="DV3" s="165"/>
      <c r="DW3" s="165"/>
      <c r="DX3" s="165"/>
    </row>
    <row r="4" spans="1:136" s="14" customFormat="1" ht="15.75" customHeight="1">
      <c r="A4" s="185" t="s">
        <v>68</v>
      </c>
      <c r="B4" s="187" t="s">
        <v>69</v>
      </c>
      <c r="C4" s="187" t="s">
        <v>70</v>
      </c>
      <c r="D4" s="187" t="s">
        <v>71</v>
      </c>
      <c r="E4" s="187" t="s">
        <v>72</v>
      </c>
      <c r="F4" s="187" t="s">
        <v>73</v>
      </c>
      <c r="G4" s="187" t="s">
        <v>74</v>
      </c>
      <c r="H4" s="187" t="s">
        <v>75</v>
      </c>
      <c r="I4" s="187" t="s">
        <v>76</v>
      </c>
      <c r="J4" s="187" t="s">
        <v>77</v>
      </c>
      <c r="K4" s="187" t="s">
        <v>78</v>
      </c>
      <c r="L4" s="187" t="s">
        <v>10</v>
      </c>
      <c r="M4" s="178" t="s">
        <v>3</v>
      </c>
      <c r="N4" s="178"/>
      <c r="O4" s="178"/>
      <c r="P4" s="178"/>
      <c r="Q4" s="178"/>
      <c r="R4" s="178"/>
      <c r="S4" s="178" t="s">
        <v>0</v>
      </c>
      <c r="T4" s="178"/>
      <c r="U4" s="178"/>
      <c r="V4" s="178"/>
      <c r="W4" s="178"/>
      <c r="X4" s="178"/>
      <c r="Y4" s="178" t="s">
        <v>4</v>
      </c>
      <c r="Z4" s="178" t="s">
        <v>5</v>
      </c>
      <c r="AA4" s="182" t="s">
        <v>3</v>
      </c>
      <c r="AB4" s="182"/>
      <c r="AC4" s="182"/>
      <c r="AD4" s="182"/>
      <c r="AE4" s="182"/>
      <c r="AF4" s="182"/>
      <c r="AG4" s="182" t="s">
        <v>0</v>
      </c>
      <c r="AH4" s="182"/>
      <c r="AI4" s="182"/>
      <c r="AJ4" s="182"/>
      <c r="AK4" s="182"/>
      <c r="AL4" s="182"/>
      <c r="AM4" s="182" t="s">
        <v>4</v>
      </c>
      <c r="AN4" s="182" t="s">
        <v>5</v>
      </c>
      <c r="AO4" s="166" t="s">
        <v>3</v>
      </c>
      <c r="AP4" s="166"/>
      <c r="AQ4" s="166"/>
      <c r="AR4" s="166"/>
      <c r="AS4" s="166"/>
      <c r="AT4" s="166"/>
      <c r="AU4" s="166" t="s">
        <v>0</v>
      </c>
      <c r="AV4" s="166"/>
      <c r="AW4" s="166"/>
      <c r="AX4" s="166"/>
      <c r="AY4" s="166"/>
      <c r="AZ4" s="166"/>
      <c r="BA4" s="166" t="s">
        <v>4</v>
      </c>
      <c r="BB4" s="166" t="s">
        <v>5</v>
      </c>
      <c r="BC4" s="178" t="s">
        <v>3</v>
      </c>
      <c r="BD4" s="178"/>
      <c r="BE4" s="178"/>
      <c r="BF4" s="178"/>
      <c r="BG4" s="178"/>
      <c r="BH4" s="178"/>
      <c r="BI4" s="178" t="s">
        <v>0</v>
      </c>
      <c r="BJ4" s="178"/>
      <c r="BK4" s="178"/>
      <c r="BL4" s="178"/>
      <c r="BM4" s="178"/>
      <c r="BN4" s="178"/>
      <c r="BO4" s="179" t="s">
        <v>4</v>
      </c>
      <c r="BP4" s="179" t="s">
        <v>5</v>
      </c>
      <c r="BQ4" s="171" t="s">
        <v>3</v>
      </c>
      <c r="BR4" s="171"/>
      <c r="BS4" s="171"/>
      <c r="BT4" s="171"/>
      <c r="BU4" s="171"/>
      <c r="BV4" s="171"/>
      <c r="BW4" s="171" t="s">
        <v>0</v>
      </c>
      <c r="BX4" s="171"/>
      <c r="BY4" s="171"/>
      <c r="BZ4" s="171"/>
      <c r="CA4" s="171"/>
      <c r="CB4" s="171"/>
      <c r="CC4" s="171" t="s">
        <v>4</v>
      </c>
      <c r="CD4" s="171" t="s">
        <v>5</v>
      </c>
      <c r="CE4" s="173" t="s">
        <v>3</v>
      </c>
      <c r="CF4" s="173"/>
      <c r="CG4" s="173"/>
      <c r="CH4" s="173"/>
      <c r="CI4" s="173"/>
      <c r="CJ4" s="173"/>
      <c r="CK4" s="173" t="s">
        <v>0</v>
      </c>
      <c r="CL4" s="173"/>
      <c r="CM4" s="173"/>
      <c r="CN4" s="173"/>
      <c r="CO4" s="173"/>
      <c r="CP4" s="173"/>
      <c r="CQ4" s="173" t="s">
        <v>4</v>
      </c>
      <c r="CR4" s="175" t="s">
        <v>5</v>
      </c>
      <c r="CS4" s="196"/>
      <c r="CT4" s="169"/>
      <c r="CU4" s="169"/>
      <c r="CV4" s="169"/>
      <c r="CW4" s="169"/>
      <c r="CX4" s="169"/>
      <c r="CY4" s="169"/>
      <c r="CZ4" s="169"/>
      <c r="DA4" s="193"/>
      <c r="DB4" s="169"/>
      <c r="DC4" s="169"/>
      <c r="DD4" s="169"/>
      <c r="DE4" s="169"/>
      <c r="DF4" s="169"/>
      <c r="DG4" s="169"/>
      <c r="DH4" s="169"/>
      <c r="DI4" s="196"/>
      <c r="DJ4" s="169"/>
      <c r="DK4" s="169"/>
      <c r="DL4" s="169"/>
      <c r="DM4" s="169"/>
      <c r="DN4" s="205"/>
      <c r="DO4" s="193"/>
      <c r="DP4" s="193"/>
      <c r="DQ4" s="193"/>
      <c r="DR4" s="203"/>
      <c r="DS4" s="190"/>
      <c r="DT4" s="165"/>
      <c r="DU4" s="165"/>
      <c r="DV4" s="165"/>
      <c r="DW4" s="165"/>
      <c r="DX4" s="165"/>
    </row>
    <row r="5" spans="1:136" s="73" customFormat="1" ht="45.75" customHeight="1" thickBot="1">
      <c r="A5" s="186"/>
      <c r="B5" s="188" t="s">
        <v>69</v>
      </c>
      <c r="C5" s="188" t="s">
        <v>70</v>
      </c>
      <c r="D5" s="188" t="s">
        <v>71</v>
      </c>
      <c r="E5" s="188" t="s">
        <v>72</v>
      </c>
      <c r="F5" s="188" t="s">
        <v>73</v>
      </c>
      <c r="G5" s="188" t="s">
        <v>74</v>
      </c>
      <c r="H5" s="188" t="s">
        <v>75</v>
      </c>
      <c r="I5" s="188" t="s">
        <v>76</v>
      </c>
      <c r="J5" s="188" t="s">
        <v>77</v>
      </c>
      <c r="K5" s="188" t="s">
        <v>78</v>
      </c>
      <c r="L5" s="188" t="s">
        <v>10</v>
      </c>
      <c r="M5" s="65">
        <v>300</v>
      </c>
      <c r="N5" s="65">
        <v>450</v>
      </c>
      <c r="O5" s="65">
        <v>2048</v>
      </c>
      <c r="P5" s="65">
        <v>200</v>
      </c>
      <c r="Q5" s="65">
        <v>100</v>
      </c>
      <c r="R5" s="65">
        <v>1024</v>
      </c>
      <c r="S5" s="65">
        <v>300</v>
      </c>
      <c r="T5" s="65">
        <v>450</v>
      </c>
      <c r="U5" s="65">
        <v>2048</v>
      </c>
      <c r="V5" s="65">
        <v>200</v>
      </c>
      <c r="W5" s="65">
        <v>100</v>
      </c>
      <c r="X5" s="65">
        <v>1024</v>
      </c>
      <c r="Y5" s="183"/>
      <c r="Z5" s="183"/>
      <c r="AA5" s="66">
        <v>300</v>
      </c>
      <c r="AB5" s="66">
        <v>450</v>
      </c>
      <c r="AC5" s="66">
        <v>2048</v>
      </c>
      <c r="AD5" s="66">
        <v>200</v>
      </c>
      <c r="AE5" s="66">
        <v>100</v>
      </c>
      <c r="AF5" s="66">
        <v>1024</v>
      </c>
      <c r="AG5" s="66">
        <v>300</v>
      </c>
      <c r="AH5" s="66">
        <v>450</v>
      </c>
      <c r="AI5" s="66">
        <v>2048</v>
      </c>
      <c r="AJ5" s="66">
        <v>200</v>
      </c>
      <c r="AK5" s="66">
        <v>100</v>
      </c>
      <c r="AL5" s="66">
        <v>1024</v>
      </c>
      <c r="AM5" s="184"/>
      <c r="AN5" s="184"/>
      <c r="AO5" s="67">
        <v>300</v>
      </c>
      <c r="AP5" s="67">
        <v>450</v>
      </c>
      <c r="AQ5" s="67">
        <v>2048</v>
      </c>
      <c r="AR5" s="67">
        <v>200</v>
      </c>
      <c r="AS5" s="67">
        <v>100</v>
      </c>
      <c r="AT5" s="67">
        <v>1024</v>
      </c>
      <c r="AU5" s="67">
        <v>300</v>
      </c>
      <c r="AV5" s="67">
        <v>450</v>
      </c>
      <c r="AW5" s="67">
        <v>2048</v>
      </c>
      <c r="AX5" s="67">
        <v>200</v>
      </c>
      <c r="AY5" s="67">
        <v>100</v>
      </c>
      <c r="AZ5" s="67">
        <v>1024</v>
      </c>
      <c r="BA5" s="177"/>
      <c r="BB5" s="177"/>
      <c r="BC5" s="65">
        <v>272.59765625</v>
      </c>
      <c r="BD5" s="65">
        <v>408.896484375</v>
      </c>
      <c r="BE5" s="65">
        <v>1780.8251953125</v>
      </c>
      <c r="BF5" s="65">
        <v>186.310546875</v>
      </c>
      <c r="BG5" s="65">
        <v>93.16015625</v>
      </c>
      <c r="BH5" s="65">
        <v>931.513671875</v>
      </c>
      <c r="BI5" s="65">
        <v>272.59765625</v>
      </c>
      <c r="BJ5" s="65">
        <v>408.896484375</v>
      </c>
      <c r="BK5" s="65">
        <v>1780.8251953125</v>
      </c>
      <c r="BL5" s="65">
        <v>186.310546875</v>
      </c>
      <c r="BM5" s="65">
        <v>93.16015625</v>
      </c>
      <c r="BN5" s="65">
        <v>931.513671875</v>
      </c>
      <c r="BO5" s="180"/>
      <c r="BP5" s="180"/>
      <c r="BQ5" s="68">
        <v>272.59765625</v>
      </c>
      <c r="BR5" s="68">
        <v>408.896484375</v>
      </c>
      <c r="BS5" s="68">
        <v>1780.8251953125</v>
      </c>
      <c r="BT5" s="68">
        <v>186.310546875</v>
      </c>
      <c r="BU5" s="68">
        <v>93.16015625</v>
      </c>
      <c r="BV5" s="68">
        <v>931.513671875</v>
      </c>
      <c r="BW5" s="68">
        <v>272.59765625</v>
      </c>
      <c r="BX5" s="68">
        <v>408.896484375</v>
      </c>
      <c r="BY5" s="68">
        <v>1780.8251953125</v>
      </c>
      <c r="BZ5" s="68">
        <v>186.310546875</v>
      </c>
      <c r="CA5" s="68">
        <v>93.16015625</v>
      </c>
      <c r="CB5" s="68">
        <v>931.513671875</v>
      </c>
      <c r="CC5" s="172"/>
      <c r="CD5" s="172"/>
      <c r="CE5" s="69">
        <v>272.59765625</v>
      </c>
      <c r="CF5" s="69">
        <v>408.896484375</v>
      </c>
      <c r="CG5" s="69">
        <v>1780.8251953125</v>
      </c>
      <c r="CH5" s="69">
        <v>186.310546875</v>
      </c>
      <c r="CI5" s="69">
        <v>93.16015625</v>
      </c>
      <c r="CJ5" s="69">
        <v>931.513671875</v>
      </c>
      <c r="CK5" s="69">
        <v>272.59765625</v>
      </c>
      <c r="CL5" s="69">
        <v>408.896484375</v>
      </c>
      <c r="CM5" s="69">
        <v>1780.8251953125</v>
      </c>
      <c r="CN5" s="69">
        <v>186.310546875</v>
      </c>
      <c r="CO5" s="69">
        <v>93.16015625</v>
      </c>
      <c r="CP5" s="69">
        <v>931.513671875</v>
      </c>
      <c r="CQ5" s="174"/>
      <c r="CR5" s="176"/>
      <c r="CS5" s="197"/>
      <c r="CT5" s="170"/>
      <c r="CU5" s="170"/>
      <c r="CV5" s="170"/>
      <c r="CW5" s="170"/>
      <c r="CX5" s="170"/>
      <c r="CY5" s="170"/>
      <c r="CZ5" s="170"/>
      <c r="DA5" s="194"/>
      <c r="DB5" s="170"/>
      <c r="DC5" s="170"/>
      <c r="DD5" s="170"/>
      <c r="DE5" s="170"/>
      <c r="DF5" s="170"/>
      <c r="DG5" s="170"/>
      <c r="DH5" s="170"/>
      <c r="DI5" s="197"/>
      <c r="DJ5" s="170"/>
      <c r="DK5" s="170"/>
      <c r="DL5" s="170"/>
      <c r="DM5" s="170"/>
      <c r="DN5" s="206"/>
      <c r="DO5" s="194"/>
      <c r="DP5" s="194"/>
      <c r="DQ5" s="194"/>
      <c r="DR5" s="204"/>
      <c r="DS5" s="191"/>
      <c r="DT5" s="165" t="s">
        <v>351</v>
      </c>
      <c r="DU5" s="165"/>
      <c r="DV5" s="165" t="s">
        <v>352</v>
      </c>
      <c r="DW5" s="165" t="s">
        <v>29</v>
      </c>
      <c r="DX5" s="165" t="s">
        <v>352</v>
      </c>
    </row>
    <row r="6" spans="1:136">
      <c r="A6" s="56" t="s">
        <v>97</v>
      </c>
      <c r="B6" s="57" t="s">
        <v>120</v>
      </c>
      <c r="C6" s="57" t="s">
        <v>121</v>
      </c>
      <c r="D6" s="56" t="s">
        <v>315</v>
      </c>
      <c r="E6" s="56" t="s">
        <v>122</v>
      </c>
      <c r="F6" s="56" t="s">
        <v>83</v>
      </c>
      <c r="G6" s="56" t="s">
        <v>92</v>
      </c>
      <c r="H6" s="56" t="s">
        <v>325</v>
      </c>
      <c r="I6" s="56" t="s">
        <v>96</v>
      </c>
      <c r="J6" s="56" t="s">
        <v>77</v>
      </c>
      <c r="K6" s="56" t="s">
        <v>93</v>
      </c>
      <c r="L6" s="58">
        <v>347</v>
      </c>
      <c r="M6" s="53">
        <v>18</v>
      </c>
      <c r="N6" s="16"/>
      <c r="O6" s="16"/>
      <c r="P6" s="16"/>
      <c r="Q6" s="16">
        <v>4</v>
      </c>
      <c r="R6" s="17">
        <v>6</v>
      </c>
      <c r="S6" s="15">
        <v>5400</v>
      </c>
      <c r="T6" s="16"/>
      <c r="U6" s="16"/>
      <c r="V6" s="16"/>
      <c r="W6" s="16">
        <v>400</v>
      </c>
      <c r="X6" s="17">
        <v>6144</v>
      </c>
      <c r="Y6" s="17">
        <v>28</v>
      </c>
      <c r="Z6" s="17">
        <v>11944</v>
      </c>
      <c r="AA6" s="21">
        <v>896</v>
      </c>
      <c r="AB6" s="22"/>
      <c r="AC6" s="22"/>
      <c r="AD6" s="22"/>
      <c r="AE6" s="22">
        <v>128</v>
      </c>
      <c r="AF6" s="23">
        <v>288</v>
      </c>
      <c r="AG6" s="21">
        <v>268800</v>
      </c>
      <c r="AH6" s="22"/>
      <c r="AI6" s="22"/>
      <c r="AJ6" s="22"/>
      <c r="AK6" s="22">
        <v>12800</v>
      </c>
      <c r="AL6" s="23">
        <v>294912</v>
      </c>
      <c r="AM6" s="27">
        <v>1312</v>
      </c>
      <c r="AN6" s="28">
        <v>576512</v>
      </c>
      <c r="AO6" s="31">
        <v>914</v>
      </c>
      <c r="AP6" s="32"/>
      <c r="AQ6" s="32"/>
      <c r="AR6" s="32"/>
      <c r="AS6" s="32">
        <v>132</v>
      </c>
      <c r="AT6" s="33">
        <v>294</v>
      </c>
      <c r="AU6" s="31">
        <v>274200</v>
      </c>
      <c r="AV6" s="32"/>
      <c r="AW6" s="32"/>
      <c r="AX6" s="32"/>
      <c r="AY6" s="32">
        <v>13200</v>
      </c>
      <c r="AZ6" s="33">
        <v>301056</v>
      </c>
      <c r="BA6" s="34">
        <v>1340</v>
      </c>
      <c r="BB6" s="34">
        <v>588456</v>
      </c>
      <c r="BC6" s="15">
        <v>18</v>
      </c>
      <c r="BD6" s="16"/>
      <c r="BE6" s="16"/>
      <c r="BF6" s="16"/>
      <c r="BG6" s="16">
        <v>4</v>
      </c>
      <c r="BH6" s="17">
        <v>6</v>
      </c>
      <c r="BI6" s="15">
        <v>4906.7578125</v>
      </c>
      <c r="BJ6" s="16"/>
      <c r="BK6" s="16"/>
      <c r="BL6" s="16"/>
      <c r="BM6" s="16">
        <v>372.640625</v>
      </c>
      <c r="BN6" s="17">
        <v>5589.08203125</v>
      </c>
      <c r="BO6" s="17">
        <v>28</v>
      </c>
      <c r="BP6" s="17">
        <v>10868.48046875</v>
      </c>
      <c r="BQ6" s="21">
        <v>896</v>
      </c>
      <c r="BR6" s="22"/>
      <c r="BS6" s="22"/>
      <c r="BT6" s="22"/>
      <c r="BU6" s="22">
        <v>128</v>
      </c>
      <c r="BV6" s="23">
        <v>288</v>
      </c>
      <c r="BW6" s="21">
        <v>244247.5</v>
      </c>
      <c r="BX6" s="22"/>
      <c r="BY6" s="22"/>
      <c r="BZ6" s="22"/>
      <c r="CA6" s="22">
        <v>11924.5</v>
      </c>
      <c r="CB6" s="23">
        <v>268275.9375</v>
      </c>
      <c r="CC6" s="27">
        <v>1312</v>
      </c>
      <c r="CD6" s="28">
        <v>524447.9375</v>
      </c>
      <c r="CE6" s="31">
        <v>914</v>
      </c>
      <c r="CF6" s="32"/>
      <c r="CG6" s="32"/>
      <c r="CH6" s="32"/>
      <c r="CI6" s="32">
        <v>132</v>
      </c>
      <c r="CJ6" s="33">
        <v>294</v>
      </c>
      <c r="CK6" s="31">
        <v>249154.2578125</v>
      </c>
      <c r="CL6" s="32"/>
      <c r="CM6" s="32"/>
      <c r="CN6" s="32"/>
      <c r="CO6" s="32">
        <v>12297.140625</v>
      </c>
      <c r="CP6" s="33">
        <v>273865.01953125</v>
      </c>
      <c r="CQ6" s="34">
        <v>1340</v>
      </c>
      <c r="CR6" s="208">
        <v>535316.41796875</v>
      </c>
      <c r="CS6" s="59">
        <f>BB6-CR6</f>
        <v>53139.58203125</v>
      </c>
      <c r="CT6" s="59" t="s">
        <v>37</v>
      </c>
      <c r="CU6" s="59" t="s">
        <v>38</v>
      </c>
      <c r="CV6" s="59" t="s">
        <v>39</v>
      </c>
      <c r="CW6" s="59">
        <f>DF6*2</f>
        <v>166392.20000000001</v>
      </c>
      <c r="CX6" s="59">
        <f>DG6*8/6</f>
        <v>176093.86666666667</v>
      </c>
      <c r="CY6" s="59">
        <f>DH6*4/3</f>
        <v>0</v>
      </c>
      <c r="CZ6" s="59">
        <f t="shared" ref="CZ6:CZ25" si="0">CW6+CX6+CY6</f>
        <v>342486.06666666665</v>
      </c>
      <c r="DA6" s="59">
        <f t="shared" ref="DA6:DA25" si="1">CZ6-DI6</f>
        <v>127219.56666666665</v>
      </c>
      <c r="DB6" s="59" t="s">
        <v>40</v>
      </c>
      <c r="DC6" s="59" t="s">
        <v>41</v>
      </c>
      <c r="DD6" s="59" t="s">
        <v>42</v>
      </c>
      <c r="DE6" s="59"/>
      <c r="DF6" s="59">
        <v>83196.100000000006</v>
      </c>
      <c r="DG6" s="59">
        <v>132070.39999999999</v>
      </c>
      <c r="DH6" s="59"/>
      <c r="DI6" s="59">
        <f t="shared" ref="DI6:DI23" si="2">DF6+DG6+DH6</f>
        <v>215266.5</v>
      </c>
      <c r="DJ6" s="59">
        <v>2662.4</v>
      </c>
      <c r="DK6" s="59">
        <v>4735.2</v>
      </c>
      <c r="DL6" s="59">
        <v>1392.3</v>
      </c>
      <c r="DM6" s="59"/>
      <c r="DN6" s="59">
        <f t="shared" ref="DN6:DN25" si="3">DJ6+DK6+DM6</f>
        <v>7397.6</v>
      </c>
      <c r="DO6" s="59">
        <f t="shared" ref="DO6:DO25" si="4">DF6-DJ6</f>
        <v>80533.700000000012</v>
      </c>
      <c r="DP6" s="59">
        <f t="shared" ref="DP6:DP25" si="5">DG6-DK6</f>
        <v>127335.2</v>
      </c>
      <c r="DQ6" s="59">
        <f t="shared" ref="DQ6:DQ25" si="6">DH6-DM6</f>
        <v>0</v>
      </c>
      <c r="DR6" s="60">
        <f t="shared" ref="DR6:DR25" si="7">DI6-DN6</f>
        <v>207868.9</v>
      </c>
      <c r="DS6" s="61">
        <f t="shared" ref="DS6:DS25" si="8">DN6/DI6</f>
        <v>3.4364845435773797E-2</v>
      </c>
      <c r="DT6" s="99">
        <v>95846.3</v>
      </c>
      <c r="DU6" s="98"/>
      <c r="DV6" s="103">
        <f>SUM(DT6:DU6)</f>
        <v>95846.3</v>
      </c>
      <c r="DW6" s="102">
        <f>DV6/DI6</f>
        <v>0.44524484766556804</v>
      </c>
      <c r="DX6" s="103"/>
      <c r="DZ6" s="97"/>
    </row>
    <row r="7" spans="1:136">
      <c r="A7" s="50" t="s">
        <v>123</v>
      </c>
      <c r="B7" s="49" t="s">
        <v>136</v>
      </c>
      <c r="C7" s="49" t="s">
        <v>137</v>
      </c>
      <c r="D7" s="50" t="s">
        <v>315</v>
      </c>
      <c r="E7" s="50" t="s">
        <v>122</v>
      </c>
      <c r="F7" s="50" t="s">
        <v>83</v>
      </c>
      <c r="G7" s="50" t="s">
        <v>92</v>
      </c>
      <c r="H7" s="50" t="s">
        <v>85</v>
      </c>
      <c r="I7" s="50" t="s">
        <v>96</v>
      </c>
      <c r="J7" s="50" t="s">
        <v>77</v>
      </c>
      <c r="K7" s="50" t="s">
        <v>93</v>
      </c>
      <c r="L7" s="3">
        <v>349</v>
      </c>
      <c r="M7" s="52">
        <v>18</v>
      </c>
      <c r="N7" s="19"/>
      <c r="O7" s="19"/>
      <c r="P7" s="19"/>
      <c r="Q7" s="19">
        <v>4</v>
      </c>
      <c r="R7" s="20">
        <v>6</v>
      </c>
      <c r="S7" s="18">
        <v>5400</v>
      </c>
      <c r="T7" s="19"/>
      <c r="U7" s="19"/>
      <c r="V7" s="19"/>
      <c r="W7" s="19">
        <v>400</v>
      </c>
      <c r="X7" s="20">
        <v>6144</v>
      </c>
      <c r="Y7" s="20">
        <v>28</v>
      </c>
      <c r="Z7" s="20">
        <v>11944</v>
      </c>
      <c r="AA7" s="24">
        <v>896</v>
      </c>
      <c r="AB7" s="25"/>
      <c r="AC7" s="25"/>
      <c r="AD7" s="25"/>
      <c r="AE7" s="25">
        <v>128</v>
      </c>
      <c r="AF7" s="26">
        <v>288</v>
      </c>
      <c r="AG7" s="24">
        <v>268800</v>
      </c>
      <c r="AH7" s="25"/>
      <c r="AI7" s="25"/>
      <c r="AJ7" s="25"/>
      <c r="AK7" s="25">
        <v>12800</v>
      </c>
      <c r="AL7" s="26">
        <v>294912</v>
      </c>
      <c r="AM7" s="29">
        <v>1312</v>
      </c>
      <c r="AN7" s="30">
        <v>576512</v>
      </c>
      <c r="AO7" s="35">
        <v>914</v>
      </c>
      <c r="AP7" s="36"/>
      <c r="AQ7" s="36"/>
      <c r="AR7" s="36"/>
      <c r="AS7" s="36">
        <v>132</v>
      </c>
      <c r="AT7" s="37">
        <v>294</v>
      </c>
      <c r="AU7" s="35">
        <v>274200</v>
      </c>
      <c r="AV7" s="36"/>
      <c r="AW7" s="36"/>
      <c r="AX7" s="36"/>
      <c r="AY7" s="36">
        <v>13200</v>
      </c>
      <c r="AZ7" s="37">
        <v>301056</v>
      </c>
      <c r="BA7" s="38">
        <v>1340</v>
      </c>
      <c r="BB7" s="38">
        <v>588456</v>
      </c>
      <c r="BC7" s="18">
        <v>18</v>
      </c>
      <c r="BD7" s="19"/>
      <c r="BE7" s="19"/>
      <c r="BF7" s="19"/>
      <c r="BG7" s="19">
        <v>4</v>
      </c>
      <c r="BH7" s="20">
        <v>6</v>
      </c>
      <c r="BI7" s="18">
        <v>4906.7578125</v>
      </c>
      <c r="BJ7" s="19"/>
      <c r="BK7" s="19"/>
      <c r="BL7" s="19"/>
      <c r="BM7" s="19">
        <v>372.640625</v>
      </c>
      <c r="BN7" s="20">
        <v>5589.08203125</v>
      </c>
      <c r="BO7" s="20">
        <v>28</v>
      </c>
      <c r="BP7" s="20">
        <v>10868.48046875</v>
      </c>
      <c r="BQ7" s="24">
        <v>896</v>
      </c>
      <c r="BR7" s="25"/>
      <c r="BS7" s="25"/>
      <c r="BT7" s="25"/>
      <c r="BU7" s="25">
        <v>128</v>
      </c>
      <c r="BV7" s="26">
        <v>288</v>
      </c>
      <c r="BW7" s="24">
        <v>244247.5</v>
      </c>
      <c r="BX7" s="25"/>
      <c r="BY7" s="25"/>
      <c r="BZ7" s="25"/>
      <c r="CA7" s="25">
        <v>11924.5</v>
      </c>
      <c r="CB7" s="26">
        <v>268275.9375</v>
      </c>
      <c r="CC7" s="29">
        <v>1312</v>
      </c>
      <c r="CD7" s="30">
        <v>524447.9375</v>
      </c>
      <c r="CE7" s="35">
        <v>914</v>
      </c>
      <c r="CF7" s="36"/>
      <c r="CG7" s="36"/>
      <c r="CH7" s="36"/>
      <c r="CI7" s="36">
        <v>132</v>
      </c>
      <c r="CJ7" s="37">
        <v>294</v>
      </c>
      <c r="CK7" s="35">
        <v>249154.2578125</v>
      </c>
      <c r="CL7" s="36"/>
      <c r="CM7" s="36"/>
      <c r="CN7" s="36"/>
      <c r="CO7" s="36">
        <v>12297.140625</v>
      </c>
      <c r="CP7" s="37">
        <v>273865.01953125</v>
      </c>
      <c r="CQ7" s="38">
        <v>1340</v>
      </c>
      <c r="CR7" s="209">
        <v>535316.41796875</v>
      </c>
      <c r="CS7" s="2">
        <f t="shared" ref="CS7:CS26" si="9">BB7-CR7</f>
        <v>53139.58203125</v>
      </c>
      <c r="CT7" s="2" t="s">
        <v>37</v>
      </c>
      <c r="CU7" s="2" t="s">
        <v>66</v>
      </c>
      <c r="CV7" s="2" t="s">
        <v>67</v>
      </c>
      <c r="CW7" s="2">
        <f>DF7*2</f>
        <v>166392.20000000001</v>
      </c>
      <c r="CX7" s="2">
        <f>DG7*8/6</f>
        <v>176093.86666666667</v>
      </c>
      <c r="CY7" s="2">
        <f>DH7*4/3</f>
        <v>0</v>
      </c>
      <c r="CZ7" s="2">
        <f t="shared" si="0"/>
        <v>342486.06666666665</v>
      </c>
      <c r="DA7" s="2">
        <f t="shared" si="1"/>
        <v>127219.56666666665</v>
      </c>
      <c r="DB7" s="2" t="s">
        <v>60</v>
      </c>
      <c r="DC7" s="2" t="s">
        <v>61</v>
      </c>
      <c r="DD7" s="242" t="s">
        <v>62</v>
      </c>
      <c r="DE7" s="2"/>
      <c r="DF7" s="2">
        <v>83196.100000000006</v>
      </c>
      <c r="DG7" s="2">
        <v>132070.39999999999</v>
      </c>
      <c r="DH7" s="2"/>
      <c r="DI7" s="2">
        <f t="shared" si="2"/>
        <v>215266.5</v>
      </c>
      <c r="DJ7" s="2">
        <v>39527.599999999999</v>
      </c>
      <c r="DK7" s="2">
        <v>27664.799999999999</v>
      </c>
      <c r="DL7" s="242">
        <v>7952.1</v>
      </c>
      <c r="DM7" s="2"/>
      <c r="DN7" s="2">
        <f t="shared" si="3"/>
        <v>67192.399999999994</v>
      </c>
      <c r="DO7" s="105">
        <f t="shared" si="4"/>
        <v>43668.500000000007</v>
      </c>
      <c r="DP7" s="105">
        <f t="shared" si="5"/>
        <v>104405.59999999999</v>
      </c>
      <c r="DQ7" s="105">
        <f t="shared" si="6"/>
        <v>0</v>
      </c>
      <c r="DR7" s="54">
        <f t="shared" si="7"/>
        <v>148074.1</v>
      </c>
      <c r="DS7" s="102">
        <f t="shared" si="8"/>
        <v>0.31213588737680964</v>
      </c>
      <c r="DT7" s="99">
        <v>218748</v>
      </c>
      <c r="DU7" s="98"/>
      <c r="DV7" s="103">
        <f t="shared" ref="DV7:DX71" si="10">SUM(DT7:DU7)</f>
        <v>218748</v>
      </c>
      <c r="DW7" s="102">
        <f t="shared" ref="DW7:DW71" si="11">DV7/DI7</f>
        <v>1.016172976287532</v>
      </c>
      <c r="DX7" s="103"/>
      <c r="DZ7" s="97"/>
      <c r="EA7" s="97"/>
      <c r="EB7" s="97"/>
      <c r="EC7" s="97"/>
      <c r="ED7" s="97"/>
      <c r="EE7" s="97"/>
      <c r="EF7" s="97"/>
    </row>
    <row r="8" spans="1:136">
      <c r="A8" s="50" t="s">
        <v>97</v>
      </c>
      <c r="B8" s="49" t="s">
        <v>114</v>
      </c>
      <c r="C8" s="49" t="s">
        <v>115</v>
      </c>
      <c r="D8" s="50" t="s">
        <v>315</v>
      </c>
      <c r="E8" s="50" t="s">
        <v>91</v>
      </c>
      <c r="F8" s="50" t="s">
        <v>83</v>
      </c>
      <c r="G8" s="50" t="s">
        <v>92</v>
      </c>
      <c r="H8" s="50" t="s">
        <v>85</v>
      </c>
      <c r="I8" s="50" t="s">
        <v>86</v>
      </c>
      <c r="J8" s="50" t="s">
        <v>87</v>
      </c>
      <c r="K8" s="50" t="s">
        <v>93</v>
      </c>
      <c r="L8" s="3">
        <v>552</v>
      </c>
      <c r="M8" s="52">
        <v>14</v>
      </c>
      <c r="N8" s="19"/>
      <c r="O8" s="19"/>
      <c r="P8" s="19"/>
      <c r="Q8" s="19"/>
      <c r="R8" s="20"/>
      <c r="S8" s="18">
        <v>4200</v>
      </c>
      <c r="T8" s="19"/>
      <c r="U8" s="19"/>
      <c r="V8" s="19"/>
      <c r="W8" s="19"/>
      <c r="X8" s="20"/>
      <c r="Y8" s="20">
        <v>14</v>
      </c>
      <c r="Z8" s="20">
        <v>4200</v>
      </c>
      <c r="AA8" s="24">
        <v>662</v>
      </c>
      <c r="AB8" s="25"/>
      <c r="AC8" s="25"/>
      <c r="AD8" s="25"/>
      <c r="AE8" s="25"/>
      <c r="AF8" s="26"/>
      <c r="AG8" s="24">
        <v>198600</v>
      </c>
      <c r="AH8" s="25"/>
      <c r="AI8" s="25"/>
      <c r="AJ8" s="25"/>
      <c r="AK8" s="25"/>
      <c r="AL8" s="26"/>
      <c r="AM8" s="29">
        <v>662</v>
      </c>
      <c r="AN8" s="30">
        <v>198600</v>
      </c>
      <c r="AO8" s="35">
        <v>676</v>
      </c>
      <c r="AP8" s="36"/>
      <c r="AQ8" s="36"/>
      <c r="AR8" s="36"/>
      <c r="AS8" s="36"/>
      <c r="AT8" s="37"/>
      <c r="AU8" s="35">
        <v>202800</v>
      </c>
      <c r="AV8" s="36"/>
      <c r="AW8" s="36"/>
      <c r="AX8" s="36"/>
      <c r="AY8" s="36"/>
      <c r="AZ8" s="37"/>
      <c r="BA8" s="38">
        <v>676</v>
      </c>
      <c r="BB8" s="38">
        <v>202800</v>
      </c>
      <c r="BC8" s="18">
        <v>14</v>
      </c>
      <c r="BD8" s="19"/>
      <c r="BE8" s="19"/>
      <c r="BF8" s="19"/>
      <c r="BG8" s="19"/>
      <c r="BH8" s="20"/>
      <c r="BI8" s="18">
        <v>3816.3671875</v>
      </c>
      <c r="BJ8" s="19"/>
      <c r="BK8" s="19"/>
      <c r="BL8" s="19"/>
      <c r="BM8" s="19"/>
      <c r="BN8" s="20"/>
      <c r="BO8" s="20">
        <v>14</v>
      </c>
      <c r="BP8" s="20">
        <v>3816.3671875</v>
      </c>
      <c r="BQ8" s="24">
        <v>662</v>
      </c>
      <c r="BR8" s="25"/>
      <c r="BS8" s="25"/>
      <c r="BT8" s="25"/>
      <c r="BU8" s="25"/>
      <c r="BV8" s="26"/>
      <c r="BW8" s="24">
        <v>180459.6484375</v>
      </c>
      <c r="BX8" s="25"/>
      <c r="BY8" s="25"/>
      <c r="BZ8" s="25"/>
      <c r="CA8" s="25"/>
      <c r="CB8" s="26"/>
      <c r="CC8" s="29">
        <v>662</v>
      </c>
      <c r="CD8" s="30">
        <v>180459.6484375</v>
      </c>
      <c r="CE8" s="35">
        <v>676</v>
      </c>
      <c r="CF8" s="36"/>
      <c r="CG8" s="36"/>
      <c r="CH8" s="36"/>
      <c r="CI8" s="36"/>
      <c r="CJ8" s="37"/>
      <c r="CK8" s="35">
        <v>184276.015625</v>
      </c>
      <c r="CL8" s="36"/>
      <c r="CM8" s="36"/>
      <c r="CN8" s="36"/>
      <c r="CO8" s="36"/>
      <c r="CP8" s="37"/>
      <c r="CQ8" s="38">
        <v>676</v>
      </c>
      <c r="CR8" s="209">
        <v>184276.015625</v>
      </c>
      <c r="CS8" s="2">
        <f t="shared" si="9"/>
        <v>18523.984375</v>
      </c>
      <c r="CT8" s="2" t="s">
        <v>35</v>
      </c>
      <c r="CU8" s="2"/>
      <c r="CV8" s="2"/>
      <c r="CW8" s="2">
        <f t="shared" ref="CW8:CW21" si="12">DF8*16/14</f>
        <v>172019.08571428573</v>
      </c>
      <c r="CX8" s="2">
        <f t="shared" ref="CX8:CX23" si="13">DG8*8/7</f>
        <v>0</v>
      </c>
      <c r="CY8" s="2">
        <f t="shared" ref="CY8:CY23" si="14">DH8*16/14</f>
        <v>0</v>
      </c>
      <c r="CZ8" s="2">
        <f t="shared" si="0"/>
        <v>172019.08571428573</v>
      </c>
      <c r="DA8" s="2">
        <f t="shared" si="1"/>
        <v>21502.385714285716</v>
      </c>
      <c r="DB8" s="2" t="s">
        <v>36</v>
      </c>
      <c r="DC8" s="2"/>
      <c r="DD8" s="242"/>
      <c r="DE8" s="2"/>
      <c r="DF8" s="2">
        <v>150516.70000000001</v>
      </c>
      <c r="DG8" s="2"/>
      <c r="DH8" s="2"/>
      <c r="DI8" s="2">
        <f t="shared" si="2"/>
        <v>150516.70000000001</v>
      </c>
      <c r="DJ8" s="2">
        <v>82614.8</v>
      </c>
      <c r="DK8" s="2"/>
      <c r="DL8" s="242"/>
      <c r="DM8" s="2"/>
      <c r="DN8" s="2">
        <f t="shared" si="3"/>
        <v>82614.8</v>
      </c>
      <c r="DO8" s="105">
        <f t="shared" si="4"/>
        <v>67901.900000000009</v>
      </c>
      <c r="DP8" s="105">
        <f t="shared" si="5"/>
        <v>0</v>
      </c>
      <c r="DQ8" s="105">
        <f t="shared" si="6"/>
        <v>0</v>
      </c>
      <c r="DR8" s="54">
        <f t="shared" si="7"/>
        <v>67901.900000000009</v>
      </c>
      <c r="DS8" s="102">
        <f t="shared" si="8"/>
        <v>0.54887464314591006</v>
      </c>
      <c r="DT8" s="99">
        <v>97374.1</v>
      </c>
      <c r="DU8" s="98"/>
      <c r="DV8" s="103">
        <f t="shared" si="10"/>
        <v>97374.1</v>
      </c>
      <c r="DW8" s="102">
        <f t="shared" si="11"/>
        <v>0.64693220087870651</v>
      </c>
      <c r="DX8" s="103">
        <v>55880.286999999997</v>
      </c>
      <c r="DZ8" s="97"/>
      <c r="EA8" s="97"/>
      <c r="EB8" s="97"/>
      <c r="EC8" s="97"/>
      <c r="ED8" s="97"/>
      <c r="EE8" s="97"/>
      <c r="EF8" s="97"/>
    </row>
    <row r="9" spans="1:136">
      <c r="A9" s="50" t="s">
        <v>123</v>
      </c>
      <c r="B9" s="49">
        <v>295700667</v>
      </c>
      <c r="C9" s="49">
        <v>667</v>
      </c>
      <c r="D9" s="50" t="s">
        <v>315</v>
      </c>
      <c r="E9" s="50" t="s">
        <v>122</v>
      </c>
      <c r="F9" s="50" t="s">
        <v>83</v>
      </c>
      <c r="G9" s="50" t="s">
        <v>92</v>
      </c>
      <c r="H9" s="50" t="s">
        <v>85</v>
      </c>
      <c r="I9" s="50" t="s">
        <v>86</v>
      </c>
      <c r="J9" s="50" t="s">
        <v>87</v>
      </c>
      <c r="K9" s="50" t="s">
        <v>93</v>
      </c>
      <c r="L9" s="3">
        <v>667</v>
      </c>
      <c r="M9" s="52">
        <v>16</v>
      </c>
      <c r="N9" s="19"/>
      <c r="O9" s="19"/>
      <c r="P9" s="19"/>
      <c r="Q9" s="19"/>
      <c r="R9" s="20"/>
      <c r="S9" s="18">
        <v>4800</v>
      </c>
      <c r="T9" s="19"/>
      <c r="U9" s="19"/>
      <c r="V9" s="19"/>
      <c r="W9" s="19"/>
      <c r="X9" s="20"/>
      <c r="Y9" s="20">
        <v>16</v>
      </c>
      <c r="Z9" s="20">
        <v>4800</v>
      </c>
      <c r="AA9" s="24">
        <v>768</v>
      </c>
      <c r="AB9" s="25"/>
      <c r="AC9" s="25"/>
      <c r="AD9" s="25"/>
      <c r="AE9" s="25"/>
      <c r="AF9" s="26"/>
      <c r="AG9" s="24">
        <v>230400</v>
      </c>
      <c r="AH9" s="25"/>
      <c r="AI9" s="25"/>
      <c r="AJ9" s="25"/>
      <c r="AK9" s="25"/>
      <c r="AL9" s="26"/>
      <c r="AM9" s="29">
        <v>768</v>
      </c>
      <c r="AN9" s="30">
        <v>230400</v>
      </c>
      <c r="AO9" s="35">
        <v>784</v>
      </c>
      <c r="AP9" s="36"/>
      <c r="AQ9" s="36"/>
      <c r="AR9" s="36"/>
      <c r="AS9" s="36"/>
      <c r="AT9" s="37"/>
      <c r="AU9" s="35">
        <v>235200</v>
      </c>
      <c r="AV9" s="36"/>
      <c r="AW9" s="36"/>
      <c r="AX9" s="36"/>
      <c r="AY9" s="36"/>
      <c r="AZ9" s="37"/>
      <c r="BA9" s="38">
        <v>784</v>
      </c>
      <c r="BB9" s="38">
        <v>235200</v>
      </c>
      <c r="BC9" s="18">
        <v>16</v>
      </c>
      <c r="BD9" s="19"/>
      <c r="BE9" s="19"/>
      <c r="BF9" s="19"/>
      <c r="BG9" s="19"/>
      <c r="BH9" s="20"/>
      <c r="BI9" s="18">
        <v>4361.5625</v>
      </c>
      <c r="BJ9" s="19"/>
      <c r="BK9" s="19"/>
      <c r="BL9" s="19"/>
      <c r="BM9" s="19"/>
      <c r="BN9" s="20"/>
      <c r="BO9" s="20">
        <v>16</v>
      </c>
      <c r="BP9" s="20">
        <v>4361.5625</v>
      </c>
      <c r="BQ9" s="24">
        <v>768</v>
      </c>
      <c r="BR9" s="25"/>
      <c r="BS9" s="25"/>
      <c r="BT9" s="25"/>
      <c r="BU9" s="25"/>
      <c r="BV9" s="26"/>
      <c r="BW9" s="24">
        <v>209355</v>
      </c>
      <c r="BX9" s="25"/>
      <c r="BY9" s="25"/>
      <c r="BZ9" s="25"/>
      <c r="CA9" s="25"/>
      <c r="CB9" s="26"/>
      <c r="CC9" s="29">
        <v>768</v>
      </c>
      <c r="CD9" s="30">
        <v>209355</v>
      </c>
      <c r="CE9" s="35">
        <v>784</v>
      </c>
      <c r="CF9" s="36"/>
      <c r="CG9" s="36"/>
      <c r="CH9" s="36"/>
      <c r="CI9" s="36"/>
      <c r="CJ9" s="37"/>
      <c r="CK9" s="35">
        <v>213716.5625</v>
      </c>
      <c r="CL9" s="36"/>
      <c r="CM9" s="36"/>
      <c r="CN9" s="36"/>
      <c r="CO9" s="36"/>
      <c r="CP9" s="37">
        <f>CQ9*CK5</f>
        <v>213716.5625</v>
      </c>
      <c r="CQ9" s="38">
        <v>784</v>
      </c>
      <c r="CR9" s="215">
        <v>213716.5625</v>
      </c>
      <c r="CS9" s="2">
        <f t="shared" si="9"/>
        <v>21483.4375</v>
      </c>
      <c r="CT9" s="2" t="s">
        <v>37</v>
      </c>
      <c r="CU9" s="2"/>
      <c r="CV9" s="2"/>
      <c r="CW9" s="2">
        <f>DF9*2</f>
        <v>200650</v>
      </c>
      <c r="CX9" s="2">
        <f t="shared" si="13"/>
        <v>0</v>
      </c>
      <c r="CY9" s="2">
        <f t="shared" si="14"/>
        <v>0</v>
      </c>
      <c r="CZ9" s="2">
        <f t="shared" si="0"/>
        <v>200650</v>
      </c>
      <c r="DA9" s="2">
        <f t="shared" si="1"/>
        <v>100325</v>
      </c>
      <c r="DB9" s="2" t="s">
        <v>49</v>
      </c>
      <c r="DC9" s="2"/>
      <c r="DD9" s="242"/>
      <c r="DE9" s="2"/>
      <c r="DF9" s="211">
        <v>100325</v>
      </c>
      <c r="DG9" s="2"/>
      <c r="DH9" s="2"/>
      <c r="DI9" s="2">
        <f t="shared" si="2"/>
        <v>100325</v>
      </c>
      <c r="DJ9" s="211">
        <v>3.1</v>
      </c>
      <c r="DK9" s="2"/>
      <c r="DL9" s="242"/>
      <c r="DM9" s="2"/>
      <c r="DN9" s="2">
        <f t="shared" si="3"/>
        <v>3.1</v>
      </c>
      <c r="DO9" s="105">
        <f t="shared" si="4"/>
        <v>100321.9</v>
      </c>
      <c r="DP9" s="105">
        <f t="shared" si="5"/>
        <v>0</v>
      </c>
      <c r="DQ9" s="105">
        <f t="shared" si="6"/>
        <v>0</v>
      </c>
      <c r="DR9" s="54">
        <f t="shared" si="7"/>
        <v>100321.9</v>
      </c>
      <c r="DS9" s="102">
        <f t="shared" si="8"/>
        <v>3.089957637677548E-5</v>
      </c>
      <c r="DT9" s="99">
        <v>0</v>
      </c>
      <c r="DU9" s="98"/>
      <c r="DV9" s="103">
        <f t="shared" si="10"/>
        <v>0</v>
      </c>
      <c r="DW9" s="102">
        <f t="shared" si="11"/>
        <v>0</v>
      </c>
      <c r="DX9" s="103"/>
      <c r="DZ9" s="97"/>
      <c r="EA9" s="97"/>
      <c r="EB9" s="97"/>
      <c r="EC9" s="97"/>
      <c r="ED9" s="97"/>
      <c r="EE9" s="97"/>
      <c r="EF9" s="97"/>
    </row>
    <row r="10" spans="1:136">
      <c r="A10" s="50" t="s">
        <v>97</v>
      </c>
      <c r="B10" s="49">
        <v>295700671</v>
      </c>
      <c r="C10" s="49">
        <v>671</v>
      </c>
      <c r="D10" s="50" t="s">
        <v>315</v>
      </c>
      <c r="E10" s="50" t="s">
        <v>122</v>
      </c>
      <c r="F10" s="50" t="s">
        <v>83</v>
      </c>
      <c r="G10" s="50" t="s">
        <v>92</v>
      </c>
      <c r="H10" s="50" t="s">
        <v>85</v>
      </c>
      <c r="I10" s="50" t="s">
        <v>86</v>
      </c>
      <c r="J10" s="50" t="s">
        <v>87</v>
      </c>
      <c r="K10" s="50" t="s">
        <v>93</v>
      </c>
      <c r="L10" s="3">
        <v>671</v>
      </c>
      <c r="M10" s="52">
        <v>32</v>
      </c>
      <c r="N10" s="19"/>
      <c r="O10" s="19"/>
      <c r="P10" s="19"/>
      <c r="Q10" s="19"/>
      <c r="R10" s="20"/>
      <c r="S10" s="18">
        <v>9600</v>
      </c>
      <c r="T10" s="19"/>
      <c r="U10" s="19"/>
      <c r="V10" s="19"/>
      <c r="W10" s="19"/>
      <c r="X10" s="20"/>
      <c r="Y10" s="20">
        <v>32</v>
      </c>
      <c r="Z10" s="20">
        <v>9600</v>
      </c>
      <c r="AA10" s="24">
        <v>1568</v>
      </c>
      <c r="AB10" s="25"/>
      <c r="AC10" s="25"/>
      <c r="AD10" s="25"/>
      <c r="AE10" s="25"/>
      <c r="AF10" s="26"/>
      <c r="AG10" s="24">
        <v>470400</v>
      </c>
      <c r="AH10" s="25"/>
      <c r="AI10" s="25"/>
      <c r="AJ10" s="25"/>
      <c r="AK10" s="25"/>
      <c r="AL10" s="26"/>
      <c r="AM10" s="29">
        <v>1568</v>
      </c>
      <c r="AN10" s="30">
        <v>470400</v>
      </c>
      <c r="AO10" s="35">
        <v>1600</v>
      </c>
      <c r="AP10" s="36"/>
      <c r="AQ10" s="36"/>
      <c r="AR10" s="36"/>
      <c r="AS10" s="36"/>
      <c r="AT10" s="37"/>
      <c r="AU10" s="35">
        <v>480000</v>
      </c>
      <c r="AV10" s="36"/>
      <c r="AW10" s="36"/>
      <c r="AX10" s="36"/>
      <c r="AY10" s="36"/>
      <c r="AZ10" s="37"/>
      <c r="BA10" s="38">
        <v>1600</v>
      </c>
      <c r="BB10" s="38">
        <v>480000</v>
      </c>
      <c r="BC10" s="18">
        <v>32</v>
      </c>
      <c r="BD10" s="19"/>
      <c r="BE10" s="19"/>
      <c r="BF10" s="19"/>
      <c r="BG10" s="19"/>
      <c r="BH10" s="20"/>
      <c r="BI10" s="18">
        <v>8723.125</v>
      </c>
      <c r="BJ10" s="19"/>
      <c r="BK10" s="19"/>
      <c r="BL10" s="19"/>
      <c r="BM10" s="19"/>
      <c r="BN10" s="20"/>
      <c r="BO10" s="20">
        <v>32</v>
      </c>
      <c r="BP10" s="20">
        <v>8723.125</v>
      </c>
      <c r="BQ10" s="24">
        <v>1568</v>
      </c>
      <c r="BR10" s="25"/>
      <c r="BS10" s="25"/>
      <c r="BT10" s="25"/>
      <c r="BU10" s="25"/>
      <c r="BV10" s="26"/>
      <c r="BW10" s="24">
        <v>427433.125</v>
      </c>
      <c r="BX10" s="25"/>
      <c r="BY10" s="25"/>
      <c r="BZ10" s="25"/>
      <c r="CA10" s="25"/>
      <c r="CB10" s="26"/>
      <c r="CC10" s="29">
        <v>1568</v>
      </c>
      <c r="CD10" s="30">
        <v>427433.125</v>
      </c>
      <c r="CE10" s="35">
        <v>1600</v>
      </c>
      <c r="CF10" s="36"/>
      <c r="CG10" s="36"/>
      <c r="CH10" s="36"/>
      <c r="CI10" s="36"/>
      <c r="CJ10" s="37"/>
      <c r="CK10" s="35">
        <v>436156.25</v>
      </c>
      <c r="CL10" s="36"/>
      <c r="CM10" s="36"/>
      <c r="CN10" s="36"/>
      <c r="CO10" s="36"/>
      <c r="CP10" s="37"/>
      <c r="CQ10" s="38">
        <v>1600</v>
      </c>
      <c r="CR10" s="209">
        <v>436156.25</v>
      </c>
      <c r="CS10" s="2">
        <f t="shared" si="9"/>
        <v>43843.75</v>
      </c>
      <c r="CT10" s="2" t="s">
        <v>37</v>
      </c>
      <c r="CU10" s="2"/>
      <c r="CV10" s="2"/>
      <c r="CW10" s="2">
        <f>DF10*2</f>
        <v>415250</v>
      </c>
      <c r="CX10" s="2">
        <f t="shared" si="13"/>
        <v>0</v>
      </c>
      <c r="CY10" s="2">
        <f t="shared" si="14"/>
        <v>0</v>
      </c>
      <c r="CZ10" s="2">
        <f t="shared" si="0"/>
        <v>415250</v>
      </c>
      <c r="DA10" s="2">
        <f t="shared" si="1"/>
        <v>207625</v>
      </c>
      <c r="DB10" s="2" t="s">
        <v>48</v>
      </c>
      <c r="DC10" s="2"/>
      <c r="DD10" s="242"/>
      <c r="DE10" s="2"/>
      <c r="DF10" s="2">
        <v>207625</v>
      </c>
      <c r="DG10" s="2"/>
      <c r="DH10" s="2"/>
      <c r="DI10" s="2">
        <f t="shared" si="2"/>
        <v>207625</v>
      </c>
      <c r="DJ10" s="2">
        <v>3.1</v>
      </c>
      <c r="DK10" s="2"/>
      <c r="DL10" s="242"/>
      <c r="DM10" s="2"/>
      <c r="DN10" s="2">
        <f t="shared" si="3"/>
        <v>3.1</v>
      </c>
      <c r="DO10" s="105">
        <f t="shared" si="4"/>
        <v>207621.9</v>
      </c>
      <c r="DP10" s="105">
        <f t="shared" si="5"/>
        <v>0</v>
      </c>
      <c r="DQ10" s="105">
        <f t="shared" si="6"/>
        <v>0</v>
      </c>
      <c r="DR10" s="54">
        <f t="shared" si="7"/>
        <v>207621.9</v>
      </c>
      <c r="DS10" s="102">
        <f t="shared" si="8"/>
        <v>1.4930764599638772E-5</v>
      </c>
      <c r="DT10" s="99">
        <v>0</v>
      </c>
      <c r="DU10" s="98"/>
      <c r="DV10" s="103">
        <f t="shared" si="10"/>
        <v>0</v>
      </c>
      <c r="DW10" s="102">
        <f t="shared" si="11"/>
        <v>0</v>
      </c>
      <c r="DX10" s="103"/>
      <c r="DZ10" s="97"/>
      <c r="EA10" s="97"/>
      <c r="EB10" s="97"/>
      <c r="EC10" s="97"/>
      <c r="ED10" s="97"/>
      <c r="EE10" s="97"/>
      <c r="EF10" s="97"/>
    </row>
    <row r="11" spans="1:136">
      <c r="A11" s="50" t="s">
        <v>97</v>
      </c>
      <c r="B11" s="49" t="s">
        <v>116</v>
      </c>
      <c r="C11" s="49" t="s">
        <v>117</v>
      </c>
      <c r="D11" s="50" t="s">
        <v>315</v>
      </c>
      <c r="E11" s="50" t="s">
        <v>91</v>
      </c>
      <c r="F11" s="50" t="s">
        <v>83</v>
      </c>
      <c r="G11" s="50" t="s">
        <v>92</v>
      </c>
      <c r="H11" s="50" t="s">
        <v>85</v>
      </c>
      <c r="I11" s="50" t="s">
        <v>96</v>
      </c>
      <c r="J11" s="50" t="s">
        <v>77</v>
      </c>
      <c r="K11" s="50" t="s">
        <v>93</v>
      </c>
      <c r="L11" s="3">
        <v>678</v>
      </c>
      <c r="M11" s="52"/>
      <c r="N11" s="19">
        <v>12</v>
      </c>
      <c r="O11" s="19"/>
      <c r="P11" s="19"/>
      <c r="Q11" s="19"/>
      <c r="R11" s="20"/>
      <c r="S11" s="18"/>
      <c r="T11" s="19">
        <v>5400</v>
      </c>
      <c r="U11" s="19"/>
      <c r="V11" s="19"/>
      <c r="W11" s="19"/>
      <c r="X11" s="20"/>
      <c r="Y11" s="20">
        <v>12</v>
      </c>
      <c r="Z11" s="20">
        <v>5400</v>
      </c>
      <c r="AA11" s="24"/>
      <c r="AB11" s="25">
        <v>528</v>
      </c>
      <c r="AC11" s="25"/>
      <c r="AD11" s="25"/>
      <c r="AE11" s="25"/>
      <c r="AF11" s="26"/>
      <c r="AG11" s="24"/>
      <c r="AH11" s="25">
        <v>237600</v>
      </c>
      <c r="AI11" s="25"/>
      <c r="AJ11" s="25"/>
      <c r="AK11" s="25"/>
      <c r="AL11" s="26"/>
      <c r="AM11" s="29">
        <v>528</v>
      </c>
      <c r="AN11" s="30">
        <v>237600</v>
      </c>
      <c r="AO11" s="35"/>
      <c r="AP11" s="36">
        <v>540</v>
      </c>
      <c r="AQ11" s="36"/>
      <c r="AR11" s="36"/>
      <c r="AS11" s="36"/>
      <c r="AT11" s="37"/>
      <c r="AU11" s="35"/>
      <c r="AV11" s="36">
        <v>243000</v>
      </c>
      <c r="AW11" s="36"/>
      <c r="AX11" s="36"/>
      <c r="AY11" s="36"/>
      <c r="AZ11" s="37"/>
      <c r="BA11" s="38">
        <v>540</v>
      </c>
      <c r="BB11" s="38">
        <v>243000</v>
      </c>
      <c r="BC11" s="18"/>
      <c r="BD11" s="19">
        <v>12</v>
      </c>
      <c r="BE11" s="19"/>
      <c r="BF11" s="19"/>
      <c r="BG11" s="19"/>
      <c r="BH11" s="20"/>
      <c r="BI11" s="18"/>
      <c r="BJ11" s="19">
        <v>4906.7578125</v>
      </c>
      <c r="BK11" s="19"/>
      <c r="BL11" s="19"/>
      <c r="BM11" s="19"/>
      <c r="BN11" s="20"/>
      <c r="BO11" s="20">
        <v>12</v>
      </c>
      <c r="BP11" s="20">
        <v>4906.7578125</v>
      </c>
      <c r="BQ11" s="24"/>
      <c r="BR11" s="25">
        <v>528</v>
      </c>
      <c r="BS11" s="25"/>
      <c r="BT11" s="25"/>
      <c r="BU11" s="25"/>
      <c r="BV11" s="26"/>
      <c r="BW11" s="24"/>
      <c r="BX11" s="25">
        <v>215897.34375</v>
      </c>
      <c r="BY11" s="25"/>
      <c r="BZ11" s="25"/>
      <c r="CA11" s="25"/>
      <c r="CB11" s="26"/>
      <c r="CC11" s="29">
        <v>528</v>
      </c>
      <c r="CD11" s="30">
        <v>215897.34375</v>
      </c>
      <c r="CE11" s="35"/>
      <c r="CF11" s="36">
        <v>540</v>
      </c>
      <c r="CG11" s="36"/>
      <c r="CH11" s="36"/>
      <c r="CI11" s="36"/>
      <c r="CJ11" s="37"/>
      <c r="CK11" s="35"/>
      <c r="CL11" s="36">
        <v>220804.1015625</v>
      </c>
      <c r="CM11" s="36"/>
      <c r="CN11" s="36"/>
      <c r="CO11" s="36"/>
      <c r="CP11" s="37"/>
      <c r="CQ11" s="38">
        <v>540</v>
      </c>
      <c r="CR11" s="209">
        <v>220804.1015625</v>
      </c>
      <c r="CS11" s="2">
        <f t="shared" si="9"/>
        <v>22195.8984375</v>
      </c>
      <c r="CT11" s="2" t="s">
        <v>26</v>
      </c>
      <c r="CU11" s="2"/>
      <c r="CV11" s="2"/>
      <c r="CW11" s="2">
        <f t="shared" si="12"/>
        <v>207998.62857142856</v>
      </c>
      <c r="CX11" s="2">
        <f t="shared" si="13"/>
        <v>0</v>
      </c>
      <c r="CY11" s="2">
        <f t="shared" si="14"/>
        <v>0</v>
      </c>
      <c r="CZ11" s="2">
        <f t="shared" si="0"/>
        <v>207998.62857142856</v>
      </c>
      <c r="DA11" s="2">
        <f t="shared" si="1"/>
        <v>25999.828571428574</v>
      </c>
      <c r="DB11" s="2" t="s">
        <v>43</v>
      </c>
      <c r="DC11" s="2"/>
      <c r="DD11" s="242"/>
      <c r="DE11" s="2"/>
      <c r="DF11" s="2">
        <v>181998.8</v>
      </c>
      <c r="DG11" s="2"/>
      <c r="DH11" s="2"/>
      <c r="DI11" s="2">
        <f t="shared" si="2"/>
        <v>181998.8</v>
      </c>
      <c r="DJ11" s="2">
        <v>157009.9</v>
      </c>
      <c r="DK11" s="2"/>
      <c r="DL11" s="242"/>
      <c r="DM11" s="2"/>
      <c r="DN11" s="2">
        <f t="shared" si="3"/>
        <v>157009.9</v>
      </c>
      <c r="DO11" s="105">
        <f t="shared" si="4"/>
        <v>24988.899999999994</v>
      </c>
      <c r="DP11" s="105">
        <f t="shared" si="5"/>
        <v>0</v>
      </c>
      <c r="DQ11" s="105">
        <f t="shared" si="6"/>
        <v>0</v>
      </c>
      <c r="DR11" s="54">
        <f t="shared" si="7"/>
        <v>24988.899999999994</v>
      </c>
      <c r="DS11" s="102">
        <f t="shared" si="8"/>
        <v>0.86269744635678924</v>
      </c>
      <c r="DT11" s="99">
        <v>262762</v>
      </c>
      <c r="DU11" s="98"/>
      <c r="DV11" s="103">
        <f t="shared" si="10"/>
        <v>262762</v>
      </c>
      <c r="DW11" s="102">
        <f t="shared" si="11"/>
        <v>1.4437567720226727</v>
      </c>
      <c r="DX11" s="103"/>
      <c r="DZ11" s="97"/>
      <c r="EA11" s="97"/>
      <c r="EB11" s="97"/>
      <c r="EC11" s="97"/>
      <c r="ED11" s="97"/>
      <c r="EE11" s="97"/>
      <c r="EF11" s="97"/>
    </row>
    <row r="12" spans="1:136">
      <c r="A12" s="50" t="s">
        <v>79</v>
      </c>
      <c r="B12" s="49" t="s">
        <v>89</v>
      </c>
      <c r="C12" s="49" t="s">
        <v>90</v>
      </c>
      <c r="D12" s="50" t="s">
        <v>315</v>
      </c>
      <c r="E12" s="50" t="s">
        <v>91</v>
      </c>
      <c r="F12" s="50" t="s">
        <v>83</v>
      </c>
      <c r="G12" s="50" t="s">
        <v>92</v>
      </c>
      <c r="H12" s="50" t="s">
        <v>85</v>
      </c>
      <c r="I12" s="50" t="s">
        <v>86</v>
      </c>
      <c r="J12" s="50" t="s">
        <v>87</v>
      </c>
      <c r="K12" s="50" t="s">
        <v>93</v>
      </c>
      <c r="L12" s="3">
        <v>745</v>
      </c>
      <c r="M12" s="52">
        <v>14</v>
      </c>
      <c r="N12" s="19"/>
      <c r="O12" s="19"/>
      <c r="P12" s="19"/>
      <c r="Q12" s="19"/>
      <c r="R12" s="20"/>
      <c r="S12" s="18">
        <v>4200</v>
      </c>
      <c r="T12" s="19"/>
      <c r="U12" s="19"/>
      <c r="V12" s="19"/>
      <c r="W12" s="19"/>
      <c r="X12" s="20"/>
      <c r="Y12" s="20">
        <v>14</v>
      </c>
      <c r="Z12" s="20">
        <v>4200</v>
      </c>
      <c r="AA12" s="24">
        <v>662</v>
      </c>
      <c r="AB12" s="25"/>
      <c r="AC12" s="25"/>
      <c r="AD12" s="25"/>
      <c r="AE12" s="25"/>
      <c r="AF12" s="26"/>
      <c r="AG12" s="24">
        <v>198600</v>
      </c>
      <c r="AH12" s="25"/>
      <c r="AI12" s="25"/>
      <c r="AJ12" s="25"/>
      <c r="AK12" s="25"/>
      <c r="AL12" s="26"/>
      <c r="AM12" s="29">
        <v>662</v>
      </c>
      <c r="AN12" s="30">
        <v>198600</v>
      </c>
      <c r="AO12" s="35">
        <v>676</v>
      </c>
      <c r="AP12" s="36"/>
      <c r="AQ12" s="36"/>
      <c r="AR12" s="36"/>
      <c r="AS12" s="36"/>
      <c r="AT12" s="37"/>
      <c r="AU12" s="35">
        <v>202800</v>
      </c>
      <c r="AV12" s="36"/>
      <c r="AW12" s="36"/>
      <c r="AX12" s="36"/>
      <c r="AY12" s="36"/>
      <c r="AZ12" s="37"/>
      <c r="BA12" s="38">
        <v>676</v>
      </c>
      <c r="BB12" s="38">
        <v>202800</v>
      </c>
      <c r="BC12" s="18">
        <v>14</v>
      </c>
      <c r="BD12" s="19"/>
      <c r="BE12" s="19"/>
      <c r="BF12" s="19"/>
      <c r="BG12" s="19"/>
      <c r="BH12" s="20"/>
      <c r="BI12" s="18">
        <v>3816.3671875</v>
      </c>
      <c r="BJ12" s="19"/>
      <c r="BK12" s="19"/>
      <c r="BL12" s="19"/>
      <c r="BM12" s="19"/>
      <c r="BN12" s="20"/>
      <c r="BO12" s="20">
        <v>14</v>
      </c>
      <c r="BP12" s="20">
        <v>3816.3671875</v>
      </c>
      <c r="BQ12" s="24">
        <v>662</v>
      </c>
      <c r="BR12" s="25"/>
      <c r="BS12" s="25"/>
      <c r="BT12" s="25"/>
      <c r="BU12" s="25"/>
      <c r="BV12" s="26"/>
      <c r="BW12" s="24">
        <v>180459.6484375</v>
      </c>
      <c r="BX12" s="25"/>
      <c r="BY12" s="25"/>
      <c r="BZ12" s="25"/>
      <c r="CA12" s="25"/>
      <c r="CB12" s="26"/>
      <c r="CC12" s="29">
        <v>662</v>
      </c>
      <c r="CD12" s="30">
        <v>180459.6484375</v>
      </c>
      <c r="CE12" s="35">
        <v>676</v>
      </c>
      <c r="CF12" s="36"/>
      <c r="CG12" s="36"/>
      <c r="CH12" s="36"/>
      <c r="CI12" s="36"/>
      <c r="CJ12" s="37"/>
      <c r="CK12" s="35">
        <v>184276.015625</v>
      </c>
      <c r="CL12" s="36"/>
      <c r="CM12" s="36"/>
      <c r="CN12" s="36"/>
      <c r="CO12" s="36"/>
      <c r="CP12" s="37"/>
      <c r="CQ12" s="38">
        <v>676</v>
      </c>
      <c r="CR12" s="209">
        <v>184276.015625</v>
      </c>
      <c r="CS12" s="2">
        <f t="shared" si="9"/>
        <v>18523.984375</v>
      </c>
      <c r="CT12" s="2" t="s">
        <v>26</v>
      </c>
      <c r="CU12" s="2"/>
      <c r="CV12" s="2"/>
      <c r="CW12" s="2">
        <f t="shared" si="12"/>
        <v>172019.08571428573</v>
      </c>
      <c r="CX12" s="2">
        <f t="shared" si="13"/>
        <v>0</v>
      </c>
      <c r="CY12" s="2">
        <f t="shared" si="14"/>
        <v>0</v>
      </c>
      <c r="CZ12" s="2">
        <f t="shared" si="0"/>
        <v>172019.08571428573</v>
      </c>
      <c r="DA12" s="2">
        <f t="shared" si="1"/>
        <v>21502.385714285716</v>
      </c>
      <c r="DB12" s="2" t="s">
        <v>32</v>
      </c>
      <c r="DC12" s="2"/>
      <c r="DD12" s="242"/>
      <c r="DE12" s="2"/>
      <c r="DF12" s="2">
        <v>150516.70000000001</v>
      </c>
      <c r="DG12" s="2"/>
      <c r="DH12" s="2"/>
      <c r="DI12" s="2">
        <f t="shared" si="2"/>
        <v>150516.70000000001</v>
      </c>
      <c r="DJ12" s="2">
        <v>83956.6</v>
      </c>
      <c r="DK12" s="2"/>
      <c r="DL12" s="242"/>
      <c r="DM12" s="2"/>
      <c r="DN12" s="2">
        <f t="shared" si="3"/>
        <v>83956.6</v>
      </c>
      <c r="DO12" s="105">
        <f t="shared" si="4"/>
        <v>66560.100000000006</v>
      </c>
      <c r="DP12" s="105">
        <f t="shared" si="5"/>
        <v>0</v>
      </c>
      <c r="DQ12" s="105">
        <f t="shared" si="6"/>
        <v>0</v>
      </c>
      <c r="DR12" s="54">
        <f t="shared" si="7"/>
        <v>66560.100000000006</v>
      </c>
      <c r="DS12" s="102">
        <f t="shared" si="8"/>
        <v>0.55778926856621225</v>
      </c>
      <c r="DT12" s="99">
        <v>96362.6</v>
      </c>
      <c r="DU12" s="98"/>
      <c r="DV12" s="103">
        <f t="shared" si="10"/>
        <v>96362.6</v>
      </c>
      <c r="DW12" s="102">
        <f t="shared" si="11"/>
        <v>0.64021201634104385</v>
      </c>
      <c r="DX12" s="103">
        <v>55803.188000000002</v>
      </c>
      <c r="DZ12" s="97"/>
      <c r="EA12" s="97"/>
      <c r="EB12" s="97"/>
      <c r="EC12" s="97"/>
      <c r="ED12" s="97"/>
      <c r="EE12" s="97"/>
      <c r="EF12" s="97"/>
    </row>
    <row r="13" spans="1:136">
      <c r="A13" s="50" t="s">
        <v>123</v>
      </c>
      <c r="B13" s="49" t="s">
        <v>124</v>
      </c>
      <c r="C13" s="49" t="s">
        <v>125</v>
      </c>
      <c r="D13" s="50" t="s">
        <v>315</v>
      </c>
      <c r="E13" s="50" t="s">
        <v>91</v>
      </c>
      <c r="F13" s="50" t="s">
        <v>83</v>
      </c>
      <c r="G13" s="50" t="s">
        <v>92</v>
      </c>
      <c r="H13" s="50" t="s">
        <v>85</v>
      </c>
      <c r="I13" s="50" t="s">
        <v>96</v>
      </c>
      <c r="J13" s="50" t="s">
        <v>87</v>
      </c>
      <c r="K13" s="50" t="s">
        <v>93</v>
      </c>
      <c r="L13" s="3">
        <v>879</v>
      </c>
      <c r="M13" s="52"/>
      <c r="N13" s="19">
        <v>12</v>
      </c>
      <c r="O13" s="19"/>
      <c r="P13" s="19"/>
      <c r="Q13" s="19"/>
      <c r="R13" s="20"/>
      <c r="S13" s="18"/>
      <c r="T13" s="19">
        <v>5400</v>
      </c>
      <c r="U13" s="19"/>
      <c r="V13" s="19"/>
      <c r="W13" s="19"/>
      <c r="X13" s="20"/>
      <c r="Y13" s="20">
        <v>12</v>
      </c>
      <c r="Z13" s="20">
        <v>5400</v>
      </c>
      <c r="AA13" s="24"/>
      <c r="AB13" s="25">
        <v>560</v>
      </c>
      <c r="AC13" s="25"/>
      <c r="AD13" s="25"/>
      <c r="AE13" s="25"/>
      <c r="AF13" s="26"/>
      <c r="AG13" s="24"/>
      <c r="AH13" s="25">
        <v>252000</v>
      </c>
      <c r="AI13" s="25"/>
      <c r="AJ13" s="25"/>
      <c r="AK13" s="25"/>
      <c r="AL13" s="26"/>
      <c r="AM13" s="29">
        <v>560</v>
      </c>
      <c r="AN13" s="30">
        <v>252000</v>
      </c>
      <c r="AO13" s="35"/>
      <c r="AP13" s="36">
        <v>572</v>
      </c>
      <c r="AQ13" s="36"/>
      <c r="AR13" s="36"/>
      <c r="AS13" s="36"/>
      <c r="AT13" s="37"/>
      <c r="AU13" s="35"/>
      <c r="AV13" s="36">
        <v>257400</v>
      </c>
      <c r="AW13" s="36"/>
      <c r="AX13" s="36"/>
      <c r="AY13" s="36"/>
      <c r="AZ13" s="37"/>
      <c r="BA13" s="38">
        <v>572</v>
      </c>
      <c r="BB13" s="38">
        <v>257400</v>
      </c>
      <c r="BC13" s="18"/>
      <c r="BD13" s="19">
        <v>12</v>
      </c>
      <c r="BE13" s="19"/>
      <c r="BF13" s="19"/>
      <c r="BG13" s="19"/>
      <c r="BH13" s="20"/>
      <c r="BI13" s="18"/>
      <c r="BJ13" s="19">
        <v>4906.7578125</v>
      </c>
      <c r="BK13" s="19"/>
      <c r="BL13" s="19"/>
      <c r="BM13" s="19"/>
      <c r="BN13" s="20"/>
      <c r="BO13" s="20">
        <v>12</v>
      </c>
      <c r="BP13" s="20">
        <v>4906.7578125</v>
      </c>
      <c r="BQ13" s="24"/>
      <c r="BR13" s="25">
        <v>560</v>
      </c>
      <c r="BS13" s="25"/>
      <c r="BT13" s="25"/>
      <c r="BU13" s="25"/>
      <c r="BV13" s="26"/>
      <c r="BW13" s="24"/>
      <c r="BX13" s="25">
        <v>228982.03125</v>
      </c>
      <c r="BY13" s="25"/>
      <c r="BZ13" s="25"/>
      <c r="CA13" s="25"/>
      <c r="CB13" s="26"/>
      <c r="CC13" s="29">
        <v>560</v>
      </c>
      <c r="CD13" s="30">
        <v>228982.03125</v>
      </c>
      <c r="CE13" s="35"/>
      <c r="CF13" s="36">
        <v>572</v>
      </c>
      <c r="CG13" s="36"/>
      <c r="CH13" s="36"/>
      <c r="CI13" s="36"/>
      <c r="CJ13" s="37"/>
      <c r="CK13" s="35"/>
      <c r="CL13" s="36">
        <v>233888.7890625</v>
      </c>
      <c r="CM13" s="36"/>
      <c r="CN13" s="36"/>
      <c r="CO13" s="36"/>
      <c r="CP13" s="37"/>
      <c r="CQ13" s="38">
        <v>572</v>
      </c>
      <c r="CR13" s="209">
        <v>233888.7890625</v>
      </c>
      <c r="CS13" s="2">
        <f t="shared" si="9"/>
        <v>23511.2109375</v>
      </c>
      <c r="CT13" s="2" t="s">
        <v>26</v>
      </c>
      <c r="CU13" s="2"/>
      <c r="CV13" s="2"/>
      <c r="CW13" s="2">
        <f t="shared" si="12"/>
        <v>220604.68571428573</v>
      </c>
      <c r="CX13" s="2">
        <f t="shared" si="13"/>
        <v>0</v>
      </c>
      <c r="CY13" s="2">
        <f t="shared" si="14"/>
        <v>0</v>
      </c>
      <c r="CZ13" s="2">
        <f t="shared" si="0"/>
        <v>220604.68571428573</v>
      </c>
      <c r="DA13" s="2">
        <f t="shared" si="1"/>
        <v>27575.585714285728</v>
      </c>
      <c r="DB13" s="2" t="s">
        <v>59</v>
      </c>
      <c r="DC13" s="2"/>
      <c r="DD13" s="242"/>
      <c r="DE13" s="2"/>
      <c r="DF13" s="2">
        <v>193029.1</v>
      </c>
      <c r="DG13" s="2"/>
      <c r="DH13" s="2"/>
      <c r="DI13" s="2">
        <f t="shared" si="2"/>
        <v>193029.1</v>
      </c>
      <c r="DJ13" s="2">
        <v>169963.8</v>
      </c>
      <c r="DK13" s="2"/>
      <c r="DL13" s="242"/>
      <c r="DM13" s="2"/>
      <c r="DN13" s="2">
        <f t="shared" si="3"/>
        <v>169963.8</v>
      </c>
      <c r="DO13" s="105">
        <f t="shared" si="4"/>
        <v>23065.300000000017</v>
      </c>
      <c r="DP13" s="105">
        <f t="shared" si="5"/>
        <v>0</v>
      </c>
      <c r="DQ13" s="105">
        <f t="shared" si="6"/>
        <v>0</v>
      </c>
      <c r="DR13" s="54">
        <f t="shared" si="7"/>
        <v>23065.300000000017</v>
      </c>
      <c r="DS13" s="102">
        <f t="shared" si="8"/>
        <v>0.88050869014050204</v>
      </c>
      <c r="DT13" s="99">
        <v>277512</v>
      </c>
      <c r="DU13" s="98"/>
      <c r="DV13" s="103">
        <f t="shared" si="10"/>
        <v>277512</v>
      </c>
      <c r="DW13" s="102">
        <f t="shared" si="11"/>
        <v>1.4376692426167867</v>
      </c>
      <c r="DX13" s="103"/>
      <c r="DZ13" s="97"/>
      <c r="EA13" s="97"/>
      <c r="EB13" s="97"/>
      <c r="EC13" s="97"/>
      <c r="ED13" s="97"/>
      <c r="EE13" s="97"/>
      <c r="EF13" s="97"/>
    </row>
    <row r="14" spans="1:136">
      <c r="A14" s="50" t="s">
        <v>97</v>
      </c>
      <c r="B14" s="49" t="s">
        <v>102</v>
      </c>
      <c r="C14" s="49" t="s">
        <v>103</v>
      </c>
      <c r="D14" s="50" t="s">
        <v>315</v>
      </c>
      <c r="E14" s="50" t="s">
        <v>91</v>
      </c>
      <c r="F14" s="50" t="s">
        <v>83</v>
      </c>
      <c r="G14" s="50" t="s">
        <v>92</v>
      </c>
      <c r="H14" s="50" t="s">
        <v>85</v>
      </c>
      <c r="I14" s="50" t="s">
        <v>104</v>
      </c>
      <c r="J14" s="50" t="s">
        <v>87</v>
      </c>
      <c r="K14" s="50" t="s">
        <v>93</v>
      </c>
      <c r="L14" s="3">
        <v>2230</v>
      </c>
      <c r="M14" s="52"/>
      <c r="N14" s="19">
        <v>10</v>
      </c>
      <c r="O14" s="19"/>
      <c r="P14" s="19"/>
      <c r="Q14" s="19"/>
      <c r="R14" s="20"/>
      <c r="S14" s="18"/>
      <c r="T14" s="19">
        <v>4500</v>
      </c>
      <c r="U14" s="19"/>
      <c r="V14" s="19"/>
      <c r="W14" s="19"/>
      <c r="X14" s="20"/>
      <c r="Y14" s="20">
        <v>10</v>
      </c>
      <c r="Z14" s="20">
        <v>4500</v>
      </c>
      <c r="AA14" s="24"/>
      <c r="AB14" s="25">
        <v>496</v>
      </c>
      <c r="AC14" s="25"/>
      <c r="AD14" s="25"/>
      <c r="AE14" s="25"/>
      <c r="AF14" s="26"/>
      <c r="AG14" s="24"/>
      <c r="AH14" s="25">
        <v>223200</v>
      </c>
      <c r="AI14" s="25"/>
      <c r="AJ14" s="25"/>
      <c r="AK14" s="25"/>
      <c r="AL14" s="26"/>
      <c r="AM14" s="29">
        <v>496</v>
      </c>
      <c r="AN14" s="30">
        <v>223200</v>
      </c>
      <c r="AO14" s="35"/>
      <c r="AP14" s="36">
        <v>506</v>
      </c>
      <c r="AQ14" s="36"/>
      <c r="AR14" s="36"/>
      <c r="AS14" s="36"/>
      <c r="AT14" s="37"/>
      <c r="AU14" s="35"/>
      <c r="AV14" s="36">
        <v>227700</v>
      </c>
      <c r="AW14" s="36"/>
      <c r="AX14" s="36"/>
      <c r="AY14" s="36"/>
      <c r="AZ14" s="37"/>
      <c r="BA14" s="38">
        <v>506</v>
      </c>
      <c r="BB14" s="38">
        <v>227700</v>
      </c>
      <c r="BC14" s="18"/>
      <c r="BD14" s="19">
        <v>10</v>
      </c>
      <c r="BE14" s="19"/>
      <c r="BF14" s="19"/>
      <c r="BG14" s="19"/>
      <c r="BH14" s="20"/>
      <c r="BI14" s="18"/>
      <c r="BJ14" s="19">
        <v>4088.96484375</v>
      </c>
      <c r="BK14" s="19"/>
      <c r="BL14" s="19"/>
      <c r="BM14" s="19"/>
      <c r="BN14" s="20"/>
      <c r="BO14" s="20">
        <v>10</v>
      </c>
      <c r="BP14" s="20">
        <v>4088.96484375</v>
      </c>
      <c r="BQ14" s="24"/>
      <c r="BR14" s="25">
        <v>496</v>
      </c>
      <c r="BS14" s="25"/>
      <c r="BT14" s="25"/>
      <c r="BU14" s="25"/>
      <c r="BV14" s="26"/>
      <c r="BW14" s="24"/>
      <c r="BX14" s="25">
        <v>202812.65625</v>
      </c>
      <c r="BY14" s="25"/>
      <c r="BZ14" s="25"/>
      <c r="CA14" s="25"/>
      <c r="CB14" s="26"/>
      <c r="CC14" s="29">
        <v>496</v>
      </c>
      <c r="CD14" s="30">
        <v>202812.65625</v>
      </c>
      <c r="CE14" s="35"/>
      <c r="CF14" s="36">
        <v>506</v>
      </c>
      <c r="CG14" s="36"/>
      <c r="CH14" s="36"/>
      <c r="CI14" s="36"/>
      <c r="CJ14" s="37"/>
      <c r="CK14" s="35"/>
      <c r="CL14" s="36">
        <v>206901.62109375</v>
      </c>
      <c r="CM14" s="36"/>
      <c r="CN14" s="36"/>
      <c r="CO14" s="36"/>
      <c r="CP14" s="37"/>
      <c r="CQ14" s="38">
        <v>506</v>
      </c>
      <c r="CR14" s="209">
        <v>206901.62109375</v>
      </c>
      <c r="CS14" s="2">
        <f t="shared" si="9"/>
        <v>20798.37890625</v>
      </c>
      <c r="CT14" s="2" t="s">
        <v>31</v>
      </c>
      <c r="CU14" s="2"/>
      <c r="CV14" s="2"/>
      <c r="CW14" s="2">
        <f t="shared" si="12"/>
        <v>195392.68571428573</v>
      </c>
      <c r="CX14" s="2">
        <f t="shared" si="13"/>
        <v>0</v>
      </c>
      <c r="CY14" s="2">
        <f t="shared" si="14"/>
        <v>0</v>
      </c>
      <c r="CZ14" s="2">
        <f t="shared" si="0"/>
        <v>195392.68571428573</v>
      </c>
      <c r="DA14" s="2">
        <f t="shared" si="1"/>
        <v>24424.085714285728</v>
      </c>
      <c r="DB14" s="2" t="s">
        <v>44</v>
      </c>
      <c r="DC14" s="2"/>
      <c r="DD14" s="242"/>
      <c r="DE14" s="2"/>
      <c r="DF14" s="2">
        <v>170968.6</v>
      </c>
      <c r="DG14" s="2"/>
      <c r="DH14" s="2"/>
      <c r="DI14" s="2">
        <f t="shared" si="2"/>
        <v>170968.6</v>
      </c>
      <c r="DJ14" s="2">
        <v>113314.3</v>
      </c>
      <c r="DK14" s="2"/>
      <c r="DL14" s="242"/>
      <c r="DM14" s="2"/>
      <c r="DN14" s="2">
        <f t="shared" si="3"/>
        <v>113314.3</v>
      </c>
      <c r="DO14" s="105">
        <f t="shared" si="4"/>
        <v>57654.3</v>
      </c>
      <c r="DP14" s="105">
        <f t="shared" si="5"/>
        <v>0</v>
      </c>
      <c r="DQ14" s="105">
        <f t="shared" si="6"/>
        <v>0</v>
      </c>
      <c r="DR14" s="54">
        <f t="shared" si="7"/>
        <v>57654.3</v>
      </c>
      <c r="DS14" s="102">
        <f t="shared" si="8"/>
        <v>0.66277842831958611</v>
      </c>
      <c r="DT14" s="99">
        <v>169530</v>
      </c>
      <c r="DU14" s="98"/>
      <c r="DV14" s="103">
        <f t="shared" si="10"/>
        <v>169530</v>
      </c>
      <c r="DW14" s="102">
        <f t="shared" si="11"/>
        <v>0.9915855894006268</v>
      </c>
      <c r="DX14" s="103"/>
      <c r="DZ14" s="97"/>
      <c r="EA14" s="97"/>
      <c r="EB14" s="97"/>
      <c r="EC14" s="97"/>
      <c r="ED14" s="97"/>
      <c r="EE14" s="97"/>
      <c r="EF14" s="97"/>
    </row>
    <row r="15" spans="1:136">
      <c r="A15" s="50" t="s">
        <v>123</v>
      </c>
      <c r="B15" s="49" t="s">
        <v>126</v>
      </c>
      <c r="C15" s="49" t="s">
        <v>127</v>
      </c>
      <c r="D15" s="50" t="s">
        <v>315</v>
      </c>
      <c r="E15" s="50" t="s">
        <v>91</v>
      </c>
      <c r="F15" s="50" t="s">
        <v>83</v>
      </c>
      <c r="G15" s="50" t="s">
        <v>92</v>
      </c>
      <c r="H15" s="50" t="s">
        <v>85</v>
      </c>
      <c r="I15" s="50" t="s">
        <v>104</v>
      </c>
      <c r="J15" s="50" t="s">
        <v>87</v>
      </c>
      <c r="K15" s="50" t="s">
        <v>93</v>
      </c>
      <c r="L15" s="3">
        <v>2231</v>
      </c>
      <c r="M15" s="52"/>
      <c r="N15" s="19">
        <v>16</v>
      </c>
      <c r="O15" s="19"/>
      <c r="P15" s="19"/>
      <c r="Q15" s="19"/>
      <c r="R15" s="20"/>
      <c r="S15" s="18"/>
      <c r="T15" s="19">
        <v>7200</v>
      </c>
      <c r="U15" s="19"/>
      <c r="V15" s="19"/>
      <c r="W15" s="19"/>
      <c r="X15" s="20"/>
      <c r="Y15" s="20">
        <v>16</v>
      </c>
      <c r="Z15" s="20">
        <v>7200</v>
      </c>
      <c r="AA15" s="24"/>
      <c r="AB15" s="25">
        <v>800</v>
      </c>
      <c r="AC15" s="25"/>
      <c r="AD15" s="25"/>
      <c r="AE15" s="25"/>
      <c r="AF15" s="26"/>
      <c r="AG15" s="24"/>
      <c r="AH15" s="25">
        <v>360000</v>
      </c>
      <c r="AI15" s="25"/>
      <c r="AJ15" s="25"/>
      <c r="AK15" s="25"/>
      <c r="AL15" s="26"/>
      <c r="AM15" s="29">
        <v>800</v>
      </c>
      <c r="AN15" s="30">
        <v>360000</v>
      </c>
      <c r="AO15" s="35"/>
      <c r="AP15" s="36">
        <v>816</v>
      </c>
      <c r="AQ15" s="36"/>
      <c r="AR15" s="36"/>
      <c r="AS15" s="36"/>
      <c r="AT15" s="37"/>
      <c r="AU15" s="35"/>
      <c r="AV15" s="36">
        <v>367200</v>
      </c>
      <c r="AW15" s="36"/>
      <c r="AX15" s="36"/>
      <c r="AY15" s="36"/>
      <c r="AZ15" s="37"/>
      <c r="BA15" s="38">
        <v>816</v>
      </c>
      <c r="BB15" s="38">
        <v>367200</v>
      </c>
      <c r="BC15" s="18"/>
      <c r="BD15" s="19">
        <v>16</v>
      </c>
      <c r="BE15" s="19"/>
      <c r="BF15" s="19"/>
      <c r="BG15" s="19"/>
      <c r="BH15" s="20"/>
      <c r="BI15" s="18"/>
      <c r="BJ15" s="19">
        <v>6542.34375</v>
      </c>
      <c r="BK15" s="19"/>
      <c r="BL15" s="19"/>
      <c r="BM15" s="19"/>
      <c r="BN15" s="20"/>
      <c r="BO15" s="20">
        <v>16</v>
      </c>
      <c r="BP15" s="20">
        <v>6542.34375</v>
      </c>
      <c r="BQ15" s="24"/>
      <c r="BR15" s="25">
        <v>800</v>
      </c>
      <c r="BS15" s="25"/>
      <c r="BT15" s="25"/>
      <c r="BU15" s="25"/>
      <c r="BV15" s="26"/>
      <c r="BW15" s="24"/>
      <c r="BX15" s="25">
        <v>327117.1875</v>
      </c>
      <c r="BY15" s="25"/>
      <c r="BZ15" s="25"/>
      <c r="CA15" s="25"/>
      <c r="CB15" s="26"/>
      <c r="CC15" s="29">
        <v>800</v>
      </c>
      <c r="CD15" s="30">
        <v>327117.1875</v>
      </c>
      <c r="CE15" s="35"/>
      <c r="CF15" s="36">
        <v>816</v>
      </c>
      <c r="CG15" s="36"/>
      <c r="CH15" s="36"/>
      <c r="CI15" s="36"/>
      <c r="CJ15" s="37"/>
      <c r="CK15" s="35"/>
      <c r="CL15" s="36">
        <v>333659.53125</v>
      </c>
      <c r="CM15" s="36"/>
      <c r="CN15" s="36"/>
      <c r="CO15" s="36"/>
      <c r="CP15" s="37"/>
      <c r="CQ15" s="38">
        <v>816</v>
      </c>
      <c r="CR15" s="209">
        <v>333659.53125</v>
      </c>
      <c r="CS15" s="2">
        <f t="shared" si="9"/>
        <v>33540.46875</v>
      </c>
      <c r="CT15" s="2" t="s">
        <v>35</v>
      </c>
      <c r="CU15" s="2"/>
      <c r="CV15" s="2"/>
      <c r="CW15" s="2">
        <f t="shared" si="12"/>
        <v>315148.57142857142</v>
      </c>
      <c r="CX15" s="2">
        <f t="shared" si="13"/>
        <v>0</v>
      </c>
      <c r="CY15" s="2">
        <f t="shared" si="14"/>
        <v>0</v>
      </c>
      <c r="CZ15" s="2">
        <f t="shared" si="0"/>
        <v>315148.57142857142</v>
      </c>
      <c r="DA15" s="2">
        <f t="shared" si="1"/>
        <v>39393.57142857142</v>
      </c>
      <c r="DB15" s="2" t="s">
        <v>50</v>
      </c>
      <c r="DC15" s="2"/>
      <c r="DD15" s="242"/>
      <c r="DE15" s="2"/>
      <c r="DF15" s="2">
        <v>275755</v>
      </c>
      <c r="DG15" s="2"/>
      <c r="DH15" s="2"/>
      <c r="DI15" s="2">
        <f t="shared" si="2"/>
        <v>275755</v>
      </c>
      <c r="DJ15" s="2">
        <v>209054.6</v>
      </c>
      <c r="DK15" s="2"/>
      <c r="DL15" s="242"/>
      <c r="DM15" s="2"/>
      <c r="DN15" s="2">
        <f t="shared" si="3"/>
        <v>209054.6</v>
      </c>
      <c r="DO15" s="105">
        <f t="shared" si="4"/>
        <v>66700.399999999994</v>
      </c>
      <c r="DP15" s="105">
        <f t="shared" si="5"/>
        <v>0</v>
      </c>
      <c r="DQ15" s="105">
        <f t="shared" si="6"/>
        <v>0</v>
      </c>
      <c r="DR15" s="54">
        <f t="shared" si="7"/>
        <v>66700.399999999994</v>
      </c>
      <c r="DS15" s="102">
        <f t="shared" si="8"/>
        <v>0.75811716922630601</v>
      </c>
      <c r="DT15" s="99">
        <v>165752</v>
      </c>
      <c r="DU15" s="99">
        <v>156496</v>
      </c>
      <c r="DV15" s="103">
        <f t="shared" si="10"/>
        <v>322248</v>
      </c>
      <c r="DW15" s="102">
        <f t="shared" si="11"/>
        <v>1.1686025638701021</v>
      </c>
      <c r="DX15" s="103"/>
      <c r="DZ15" s="97"/>
      <c r="EA15" s="97"/>
      <c r="EB15" s="97"/>
      <c r="EC15" s="97"/>
      <c r="ED15" s="97"/>
      <c r="EE15" s="97"/>
      <c r="EF15" s="97"/>
    </row>
    <row r="16" spans="1:136">
      <c r="A16" s="50" t="s">
        <v>123</v>
      </c>
      <c r="B16" s="49" t="s">
        <v>128</v>
      </c>
      <c r="C16" s="49" t="s">
        <v>129</v>
      </c>
      <c r="D16" s="50" t="s">
        <v>315</v>
      </c>
      <c r="E16" s="50" t="s">
        <v>91</v>
      </c>
      <c r="F16" s="50" t="s">
        <v>83</v>
      </c>
      <c r="G16" s="50" t="s">
        <v>92</v>
      </c>
      <c r="H16" s="50" t="s">
        <v>107</v>
      </c>
      <c r="I16" s="50" t="s">
        <v>104</v>
      </c>
      <c r="J16" s="50" t="s">
        <v>87</v>
      </c>
      <c r="K16" s="50" t="s">
        <v>93</v>
      </c>
      <c r="L16" s="3">
        <v>2804</v>
      </c>
      <c r="M16" s="52"/>
      <c r="N16" s="19">
        <v>8</v>
      </c>
      <c r="O16" s="19"/>
      <c r="P16" s="19">
        <v>2</v>
      </c>
      <c r="Q16" s="19"/>
      <c r="R16" s="20"/>
      <c r="S16" s="18"/>
      <c r="T16" s="19">
        <v>3600</v>
      </c>
      <c r="U16" s="19"/>
      <c r="V16" s="19">
        <v>400</v>
      </c>
      <c r="W16" s="19"/>
      <c r="X16" s="20"/>
      <c r="Y16" s="20">
        <v>10</v>
      </c>
      <c r="Z16" s="20">
        <v>4000</v>
      </c>
      <c r="AA16" s="24"/>
      <c r="AB16" s="25">
        <v>240</v>
      </c>
      <c r="AC16" s="25"/>
      <c r="AD16" s="25">
        <v>32</v>
      </c>
      <c r="AE16" s="25"/>
      <c r="AF16" s="26"/>
      <c r="AG16" s="24"/>
      <c r="AH16" s="25">
        <v>108000</v>
      </c>
      <c r="AI16" s="25"/>
      <c r="AJ16" s="25">
        <v>6400</v>
      </c>
      <c r="AK16" s="25"/>
      <c r="AL16" s="26"/>
      <c r="AM16" s="29">
        <v>272</v>
      </c>
      <c r="AN16" s="30">
        <v>114400</v>
      </c>
      <c r="AO16" s="35"/>
      <c r="AP16" s="36">
        <v>248</v>
      </c>
      <c r="AQ16" s="36"/>
      <c r="AR16" s="36">
        <v>34</v>
      </c>
      <c r="AS16" s="36"/>
      <c r="AT16" s="37"/>
      <c r="AU16" s="35"/>
      <c r="AV16" s="36">
        <v>111600</v>
      </c>
      <c r="AW16" s="36"/>
      <c r="AX16" s="36">
        <v>6800</v>
      </c>
      <c r="AY16" s="36"/>
      <c r="AZ16" s="37"/>
      <c r="BA16" s="38">
        <v>282</v>
      </c>
      <c r="BB16" s="38">
        <v>118400</v>
      </c>
      <c r="BC16" s="18"/>
      <c r="BD16" s="19">
        <v>8</v>
      </c>
      <c r="BE16" s="19"/>
      <c r="BF16" s="19">
        <v>2</v>
      </c>
      <c r="BG16" s="19"/>
      <c r="BH16" s="20"/>
      <c r="BI16" s="18"/>
      <c r="BJ16" s="19">
        <v>3271.171875</v>
      </c>
      <c r="BK16" s="19"/>
      <c r="BL16" s="19">
        <v>372.62109375</v>
      </c>
      <c r="BM16" s="19"/>
      <c r="BN16" s="20"/>
      <c r="BO16" s="20">
        <v>10</v>
      </c>
      <c r="BP16" s="20">
        <v>3643.79296875</v>
      </c>
      <c r="BQ16" s="24"/>
      <c r="BR16" s="25">
        <v>240</v>
      </c>
      <c r="BS16" s="25"/>
      <c r="BT16" s="25">
        <v>32</v>
      </c>
      <c r="BU16" s="25"/>
      <c r="BV16" s="26"/>
      <c r="BW16" s="24"/>
      <c r="BX16" s="25">
        <v>98135.15625</v>
      </c>
      <c r="BY16" s="25"/>
      <c r="BZ16" s="25">
        <v>5961.9375</v>
      </c>
      <c r="CA16" s="25"/>
      <c r="CB16" s="26"/>
      <c r="CC16" s="29">
        <v>272</v>
      </c>
      <c r="CD16" s="30">
        <v>104097.09375</v>
      </c>
      <c r="CE16" s="35"/>
      <c r="CF16" s="36">
        <v>248</v>
      </c>
      <c r="CG16" s="36"/>
      <c r="CH16" s="36">
        <v>34</v>
      </c>
      <c r="CI16" s="36"/>
      <c r="CJ16" s="37"/>
      <c r="CK16" s="35"/>
      <c r="CL16" s="36">
        <v>101406.328125</v>
      </c>
      <c r="CM16" s="36"/>
      <c r="CN16" s="36">
        <v>6334.55859375</v>
      </c>
      <c r="CO16" s="36"/>
      <c r="CP16" s="37"/>
      <c r="CQ16" s="38">
        <v>282</v>
      </c>
      <c r="CR16" s="209">
        <v>107740.88671875</v>
      </c>
      <c r="CS16" s="2">
        <f t="shared" si="9"/>
        <v>10659.11328125</v>
      </c>
      <c r="CT16" s="2" t="s">
        <v>26</v>
      </c>
      <c r="CU16" s="2"/>
      <c r="CV16" s="2"/>
      <c r="CW16" s="2">
        <f t="shared" si="12"/>
        <v>94544.685714285719</v>
      </c>
      <c r="CX16" s="2">
        <f t="shared" si="13"/>
        <v>0</v>
      </c>
      <c r="CY16" s="2">
        <f t="shared" si="14"/>
        <v>0</v>
      </c>
      <c r="CZ16" s="2">
        <f t="shared" si="0"/>
        <v>94544.685714285719</v>
      </c>
      <c r="DA16" s="2">
        <f t="shared" si="1"/>
        <v>11818.085714285713</v>
      </c>
      <c r="DB16" s="2" t="s">
        <v>51</v>
      </c>
      <c r="DC16" s="2"/>
      <c r="DD16" s="242"/>
      <c r="DE16" s="2"/>
      <c r="DF16" s="2">
        <v>82726.600000000006</v>
      </c>
      <c r="DG16" s="2"/>
      <c r="DH16" s="2"/>
      <c r="DI16" s="2">
        <f t="shared" si="2"/>
        <v>82726.600000000006</v>
      </c>
      <c r="DJ16" s="2">
        <v>57786.6</v>
      </c>
      <c r="DK16" s="2"/>
      <c r="DL16" s="242"/>
      <c r="DM16" s="2"/>
      <c r="DN16" s="2">
        <f t="shared" si="3"/>
        <v>57786.6</v>
      </c>
      <c r="DO16" s="105">
        <f t="shared" si="4"/>
        <v>24940.000000000007</v>
      </c>
      <c r="DP16" s="105">
        <f t="shared" si="5"/>
        <v>0</v>
      </c>
      <c r="DQ16" s="105">
        <f t="shared" si="6"/>
        <v>0</v>
      </c>
      <c r="DR16" s="54">
        <f t="shared" si="7"/>
        <v>24940.000000000007</v>
      </c>
      <c r="DS16" s="102">
        <f t="shared" si="8"/>
        <v>0.69852502097269797</v>
      </c>
      <c r="DT16" s="99">
        <v>126591</v>
      </c>
      <c r="DU16" s="99">
        <v>0</v>
      </c>
      <c r="DV16" s="103">
        <f t="shared" si="10"/>
        <v>126591</v>
      </c>
      <c r="DW16" s="102">
        <f t="shared" si="11"/>
        <v>1.5302333227764708</v>
      </c>
      <c r="DX16" s="103"/>
      <c r="DZ16" s="97"/>
      <c r="EA16" s="97"/>
      <c r="EB16" s="97"/>
      <c r="EC16" s="97"/>
      <c r="ED16" s="97"/>
      <c r="EE16" s="97"/>
      <c r="EF16" s="97"/>
    </row>
    <row r="17" spans="1:136">
      <c r="A17" s="50" t="s">
        <v>123</v>
      </c>
      <c r="B17" s="49" t="s">
        <v>130</v>
      </c>
      <c r="C17" s="49" t="s">
        <v>131</v>
      </c>
      <c r="D17" s="50" t="s">
        <v>315</v>
      </c>
      <c r="E17" s="50" t="s">
        <v>91</v>
      </c>
      <c r="F17" s="50" t="s">
        <v>83</v>
      </c>
      <c r="G17" s="50" t="s">
        <v>92</v>
      </c>
      <c r="H17" s="50" t="s">
        <v>85</v>
      </c>
      <c r="I17" s="50" t="s">
        <v>96</v>
      </c>
      <c r="J17" s="50" t="s">
        <v>77</v>
      </c>
      <c r="K17" s="50" t="s">
        <v>93</v>
      </c>
      <c r="L17" s="3">
        <v>3004</v>
      </c>
      <c r="M17" s="52"/>
      <c r="N17" s="19">
        <v>8</v>
      </c>
      <c r="O17" s="19">
        <v>4</v>
      </c>
      <c r="P17" s="19">
        <v>2</v>
      </c>
      <c r="Q17" s="19"/>
      <c r="R17" s="20"/>
      <c r="S17" s="18"/>
      <c r="T17" s="19">
        <v>3600</v>
      </c>
      <c r="U17" s="19">
        <v>8192</v>
      </c>
      <c r="V17" s="19">
        <v>400</v>
      </c>
      <c r="W17" s="19"/>
      <c r="X17" s="20"/>
      <c r="Y17" s="20">
        <v>14</v>
      </c>
      <c r="Z17" s="20">
        <v>12192</v>
      </c>
      <c r="AA17" s="24"/>
      <c r="AB17" s="25">
        <v>384</v>
      </c>
      <c r="AC17" s="25">
        <v>192</v>
      </c>
      <c r="AD17" s="25">
        <v>96</v>
      </c>
      <c r="AE17" s="25"/>
      <c r="AF17" s="26"/>
      <c r="AG17" s="24"/>
      <c r="AH17" s="25">
        <v>172800</v>
      </c>
      <c r="AI17" s="25">
        <v>393216</v>
      </c>
      <c r="AJ17" s="25">
        <v>19200</v>
      </c>
      <c r="AK17" s="25"/>
      <c r="AL17" s="26"/>
      <c r="AM17" s="29">
        <v>672</v>
      </c>
      <c r="AN17" s="30">
        <v>585216</v>
      </c>
      <c r="AO17" s="35"/>
      <c r="AP17" s="36">
        <v>392</v>
      </c>
      <c r="AQ17" s="36">
        <v>196</v>
      </c>
      <c r="AR17" s="36">
        <v>98</v>
      </c>
      <c r="AS17" s="36"/>
      <c r="AT17" s="37"/>
      <c r="AU17" s="35"/>
      <c r="AV17" s="36">
        <v>176400</v>
      </c>
      <c r="AW17" s="36">
        <v>401408</v>
      </c>
      <c r="AX17" s="36">
        <v>19600</v>
      </c>
      <c r="AY17" s="36"/>
      <c r="AZ17" s="37"/>
      <c r="BA17" s="38">
        <v>686</v>
      </c>
      <c r="BB17" s="38">
        <v>597408</v>
      </c>
      <c r="BC17" s="18"/>
      <c r="BD17" s="19">
        <v>8</v>
      </c>
      <c r="BE17" s="19">
        <v>4</v>
      </c>
      <c r="BF17" s="19">
        <v>2</v>
      </c>
      <c r="BG17" s="19"/>
      <c r="BH17" s="20"/>
      <c r="BI17" s="18"/>
      <c r="BJ17" s="19">
        <v>3271.171875</v>
      </c>
      <c r="BK17" s="19">
        <v>7123.30078125</v>
      </c>
      <c r="BL17" s="19">
        <v>372.62109375</v>
      </c>
      <c r="BM17" s="19"/>
      <c r="BN17" s="20"/>
      <c r="BO17" s="20">
        <v>14</v>
      </c>
      <c r="BP17" s="20">
        <v>10767.09375</v>
      </c>
      <c r="BQ17" s="24"/>
      <c r="BR17" s="25">
        <v>384</v>
      </c>
      <c r="BS17" s="25">
        <v>192</v>
      </c>
      <c r="BT17" s="25">
        <v>96</v>
      </c>
      <c r="BU17" s="25"/>
      <c r="BV17" s="26"/>
      <c r="BW17" s="24"/>
      <c r="BX17" s="25">
        <v>157016.25</v>
      </c>
      <c r="BY17" s="25">
        <v>341918.4375</v>
      </c>
      <c r="BZ17" s="25">
        <v>17885.8125</v>
      </c>
      <c r="CA17" s="25"/>
      <c r="CB17" s="26"/>
      <c r="CC17" s="29">
        <v>672</v>
      </c>
      <c r="CD17" s="30">
        <v>516820.5</v>
      </c>
      <c r="CE17" s="35"/>
      <c r="CF17" s="36">
        <v>392</v>
      </c>
      <c r="CG17" s="36">
        <v>196</v>
      </c>
      <c r="CH17" s="36">
        <v>98</v>
      </c>
      <c r="CI17" s="36"/>
      <c r="CJ17" s="37"/>
      <c r="CK17" s="35"/>
      <c r="CL17" s="36">
        <v>160287.421875</v>
      </c>
      <c r="CM17" s="36">
        <v>349041.73828125</v>
      </c>
      <c r="CN17" s="36">
        <v>18258.43359375</v>
      </c>
      <c r="CO17" s="36"/>
      <c r="CP17" s="37"/>
      <c r="CQ17" s="38">
        <v>686</v>
      </c>
      <c r="CR17" s="209">
        <v>527587.59375</v>
      </c>
      <c r="CS17" s="2">
        <f t="shared" si="9"/>
        <v>69820.40625</v>
      </c>
      <c r="CT17" s="2" t="s">
        <v>26</v>
      </c>
      <c r="CU17" s="2" t="s">
        <v>27</v>
      </c>
      <c r="CV17" s="2" t="s">
        <v>26</v>
      </c>
      <c r="CW17" s="2">
        <f t="shared" si="12"/>
        <v>151009.02857142856</v>
      </c>
      <c r="CX17" s="2">
        <f t="shared" si="13"/>
        <v>15757.371428571429</v>
      </c>
      <c r="CY17" s="2">
        <f t="shared" si="14"/>
        <v>0</v>
      </c>
      <c r="CZ17" s="2">
        <f t="shared" si="0"/>
        <v>166766.39999999999</v>
      </c>
      <c r="DA17" s="2">
        <f t="shared" si="1"/>
        <v>20845.799999999988</v>
      </c>
      <c r="DB17" s="2" t="s">
        <v>63</v>
      </c>
      <c r="DC17" s="2" t="s">
        <v>64</v>
      </c>
      <c r="DD17" s="242" t="s">
        <v>65</v>
      </c>
      <c r="DE17" s="2"/>
      <c r="DF17" s="2">
        <v>132132.9</v>
      </c>
      <c r="DG17" s="2">
        <v>13787.7</v>
      </c>
      <c r="DH17" s="2"/>
      <c r="DI17" s="2">
        <f t="shared" si="2"/>
        <v>145920.6</v>
      </c>
      <c r="DJ17" s="2">
        <v>73079.7</v>
      </c>
      <c r="DK17" s="2">
        <v>13648.1</v>
      </c>
      <c r="DL17" s="242">
        <v>111557.6</v>
      </c>
      <c r="DM17" s="2"/>
      <c r="DN17" s="2">
        <f t="shared" si="3"/>
        <v>86727.8</v>
      </c>
      <c r="DO17" s="105">
        <f t="shared" si="4"/>
        <v>59053.2</v>
      </c>
      <c r="DP17" s="105">
        <f t="shared" si="5"/>
        <v>139.60000000000036</v>
      </c>
      <c r="DQ17" s="105">
        <f t="shared" si="6"/>
        <v>0</v>
      </c>
      <c r="DR17" s="54">
        <f t="shared" si="7"/>
        <v>59192.800000000003</v>
      </c>
      <c r="DS17" s="102">
        <f t="shared" si="8"/>
        <v>0.59434925569110875</v>
      </c>
      <c r="DT17" s="99">
        <v>369005</v>
      </c>
      <c r="DU17" s="99">
        <v>0</v>
      </c>
      <c r="DV17" s="103">
        <f t="shared" si="10"/>
        <v>369005</v>
      </c>
      <c r="DW17" s="102">
        <f t="shared" si="11"/>
        <v>2.5288067620335988</v>
      </c>
      <c r="DX17" s="103"/>
      <c r="DZ17" s="97"/>
      <c r="EA17" s="97"/>
      <c r="EB17" s="97"/>
      <c r="EC17" s="97"/>
      <c r="ED17" s="97"/>
      <c r="EE17" s="97"/>
      <c r="EF17" s="97"/>
    </row>
    <row r="18" spans="1:136">
      <c r="A18" s="50" t="s">
        <v>97</v>
      </c>
      <c r="B18" s="49" t="s">
        <v>118</v>
      </c>
      <c r="C18" s="49" t="s">
        <v>119</v>
      </c>
      <c r="D18" s="50" t="s">
        <v>315</v>
      </c>
      <c r="E18" s="50" t="s">
        <v>91</v>
      </c>
      <c r="F18" s="50" t="s">
        <v>83</v>
      </c>
      <c r="G18" s="50" t="s">
        <v>92</v>
      </c>
      <c r="H18" s="50" t="s">
        <v>85</v>
      </c>
      <c r="I18" s="50" t="s">
        <v>96</v>
      </c>
      <c r="J18" s="50" t="s">
        <v>77</v>
      </c>
      <c r="K18" s="50" t="s">
        <v>93</v>
      </c>
      <c r="L18" s="3">
        <v>3073</v>
      </c>
      <c r="M18" s="52"/>
      <c r="N18" s="19">
        <v>8</v>
      </c>
      <c r="O18" s="19">
        <v>4</v>
      </c>
      <c r="P18" s="19">
        <v>2</v>
      </c>
      <c r="Q18" s="19"/>
      <c r="R18" s="20"/>
      <c r="S18" s="18"/>
      <c r="T18" s="19">
        <v>3600</v>
      </c>
      <c r="U18" s="19">
        <v>8192</v>
      </c>
      <c r="V18" s="19">
        <v>400</v>
      </c>
      <c r="W18" s="19"/>
      <c r="X18" s="20"/>
      <c r="Y18" s="20">
        <v>14</v>
      </c>
      <c r="Z18" s="20">
        <v>12192</v>
      </c>
      <c r="AA18" s="24"/>
      <c r="AB18" s="25">
        <v>384</v>
      </c>
      <c r="AC18" s="25">
        <v>160</v>
      </c>
      <c r="AD18" s="25">
        <v>96</v>
      </c>
      <c r="AE18" s="25"/>
      <c r="AF18" s="26"/>
      <c r="AG18" s="24"/>
      <c r="AH18" s="25">
        <v>172800</v>
      </c>
      <c r="AI18" s="25">
        <v>327680</v>
      </c>
      <c r="AJ18" s="25">
        <v>19200</v>
      </c>
      <c r="AK18" s="25"/>
      <c r="AL18" s="26"/>
      <c r="AM18" s="29">
        <v>640</v>
      </c>
      <c r="AN18" s="30">
        <v>519680</v>
      </c>
      <c r="AO18" s="35"/>
      <c r="AP18" s="36">
        <v>392</v>
      </c>
      <c r="AQ18" s="36">
        <v>164</v>
      </c>
      <c r="AR18" s="36">
        <v>98</v>
      </c>
      <c r="AS18" s="36"/>
      <c r="AT18" s="37"/>
      <c r="AU18" s="35"/>
      <c r="AV18" s="36">
        <v>176400</v>
      </c>
      <c r="AW18" s="36">
        <v>335872</v>
      </c>
      <c r="AX18" s="36">
        <v>19600</v>
      </c>
      <c r="AY18" s="36"/>
      <c r="AZ18" s="37"/>
      <c r="BA18" s="38">
        <v>654</v>
      </c>
      <c r="BB18" s="38">
        <v>531872</v>
      </c>
      <c r="BC18" s="18"/>
      <c r="BD18" s="19">
        <v>8</v>
      </c>
      <c r="BE18" s="19">
        <v>4</v>
      </c>
      <c r="BF18" s="19">
        <v>2</v>
      </c>
      <c r="BG18" s="19"/>
      <c r="BH18" s="20"/>
      <c r="BI18" s="18"/>
      <c r="BJ18" s="19">
        <v>3271.171875</v>
      </c>
      <c r="BK18" s="19">
        <v>7123.30078125</v>
      </c>
      <c r="BL18" s="19">
        <v>372.62109375</v>
      </c>
      <c r="BM18" s="19"/>
      <c r="BN18" s="20"/>
      <c r="BO18" s="20">
        <v>14</v>
      </c>
      <c r="BP18" s="20">
        <v>10767.09375</v>
      </c>
      <c r="BQ18" s="24"/>
      <c r="BR18" s="25">
        <v>384</v>
      </c>
      <c r="BS18" s="25">
        <v>160</v>
      </c>
      <c r="BT18" s="25">
        <v>96</v>
      </c>
      <c r="BU18" s="25"/>
      <c r="BV18" s="26"/>
      <c r="BW18" s="24"/>
      <c r="BX18" s="25">
        <v>157016.25</v>
      </c>
      <c r="BY18" s="25">
        <v>284932.03125</v>
      </c>
      <c r="BZ18" s="25">
        <v>17885.8125</v>
      </c>
      <c r="CA18" s="25"/>
      <c r="CB18" s="26"/>
      <c r="CC18" s="29">
        <v>640</v>
      </c>
      <c r="CD18" s="30">
        <v>459834.09375</v>
      </c>
      <c r="CE18" s="35"/>
      <c r="CF18" s="36">
        <v>392</v>
      </c>
      <c r="CG18" s="36">
        <v>164</v>
      </c>
      <c r="CH18" s="36">
        <v>98</v>
      </c>
      <c r="CI18" s="36"/>
      <c r="CJ18" s="37"/>
      <c r="CK18" s="35"/>
      <c r="CL18" s="36">
        <v>160287.421875</v>
      </c>
      <c r="CM18" s="36">
        <v>292055.33203125</v>
      </c>
      <c r="CN18" s="36">
        <v>18258.43359375</v>
      </c>
      <c r="CO18" s="36"/>
      <c r="CP18" s="37"/>
      <c r="CQ18" s="38">
        <v>654</v>
      </c>
      <c r="CR18" s="209">
        <v>470601.1875</v>
      </c>
      <c r="CS18" s="2">
        <f t="shared" si="9"/>
        <v>61270.8125</v>
      </c>
      <c r="CT18" s="2" t="s">
        <v>26</v>
      </c>
      <c r="CU18" s="2" t="s">
        <v>58</v>
      </c>
      <c r="CV18" s="2" t="s">
        <v>26</v>
      </c>
      <c r="CW18" s="2">
        <f t="shared" si="12"/>
        <v>151009.02857142856</v>
      </c>
      <c r="CX18" s="2">
        <f t="shared" si="13"/>
        <v>15757.371428571429</v>
      </c>
      <c r="CY18" s="2">
        <f t="shared" si="14"/>
        <v>0</v>
      </c>
      <c r="CZ18" s="2">
        <f t="shared" si="0"/>
        <v>166766.39999999999</v>
      </c>
      <c r="DA18" s="2">
        <f t="shared" si="1"/>
        <v>20845.799999999988</v>
      </c>
      <c r="DB18" s="2" t="s">
        <v>55</v>
      </c>
      <c r="DC18" s="2" t="s">
        <v>56</v>
      </c>
      <c r="DD18" s="242" t="s">
        <v>57</v>
      </c>
      <c r="DE18" s="2"/>
      <c r="DF18" s="2">
        <v>132132.9</v>
      </c>
      <c r="DG18" s="2">
        <v>13787.7</v>
      </c>
      <c r="DH18" s="2"/>
      <c r="DI18" s="2">
        <f t="shared" si="2"/>
        <v>145920.6</v>
      </c>
      <c r="DJ18" s="2">
        <v>64433.7</v>
      </c>
      <c r="DK18" s="2">
        <v>13648.8</v>
      </c>
      <c r="DL18" s="242">
        <v>120977.1</v>
      </c>
      <c r="DM18" s="2"/>
      <c r="DN18" s="2">
        <f t="shared" si="3"/>
        <v>78082.5</v>
      </c>
      <c r="DO18" s="105">
        <f t="shared" si="4"/>
        <v>67699.199999999997</v>
      </c>
      <c r="DP18" s="105">
        <f t="shared" si="5"/>
        <v>138.90000000000146</v>
      </c>
      <c r="DQ18" s="105">
        <f t="shared" si="6"/>
        <v>0</v>
      </c>
      <c r="DR18" s="54">
        <f t="shared" si="7"/>
        <v>67838.100000000006</v>
      </c>
      <c r="DS18" s="102">
        <f t="shared" si="8"/>
        <v>0.53510265171607019</v>
      </c>
      <c r="DT18" s="99">
        <v>445574</v>
      </c>
      <c r="DU18" s="99">
        <v>0</v>
      </c>
      <c r="DV18" s="103">
        <f t="shared" si="10"/>
        <v>445574</v>
      </c>
      <c r="DW18" s="102">
        <f t="shared" si="11"/>
        <v>3.0535373346874941</v>
      </c>
      <c r="DX18" s="103"/>
      <c r="DZ18" s="97"/>
      <c r="EA18" s="97"/>
      <c r="EB18" s="97"/>
      <c r="EC18" s="97"/>
      <c r="ED18" s="97"/>
      <c r="EE18" s="97"/>
      <c r="EF18" s="97"/>
    </row>
    <row r="19" spans="1:136">
      <c r="A19" s="50" t="s">
        <v>97</v>
      </c>
      <c r="B19" s="49" t="s">
        <v>105</v>
      </c>
      <c r="C19" s="49" t="s">
        <v>106</v>
      </c>
      <c r="D19" s="50" t="s">
        <v>315</v>
      </c>
      <c r="E19" s="50" t="s">
        <v>91</v>
      </c>
      <c r="F19" s="50" t="s">
        <v>83</v>
      </c>
      <c r="G19" s="50" t="s">
        <v>92</v>
      </c>
      <c r="H19" s="50" t="s">
        <v>107</v>
      </c>
      <c r="I19" s="50" t="s">
        <v>104</v>
      </c>
      <c r="J19" s="50" t="s">
        <v>87</v>
      </c>
      <c r="K19" s="50" t="s">
        <v>93</v>
      </c>
      <c r="L19" s="3">
        <v>3286</v>
      </c>
      <c r="M19" s="52"/>
      <c r="N19" s="19">
        <v>10</v>
      </c>
      <c r="O19" s="19"/>
      <c r="P19" s="19">
        <v>2</v>
      </c>
      <c r="Q19" s="19"/>
      <c r="R19" s="20"/>
      <c r="S19" s="18"/>
      <c r="T19" s="19">
        <v>4500</v>
      </c>
      <c r="U19" s="19"/>
      <c r="V19" s="19">
        <v>400</v>
      </c>
      <c r="W19" s="19"/>
      <c r="X19" s="20"/>
      <c r="Y19" s="20">
        <v>12</v>
      </c>
      <c r="Z19" s="20">
        <v>4900</v>
      </c>
      <c r="AA19" s="24"/>
      <c r="AB19" s="25">
        <v>480</v>
      </c>
      <c r="AC19" s="25"/>
      <c r="AD19" s="25">
        <v>32</v>
      </c>
      <c r="AE19" s="25"/>
      <c r="AF19" s="26"/>
      <c r="AG19" s="24"/>
      <c r="AH19" s="25">
        <v>216000</v>
      </c>
      <c r="AI19" s="25"/>
      <c r="AJ19" s="25">
        <v>6400</v>
      </c>
      <c r="AK19" s="25"/>
      <c r="AL19" s="26"/>
      <c r="AM19" s="29">
        <v>512</v>
      </c>
      <c r="AN19" s="30">
        <v>222400</v>
      </c>
      <c r="AO19" s="35"/>
      <c r="AP19" s="36">
        <v>490</v>
      </c>
      <c r="AQ19" s="36"/>
      <c r="AR19" s="36">
        <v>34</v>
      </c>
      <c r="AS19" s="36"/>
      <c r="AT19" s="37"/>
      <c r="AU19" s="35"/>
      <c r="AV19" s="36">
        <v>220500</v>
      </c>
      <c r="AW19" s="36"/>
      <c r="AX19" s="36">
        <v>6800</v>
      </c>
      <c r="AY19" s="36"/>
      <c r="AZ19" s="37"/>
      <c r="BA19" s="38">
        <v>524</v>
      </c>
      <c r="BB19" s="38">
        <v>227300</v>
      </c>
      <c r="BC19" s="18"/>
      <c r="BD19" s="19">
        <v>10</v>
      </c>
      <c r="BE19" s="19"/>
      <c r="BF19" s="19">
        <v>2</v>
      </c>
      <c r="BG19" s="19"/>
      <c r="BH19" s="20"/>
      <c r="BI19" s="18"/>
      <c r="BJ19" s="19">
        <v>4088.96484375</v>
      </c>
      <c r="BK19" s="19"/>
      <c r="BL19" s="19">
        <v>372.62109375</v>
      </c>
      <c r="BM19" s="19"/>
      <c r="BN19" s="20"/>
      <c r="BO19" s="20">
        <v>12</v>
      </c>
      <c r="BP19" s="20">
        <v>4461.5859375</v>
      </c>
      <c r="BQ19" s="24"/>
      <c r="BR19" s="25">
        <v>480</v>
      </c>
      <c r="BS19" s="25"/>
      <c r="BT19" s="25">
        <v>32</v>
      </c>
      <c r="BU19" s="25"/>
      <c r="BV19" s="26"/>
      <c r="BW19" s="24"/>
      <c r="BX19" s="25">
        <v>196270.3125</v>
      </c>
      <c r="BY19" s="25"/>
      <c r="BZ19" s="25">
        <v>5961.9375</v>
      </c>
      <c r="CA19" s="25"/>
      <c r="CB19" s="26"/>
      <c r="CC19" s="29">
        <v>512</v>
      </c>
      <c r="CD19" s="30">
        <v>202232.25</v>
      </c>
      <c r="CE19" s="35"/>
      <c r="CF19" s="36">
        <v>490</v>
      </c>
      <c r="CG19" s="36"/>
      <c r="CH19" s="36">
        <v>34</v>
      </c>
      <c r="CI19" s="36"/>
      <c r="CJ19" s="37"/>
      <c r="CK19" s="35"/>
      <c r="CL19" s="36">
        <v>200359.27734375</v>
      </c>
      <c r="CM19" s="36"/>
      <c r="CN19" s="36">
        <v>6334.55859375</v>
      </c>
      <c r="CO19" s="36"/>
      <c r="CP19" s="37"/>
      <c r="CQ19" s="38">
        <v>524</v>
      </c>
      <c r="CR19" s="209">
        <v>206693.8359375</v>
      </c>
      <c r="CS19" s="2">
        <f t="shared" si="9"/>
        <v>20606.1640625</v>
      </c>
      <c r="CT19" s="2" t="s">
        <v>26</v>
      </c>
      <c r="CU19" s="2"/>
      <c r="CV19" s="2"/>
      <c r="CW19" s="2">
        <f t="shared" si="12"/>
        <v>189089.71428571429</v>
      </c>
      <c r="CX19" s="2">
        <f t="shared" si="13"/>
        <v>0</v>
      </c>
      <c r="CY19" s="2">
        <f t="shared" si="14"/>
        <v>0</v>
      </c>
      <c r="CZ19" s="2">
        <f t="shared" si="0"/>
        <v>189089.71428571429</v>
      </c>
      <c r="DA19" s="2">
        <f t="shared" si="1"/>
        <v>23636.21428571429</v>
      </c>
      <c r="DB19" s="2" t="s">
        <v>45</v>
      </c>
      <c r="DC19" s="2"/>
      <c r="DD19" s="242"/>
      <c r="DE19" s="2"/>
      <c r="DF19" s="2">
        <v>165453.5</v>
      </c>
      <c r="DG19" s="2"/>
      <c r="DH19" s="2"/>
      <c r="DI19" s="2">
        <f t="shared" si="2"/>
        <v>165453.5</v>
      </c>
      <c r="DJ19" s="2">
        <v>111706.1</v>
      </c>
      <c r="DK19" s="2"/>
      <c r="DL19" s="242"/>
      <c r="DM19" s="2"/>
      <c r="DN19" s="2">
        <f t="shared" si="3"/>
        <v>111706.1</v>
      </c>
      <c r="DO19" s="105">
        <f t="shared" si="4"/>
        <v>53747.399999999994</v>
      </c>
      <c r="DP19" s="105">
        <f t="shared" si="5"/>
        <v>0</v>
      </c>
      <c r="DQ19" s="105">
        <f t="shared" si="6"/>
        <v>0</v>
      </c>
      <c r="DR19" s="54">
        <f t="shared" si="7"/>
        <v>53747.399999999994</v>
      </c>
      <c r="DS19" s="102">
        <f t="shared" si="8"/>
        <v>0.67515102430592289</v>
      </c>
      <c r="DT19" s="99">
        <v>119700</v>
      </c>
      <c r="DU19" s="99">
        <v>116875</v>
      </c>
      <c r="DV19" s="103">
        <f t="shared" si="10"/>
        <v>236575</v>
      </c>
      <c r="DW19" s="102">
        <f t="shared" si="11"/>
        <v>1.4298579359155292</v>
      </c>
      <c r="DX19" s="103"/>
      <c r="DZ19" s="97"/>
      <c r="EA19" s="97"/>
      <c r="EB19" s="97"/>
      <c r="EC19" s="97"/>
      <c r="ED19" s="97"/>
      <c r="EE19" s="97"/>
      <c r="EF19" s="97"/>
    </row>
    <row r="20" spans="1:136">
      <c r="A20" s="50" t="s">
        <v>97</v>
      </c>
      <c r="B20" s="49" t="s">
        <v>108</v>
      </c>
      <c r="C20" s="49" t="s">
        <v>109</v>
      </c>
      <c r="D20" s="50" t="s">
        <v>315</v>
      </c>
      <c r="E20" s="50" t="s">
        <v>91</v>
      </c>
      <c r="F20" s="50" t="s">
        <v>83</v>
      </c>
      <c r="G20" s="50" t="s">
        <v>92</v>
      </c>
      <c r="H20" s="50" t="s">
        <v>107</v>
      </c>
      <c r="I20" s="50" t="s">
        <v>104</v>
      </c>
      <c r="J20" s="50" t="s">
        <v>87</v>
      </c>
      <c r="K20" s="50" t="s">
        <v>93</v>
      </c>
      <c r="L20" s="3">
        <v>3696</v>
      </c>
      <c r="M20" s="52"/>
      <c r="N20" s="19">
        <v>10</v>
      </c>
      <c r="O20" s="19"/>
      <c r="P20" s="19">
        <v>1</v>
      </c>
      <c r="Q20" s="19"/>
      <c r="R20" s="20"/>
      <c r="S20" s="18"/>
      <c r="T20" s="19">
        <v>4500</v>
      </c>
      <c r="U20" s="19"/>
      <c r="V20" s="19">
        <v>200</v>
      </c>
      <c r="W20" s="19"/>
      <c r="X20" s="20"/>
      <c r="Y20" s="20">
        <v>11</v>
      </c>
      <c r="Z20" s="20">
        <v>4700</v>
      </c>
      <c r="AA20" s="24"/>
      <c r="AB20" s="25">
        <v>480</v>
      </c>
      <c r="AC20" s="25"/>
      <c r="AD20" s="25">
        <v>32</v>
      </c>
      <c r="AE20" s="25"/>
      <c r="AF20" s="26"/>
      <c r="AG20" s="24"/>
      <c r="AH20" s="25">
        <v>216000</v>
      </c>
      <c r="AI20" s="25"/>
      <c r="AJ20" s="25">
        <v>6400</v>
      </c>
      <c r="AK20" s="25"/>
      <c r="AL20" s="26"/>
      <c r="AM20" s="29">
        <v>512</v>
      </c>
      <c r="AN20" s="30">
        <v>222400</v>
      </c>
      <c r="AO20" s="35"/>
      <c r="AP20" s="36">
        <v>490</v>
      </c>
      <c r="AQ20" s="36"/>
      <c r="AR20" s="36">
        <v>33</v>
      </c>
      <c r="AS20" s="36"/>
      <c r="AT20" s="37"/>
      <c r="AU20" s="35"/>
      <c r="AV20" s="36">
        <v>220500</v>
      </c>
      <c r="AW20" s="36"/>
      <c r="AX20" s="36">
        <v>6600</v>
      </c>
      <c r="AY20" s="36"/>
      <c r="AZ20" s="37"/>
      <c r="BA20" s="38">
        <v>523</v>
      </c>
      <c r="BB20" s="38">
        <v>227100</v>
      </c>
      <c r="BC20" s="18"/>
      <c r="BD20" s="19">
        <v>10</v>
      </c>
      <c r="BE20" s="19"/>
      <c r="BF20" s="19">
        <v>1</v>
      </c>
      <c r="BG20" s="19"/>
      <c r="BH20" s="20"/>
      <c r="BI20" s="18"/>
      <c r="BJ20" s="19">
        <v>4088.96484375</v>
      </c>
      <c r="BK20" s="19"/>
      <c r="BL20" s="19">
        <v>186.310546875</v>
      </c>
      <c r="BM20" s="19"/>
      <c r="BN20" s="20"/>
      <c r="BO20" s="20">
        <v>11</v>
      </c>
      <c r="BP20" s="20">
        <v>4275.275390625</v>
      </c>
      <c r="BQ20" s="24"/>
      <c r="BR20" s="25">
        <v>480</v>
      </c>
      <c r="BS20" s="25"/>
      <c r="BT20" s="25">
        <v>32</v>
      </c>
      <c r="BU20" s="25"/>
      <c r="BV20" s="26"/>
      <c r="BW20" s="24"/>
      <c r="BX20" s="25">
        <v>196270.3125</v>
      </c>
      <c r="BY20" s="25"/>
      <c r="BZ20" s="25">
        <v>5961.9375</v>
      </c>
      <c r="CA20" s="25"/>
      <c r="CB20" s="26"/>
      <c r="CC20" s="29">
        <v>512</v>
      </c>
      <c r="CD20" s="30">
        <v>202232.25</v>
      </c>
      <c r="CE20" s="35"/>
      <c r="CF20" s="36">
        <v>490</v>
      </c>
      <c r="CG20" s="36"/>
      <c r="CH20" s="36">
        <v>33</v>
      </c>
      <c r="CI20" s="36"/>
      <c r="CJ20" s="37"/>
      <c r="CK20" s="35"/>
      <c r="CL20" s="36">
        <v>200359.27734375</v>
      </c>
      <c r="CM20" s="36"/>
      <c r="CN20" s="36">
        <v>6148.248046875</v>
      </c>
      <c r="CO20" s="36"/>
      <c r="CP20" s="37"/>
      <c r="CQ20" s="38">
        <v>523</v>
      </c>
      <c r="CR20" s="209">
        <v>206507.525390625</v>
      </c>
      <c r="CS20" s="2">
        <f t="shared" si="9"/>
        <v>20592.474609375</v>
      </c>
      <c r="CT20" s="2" t="s">
        <v>26</v>
      </c>
      <c r="CU20" s="2"/>
      <c r="CV20" s="2"/>
      <c r="CW20" s="2">
        <f t="shared" si="12"/>
        <v>189089.71428571429</v>
      </c>
      <c r="CX20" s="2">
        <f t="shared" si="13"/>
        <v>0</v>
      </c>
      <c r="CY20" s="2">
        <f t="shared" si="14"/>
        <v>0</v>
      </c>
      <c r="CZ20" s="2">
        <f t="shared" si="0"/>
        <v>189089.71428571429</v>
      </c>
      <c r="DA20" s="2">
        <f t="shared" si="1"/>
        <v>23636.21428571429</v>
      </c>
      <c r="DB20" s="2" t="s">
        <v>46</v>
      </c>
      <c r="DC20" s="2"/>
      <c r="DD20" s="242"/>
      <c r="DE20" s="2"/>
      <c r="DF20" s="2">
        <v>165453.5</v>
      </c>
      <c r="DG20" s="2"/>
      <c r="DH20" s="2"/>
      <c r="DI20" s="2">
        <f t="shared" si="2"/>
        <v>165453.5</v>
      </c>
      <c r="DJ20" s="2">
        <v>32444.6</v>
      </c>
      <c r="DK20" s="2"/>
      <c r="DL20" s="242"/>
      <c r="DM20" s="2"/>
      <c r="DN20" s="2">
        <f t="shared" si="3"/>
        <v>32444.6</v>
      </c>
      <c r="DO20" s="105">
        <f t="shared" si="4"/>
        <v>133008.9</v>
      </c>
      <c r="DP20" s="105">
        <f t="shared" si="5"/>
        <v>0</v>
      </c>
      <c r="DQ20" s="105">
        <f t="shared" si="6"/>
        <v>0</v>
      </c>
      <c r="DR20" s="54">
        <f t="shared" si="7"/>
        <v>133008.9</v>
      </c>
      <c r="DS20" s="102">
        <f t="shared" si="8"/>
        <v>0.19609497532539352</v>
      </c>
      <c r="DT20" s="99">
        <v>40733</v>
      </c>
      <c r="DU20" s="99">
        <v>40392.699999999997</v>
      </c>
      <c r="DV20" s="103">
        <f t="shared" si="10"/>
        <v>81125.7</v>
      </c>
      <c r="DW20" s="102">
        <f t="shared" si="11"/>
        <v>0.49032326303160706</v>
      </c>
      <c r="DX20" s="103"/>
      <c r="DZ20" s="97"/>
      <c r="EA20" s="97"/>
      <c r="EB20" s="97"/>
      <c r="EC20" s="97"/>
      <c r="ED20" s="97"/>
      <c r="EE20" s="97"/>
      <c r="EF20" s="97"/>
    </row>
    <row r="21" spans="1:136">
      <c r="A21" s="50" t="s">
        <v>123</v>
      </c>
      <c r="B21" s="49" t="s">
        <v>132</v>
      </c>
      <c r="C21" s="49" t="s">
        <v>133</v>
      </c>
      <c r="D21" s="50" t="s">
        <v>315</v>
      </c>
      <c r="E21" s="50" t="s">
        <v>91</v>
      </c>
      <c r="F21" s="50" t="s">
        <v>83</v>
      </c>
      <c r="G21" s="50" t="s">
        <v>92</v>
      </c>
      <c r="H21" s="50" t="s">
        <v>107</v>
      </c>
      <c r="I21" s="50" t="s">
        <v>104</v>
      </c>
      <c r="J21" s="50" t="s">
        <v>87</v>
      </c>
      <c r="K21" s="50" t="s">
        <v>93</v>
      </c>
      <c r="L21" s="3">
        <v>3875</v>
      </c>
      <c r="M21" s="52"/>
      <c r="N21" s="19">
        <v>8</v>
      </c>
      <c r="O21" s="19"/>
      <c r="P21" s="19">
        <v>2</v>
      </c>
      <c r="Q21" s="19"/>
      <c r="R21" s="20"/>
      <c r="S21" s="18"/>
      <c r="T21" s="19">
        <v>3600</v>
      </c>
      <c r="U21" s="19"/>
      <c r="V21" s="19">
        <v>400</v>
      </c>
      <c r="W21" s="19"/>
      <c r="X21" s="20"/>
      <c r="Y21" s="20">
        <v>10</v>
      </c>
      <c r="Z21" s="20">
        <v>4000</v>
      </c>
      <c r="AA21" s="24"/>
      <c r="AB21" s="25">
        <v>240</v>
      </c>
      <c r="AC21" s="25"/>
      <c r="AD21" s="25">
        <v>32</v>
      </c>
      <c r="AE21" s="25"/>
      <c r="AF21" s="26"/>
      <c r="AG21" s="24"/>
      <c r="AH21" s="25">
        <v>108000</v>
      </c>
      <c r="AI21" s="25"/>
      <c r="AJ21" s="25">
        <v>6400</v>
      </c>
      <c r="AK21" s="25"/>
      <c r="AL21" s="26"/>
      <c r="AM21" s="29">
        <v>272</v>
      </c>
      <c r="AN21" s="30">
        <v>114400</v>
      </c>
      <c r="AO21" s="35"/>
      <c r="AP21" s="36">
        <v>248</v>
      </c>
      <c r="AQ21" s="36"/>
      <c r="AR21" s="36">
        <v>34</v>
      </c>
      <c r="AS21" s="36"/>
      <c r="AT21" s="37"/>
      <c r="AU21" s="35"/>
      <c r="AV21" s="36">
        <v>111600</v>
      </c>
      <c r="AW21" s="36"/>
      <c r="AX21" s="36">
        <v>6800</v>
      </c>
      <c r="AY21" s="36"/>
      <c r="AZ21" s="37"/>
      <c r="BA21" s="38">
        <v>282</v>
      </c>
      <c r="BB21" s="38">
        <v>118400</v>
      </c>
      <c r="BC21" s="18"/>
      <c r="BD21" s="19">
        <v>8</v>
      </c>
      <c r="BE21" s="19"/>
      <c r="BF21" s="19">
        <v>2</v>
      </c>
      <c r="BG21" s="19"/>
      <c r="BH21" s="20"/>
      <c r="BI21" s="18"/>
      <c r="BJ21" s="19">
        <v>3271.171875</v>
      </c>
      <c r="BK21" s="19"/>
      <c r="BL21" s="19">
        <v>372.62109375</v>
      </c>
      <c r="BM21" s="19"/>
      <c r="BN21" s="20"/>
      <c r="BO21" s="20">
        <v>10</v>
      </c>
      <c r="BP21" s="20">
        <v>3643.79296875</v>
      </c>
      <c r="BQ21" s="24"/>
      <c r="BR21" s="25">
        <v>240</v>
      </c>
      <c r="BS21" s="25"/>
      <c r="BT21" s="25">
        <v>32</v>
      </c>
      <c r="BU21" s="25"/>
      <c r="BV21" s="26"/>
      <c r="BW21" s="24"/>
      <c r="BX21" s="25">
        <v>98135.15625</v>
      </c>
      <c r="BY21" s="25"/>
      <c r="BZ21" s="25">
        <v>5961.9375</v>
      </c>
      <c r="CA21" s="25"/>
      <c r="CB21" s="26"/>
      <c r="CC21" s="29">
        <v>272</v>
      </c>
      <c r="CD21" s="30">
        <v>104097.09375</v>
      </c>
      <c r="CE21" s="35"/>
      <c r="CF21" s="36">
        <v>248</v>
      </c>
      <c r="CG21" s="36"/>
      <c r="CH21" s="36">
        <v>34</v>
      </c>
      <c r="CI21" s="36"/>
      <c r="CJ21" s="37"/>
      <c r="CK21" s="35"/>
      <c r="CL21" s="36">
        <v>101406.328125</v>
      </c>
      <c r="CM21" s="36"/>
      <c r="CN21" s="36">
        <v>6334.55859375</v>
      </c>
      <c r="CO21" s="36"/>
      <c r="CP21" s="37"/>
      <c r="CQ21" s="38">
        <v>282</v>
      </c>
      <c r="CR21" s="209">
        <v>107740.88671875</v>
      </c>
      <c r="CS21" s="2">
        <f t="shared" si="9"/>
        <v>10659.11328125</v>
      </c>
      <c r="CT21" s="2" t="s">
        <v>26</v>
      </c>
      <c r="CU21" s="2"/>
      <c r="CV21" s="2"/>
      <c r="CW21" s="2">
        <f t="shared" si="12"/>
        <v>94544.685714285719</v>
      </c>
      <c r="CX21" s="2">
        <f t="shared" si="13"/>
        <v>0</v>
      </c>
      <c r="CY21" s="2">
        <f t="shared" si="14"/>
        <v>0</v>
      </c>
      <c r="CZ21" s="2">
        <f t="shared" si="0"/>
        <v>94544.685714285719</v>
      </c>
      <c r="DA21" s="2">
        <f t="shared" si="1"/>
        <v>11818.085714285713</v>
      </c>
      <c r="DB21" s="2" t="s">
        <v>52</v>
      </c>
      <c r="DC21" s="2"/>
      <c r="DD21" s="242"/>
      <c r="DE21" s="2"/>
      <c r="DF21" s="2">
        <v>82726.600000000006</v>
      </c>
      <c r="DG21" s="2"/>
      <c r="DH21" s="2"/>
      <c r="DI21" s="2">
        <f t="shared" si="2"/>
        <v>82726.600000000006</v>
      </c>
      <c r="DJ21" s="2">
        <v>16824.2</v>
      </c>
      <c r="DK21" s="2"/>
      <c r="DL21" s="242"/>
      <c r="DM21" s="2"/>
      <c r="DN21" s="2">
        <f>DJ21+DK21+DM21</f>
        <v>16824.2</v>
      </c>
      <c r="DO21" s="105">
        <f t="shared" si="4"/>
        <v>65902.400000000009</v>
      </c>
      <c r="DP21" s="105">
        <f t="shared" si="5"/>
        <v>0</v>
      </c>
      <c r="DQ21" s="105">
        <f t="shared" si="6"/>
        <v>0</v>
      </c>
      <c r="DR21" s="54">
        <f t="shared" si="7"/>
        <v>65902.400000000009</v>
      </c>
      <c r="DS21" s="102">
        <f t="shared" si="8"/>
        <v>0.20337110433645283</v>
      </c>
      <c r="DT21" s="99">
        <v>55844.5</v>
      </c>
      <c r="DU21" s="99">
        <v>0</v>
      </c>
      <c r="DV21" s="103">
        <f t="shared" si="10"/>
        <v>55844.5</v>
      </c>
      <c r="DW21" s="102">
        <f t="shared" si="11"/>
        <v>0.67504889600201134</v>
      </c>
      <c r="DX21" s="103"/>
      <c r="DZ21" s="97"/>
      <c r="EA21" s="97"/>
      <c r="EB21" s="97"/>
      <c r="EC21" s="97"/>
      <c r="ED21" s="97"/>
      <c r="EE21" s="97"/>
      <c r="EF21" s="97"/>
    </row>
    <row r="22" spans="1:136">
      <c r="A22" s="50" t="s">
        <v>97</v>
      </c>
      <c r="B22" s="49" t="s">
        <v>110</v>
      </c>
      <c r="C22" s="49" t="s">
        <v>111</v>
      </c>
      <c r="D22" s="50" t="s">
        <v>315</v>
      </c>
      <c r="E22" s="50" t="s">
        <v>112</v>
      </c>
      <c r="F22" s="50" t="s">
        <v>83</v>
      </c>
      <c r="G22" s="50" t="s">
        <v>92</v>
      </c>
      <c r="H22" s="50" t="s">
        <v>113</v>
      </c>
      <c r="I22" s="50" t="s">
        <v>104</v>
      </c>
      <c r="J22" s="50" t="s">
        <v>87</v>
      </c>
      <c r="K22" s="50" t="s">
        <v>93</v>
      </c>
      <c r="L22" s="3">
        <v>4330</v>
      </c>
      <c r="M22" s="52"/>
      <c r="N22" s="19">
        <v>14</v>
      </c>
      <c r="O22" s="19"/>
      <c r="P22" s="19"/>
      <c r="Q22" s="19"/>
      <c r="R22" s="20"/>
      <c r="S22" s="18"/>
      <c r="T22" s="19">
        <v>6300</v>
      </c>
      <c r="U22" s="19"/>
      <c r="V22" s="19"/>
      <c r="W22" s="19"/>
      <c r="X22" s="20"/>
      <c r="Y22" s="20">
        <v>14</v>
      </c>
      <c r="Z22" s="20">
        <v>6300</v>
      </c>
      <c r="AA22" s="24"/>
      <c r="AB22" s="25">
        <v>624</v>
      </c>
      <c r="AC22" s="25"/>
      <c r="AD22" s="25"/>
      <c r="AE22" s="25"/>
      <c r="AF22" s="26"/>
      <c r="AG22" s="24"/>
      <c r="AH22" s="25">
        <v>280800</v>
      </c>
      <c r="AI22" s="25"/>
      <c r="AJ22" s="25"/>
      <c r="AK22" s="25"/>
      <c r="AL22" s="26"/>
      <c r="AM22" s="29">
        <v>624</v>
      </c>
      <c r="AN22" s="30">
        <v>280800</v>
      </c>
      <c r="AO22" s="35"/>
      <c r="AP22" s="36">
        <v>638</v>
      </c>
      <c r="AQ22" s="36"/>
      <c r="AR22" s="36"/>
      <c r="AS22" s="36"/>
      <c r="AT22" s="37"/>
      <c r="AU22" s="35"/>
      <c r="AV22" s="36">
        <v>287100</v>
      </c>
      <c r="AW22" s="36"/>
      <c r="AX22" s="36"/>
      <c r="AY22" s="36"/>
      <c r="AZ22" s="37"/>
      <c r="BA22" s="38">
        <v>638</v>
      </c>
      <c r="BB22" s="38">
        <v>287100</v>
      </c>
      <c r="BC22" s="18"/>
      <c r="BD22" s="19">
        <v>14</v>
      </c>
      <c r="BE22" s="19"/>
      <c r="BF22" s="19"/>
      <c r="BG22" s="19"/>
      <c r="BH22" s="20"/>
      <c r="BI22" s="18"/>
      <c r="BJ22" s="19">
        <v>5724.55078125</v>
      </c>
      <c r="BK22" s="19"/>
      <c r="BL22" s="19"/>
      <c r="BM22" s="19"/>
      <c r="BN22" s="20"/>
      <c r="BO22" s="20">
        <v>14</v>
      </c>
      <c r="BP22" s="20">
        <v>5724.55078125</v>
      </c>
      <c r="BQ22" s="24"/>
      <c r="BR22" s="25">
        <v>624</v>
      </c>
      <c r="BS22" s="25"/>
      <c r="BT22" s="25"/>
      <c r="BU22" s="25"/>
      <c r="BV22" s="26"/>
      <c r="BW22" s="24"/>
      <c r="BX22" s="25">
        <v>255151.40625</v>
      </c>
      <c r="BY22" s="25"/>
      <c r="BZ22" s="25"/>
      <c r="CA22" s="25"/>
      <c r="CB22" s="26"/>
      <c r="CC22" s="29">
        <v>624</v>
      </c>
      <c r="CD22" s="30">
        <v>255151.40625</v>
      </c>
      <c r="CE22" s="35"/>
      <c r="CF22" s="36">
        <v>638</v>
      </c>
      <c r="CG22" s="36"/>
      <c r="CH22" s="36"/>
      <c r="CI22" s="36"/>
      <c r="CJ22" s="37"/>
      <c r="CK22" s="35"/>
      <c r="CL22" s="36">
        <v>260875.95703125</v>
      </c>
      <c r="CM22" s="36"/>
      <c r="CN22" s="36"/>
      <c r="CO22" s="36"/>
      <c r="CP22" s="37"/>
      <c r="CQ22" s="38">
        <v>638</v>
      </c>
      <c r="CR22" s="209">
        <v>260875.95703125</v>
      </c>
      <c r="CS22" s="2">
        <f t="shared" si="9"/>
        <v>26224.04296875</v>
      </c>
      <c r="CT22" s="2" t="s">
        <v>37</v>
      </c>
      <c r="CU22" s="2"/>
      <c r="CV22" s="2"/>
      <c r="CW22" s="2">
        <f>DF22*2</f>
        <v>242765.2</v>
      </c>
      <c r="CX22" s="2">
        <f t="shared" si="13"/>
        <v>0</v>
      </c>
      <c r="CY22" s="2">
        <f t="shared" si="14"/>
        <v>0</v>
      </c>
      <c r="CZ22" s="2">
        <f t="shared" si="0"/>
        <v>242765.2</v>
      </c>
      <c r="DA22" s="2">
        <f t="shared" si="1"/>
        <v>121382.6</v>
      </c>
      <c r="DB22" s="2" t="s">
        <v>47</v>
      </c>
      <c r="DC22" s="2"/>
      <c r="DD22" s="242"/>
      <c r="DE22" s="2"/>
      <c r="DF22" s="2">
        <v>121382.6</v>
      </c>
      <c r="DG22" s="2"/>
      <c r="DH22" s="2"/>
      <c r="DI22" s="2">
        <f t="shared" si="2"/>
        <v>121382.6</v>
      </c>
      <c r="DJ22" s="2">
        <v>59149.2</v>
      </c>
      <c r="DK22" s="2"/>
      <c r="DL22" s="242"/>
      <c r="DM22" s="2"/>
      <c r="DN22" s="2">
        <f t="shared" si="3"/>
        <v>59149.2</v>
      </c>
      <c r="DO22" s="105">
        <f t="shared" si="4"/>
        <v>62233.400000000009</v>
      </c>
      <c r="DP22" s="105">
        <f t="shared" si="5"/>
        <v>0</v>
      </c>
      <c r="DQ22" s="105">
        <f t="shared" si="6"/>
        <v>0</v>
      </c>
      <c r="DR22" s="54">
        <f t="shared" si="7"/>
        <v>62233.400000000009</v>
      </c>
      <c r="DS22" s="102">
        <f t="shared" si="8"/>
        <v>0.48729554318328983</v>
      </c>
      <c r="DT22" s="99">
        <v>120180</v>
      </c>
      <c r="DU22" s="99">
        <v>14430.8</v>
      </c>
      <c r="DV22" s="103">
        <f t="shared" si="10"/>
        <v>134610.79999999999</v>
      </c>
      <c r="DW22" s="102">
        <f t="shared" si="11"/>
        <v>1.1089793759566855</v>
      </c>
      <c r="DX22" s="103"/>
      <c r="DZ22" s="97"/>
      <c r="EA22" s="97"/>
      <c r="EB22" s="97"/>
      <c r="EC22" s="97"/>
      <c r="ED22" s="97"/>
      <c r="EE22" s="97"/>
      <c r="EF22" s="97"/>
    </row>
    <row r="23" spans="1:136">
      <c r="A23" s="50" t="s">
        <v>123</v>
      </c>
      <c r="B23" s="49" t="s">
        <v>134</v>
      </c>
      <c r="C23" s="49" t="s">
        <v>135</v>
      </c>
      <c r="D23" s="50" t="s">
        <v>315</v>
      </c>
      <c r="E23" s="50" t="s">
        <v>112</v>
      </c>
      <c r="F23" s="50" t="s">
        <v>83</v>
      </c>
      <c r="G23" s="50" t="s">
        <v>92</v>
      </c>
      <c r="H23" s="50" t="s">
        <v>85</v>
      </c>
      <c r="I23" s="50" t="s">
        <v>104</v>
      </c>
      <c r="J23" s="50" t="s">
        <v>87</v>
      </c>
      <c r="K23" s="50" t="s">
        <v>93</v>
      </c>
      <c r="L23" s="3">
        <v>4652</v>
      </c>
      <c r="M23" s="52"/>
      <c r="N23" s="19">
        <v>20</v>
      </c>
      <c r="O23" s="19"/>
      <c r="P23" s="19"/>
      <c r="Q23" s="19"/>
      <c r="R23" s="20"/>
      <c r="S23" s="18"/>
      <c r="T23" s="19">
        <v>9000</v>
      </c>
      <c r="U23" s="19"/>
      <c r="V23" s="19"/>
      <c r="W23" s="19"/>
      <c r="X23" s="20"/>
      <c r="Y23" s="20">
        <v>20</v>
      </c>
      <c r="Z23" s="20">
        <v>9000</v>
      </c>
      <c r="AA23" s="24"/>
      <c r="AB23" s="25">
        <v>960</v>
      </c>
      <c r="AC23" s="25"/>
      <c r="AD23" s="25"/>
      <c r="AE23" s="25"/>
      <c r="AF23" s="26"/>
      <c r="AG23" s="24"/>
      <c r="AH23" s="25">
        <v>432000</v>
      </c>
      <c r="AI23" s="25"/>
      <c r="AJ23" s="25"/>
      <c r="AK23" s="25"/>
      <c r="AL23" s="26"/>
      <c r="AM23" s="29">
        <v>960</v>
      </c>
      <c r="AN23" s="30">
        <v>432000</v>
      </c>
      <c r="AO23" s="35"/>
      <c r="AP23" s="36">
        <v>980</v>
      </c>
      <c r="AQ23" s="36"/>
      <c r="AR23" s="36"/>
      <c r="AS23" s="36"/>
      <c r="AT23" s="37"/>
      <c r="AU23" s="35"/>
      <c r="AV23" s="36">
        <v>441000</v>
      </c>
      <c r="AW23" s="36"/>
      <c r="AX23" s="36"/>
      <c r="AY23" s="36"/>
      <c r="AZ23" s="37"/>
      <c r="BA23" s="38">
        <v>980</v>
      </c>
      <c r="BB23" s="38">
        <v>441000</v>
      </c>
      <c r="BC23" s="18"/>
      <c r="BD23" s="19">
        <v>20</v>
      </c>
      <c r="BE23" s="19"/>
      <c r="BF23" s="19"/>
      <c r="BG23" s="19"/>
      <c r="BH23" s="20"/>
      <c r="BI23" s="18"/>
      <c r="BJ23" s="19">
        <v>8177.9296875</v>
      </c>
      <c r="BK23" s="19"/>
      <c r="BL23" s="19"/>
      <c r="BM23" s="19"/>
      <c r="BN23" s="20"/>
      <c r="BO23" s="20">
        <v>20</v>
      </c>
      <c r="BP23" s="20">
        <v>8177.9296875</v>
      </c>
      <c r="BQ23" s="24"/>
      <c r="BR23" s="25">
        <v>960</v>
      </c>
      <c r="BS23" s="25"/>
      <c r="BT23" s="25"/>
      <c r="BU23" s="25"/>
      <c r="BV23" s="26"/>
      <c r="BW23" s="24"/>
      <c r="BX23" s="25">
        <v>392540.625</v>
      </c>
      <c r="BY23" s="25"/>
      <c r="BZ23" s="25"/>
      <c r="CA23" s="25"/>
      <c r="CB23" s="26"/>
      <c r="CC23" s="29">
        <v>960</v>
      </c>
      <c r="CD23" s="30">
        <v>392540.625</v>
      </c>
      <c r="CE23" s="35"/>
      <c r="CF23" s="36">
        <v>980</v>
      </c>
      <c r="CG23" s="36"/>
      <c r="CH23" s="36"/>
      <c r="CI23" s="36"/>
      <c r="CJ23" s="37"/>
      <c r="CK23" s="35"/>
      <c r="CL23" s="36">
        <v>400718.5546875</v>
      </c>
      <c r="CM23" s="36"/>
      <c r="CN23" s="36"/>
      <c r="CO23" s="36"/>
      <c r="CP23" s="37"/>
      <c r="CQ23" s="38">
        <v>980</v>
      </c>
      <c r="CR23" s="209">
        <v>400718.5546875</v>
      </c>
      <c r="CS23" s="2">
        <f t="shared" si="9"/>
        <v>40281.4453125</v>
      </c>
      <c r="CT23" s="2" t="s">
        <v>53</v>
      </c>
      <c r="CU23" s="2"/>
      <c r="CV23" s="2"/>
      <c r="CW23" s="2">
        <f>DF23*2</f>
        <v>377963.2</v>
      </c>
      <c r="CX23" s="2">
        <f t="shared" si="13"/>
        <v>0</v>
      </c>
      <c r="CY23" s="2">
        <f t="shared" si="14"/>
        <v>0</v>
      </c>
      <c r="CZ23" s="2">
        <f t="shared" si="0"/>
        <v>377963.2</v>
      </c>
      <c r="DA23" s="2">
        <f t="shared" si="1"/>
        <v>188981.6</v>
      </c>
      <c r="DB23" s="2" t="s">
        <v>54</v>
      </c>
      <c r="DC23" s="2"/>
      <c r="DD23" s="242"/>
      <c r="DE23" s="2"/>
      <c r="DF23" s="2">
        <v>188981.6</v>
      </c>
      <c r="DG23" s="2"/>
      <c r="DH23" s="2"/>
      <c r="DI23" s="2">
        <f t="shared" si="2"/>
        <v>188981.6</v>
      </c>
      <c r="DJ23" s="2">
        <v>94288.5</v>
      </c>
      <c r="DK23" s="2"/>
      <c r="DL23" s="242"/>
      <c r="DM23" s="2"/>
      <c r="DN23" s="2">
        <f t="shared" si="3"/>
        <v>94288.5</v>
      </c>
      <c r="DO23" s="105">
        <f t="shared" si="4"/>
        <v>94693.1</v>
      </c>
      <c r="DP23" s="105">
        <f t="shared" si="5"/>
        <v>0</v>
      </c>
      <c r="DQ23" s="105">
        <f t="shared" si="6"/>
        <v>0</v>
      </c>
      <c r="DR23" s="54">
        <f t="shared" si="7"/>
        <v>94693.1</v>
      </c>
      <c r="DS23" s="102">
        <f t="shared" si="8"/>
        <v>0.49892952541411439</v>
      </c>
      <c r="DT23" s="99">
        <v>119115</v>
      </c>
      <c r="DU23" s="99">
        <v>92923.6</v>
      </c>
      <c r="DV23" s="103">
        <f t="shared" si="10"/>
        <v>212038.6</v>
      </c>
      <c r="DW23" s="102">
        <f t="shared" si="11"/>
        <v>1.1220065868846492</v>
      </c>
      <c r="DX23" s="103"/>
      <c r="DZ23" s="97"/>
      <c r="EA23" s="97"/>
      <c r="EB23" s="97"/>
      <c r="EC23" s="97"/>
      <c r="ED23" s="97"/>
      <c r="EE23" s="97"/>
      <c r="EF23" s="97"/>
    </row>
    <row r="24" spans="1:136">
      <c r="A24" s="50" t="s">
        <v>79</v>
      </c>
      <c r="B24" s="49" t="s">
        <v>94</v>
      </c>
      <c r="C24" s="49" t="s">
        <v>95</v>
      </c>
      <c r="D24" s="50" t="s">
        <v>315</v>
      </c>
      <c r="E24" s="50" t="s">
        <v>91</v>
      </c>
      <c r="F24" s="50" t="s">
        <v>83</v>
      </c>
      <c r="G24" s="50" t="s">
        <v>92</v>
      </c>
      <c r="H24" s="50" t="s">
        <v>85</v>
      </c>
      <c r="I24" s="50" t="s">
        <v>96</v>
      </c>
      <c r="J24" s="50" t="s">
        <v>77</v>
      </c>
      <c r="K24" s="50" t="s">
        <v>93</v>
      </c>
      <c r="L24" s="3">
        <v>623</v>
      </c>
      <c r="M24" s="52"/>
      <c r="N24" s="19">
        <v>10</v>
      </c>
      <c r="O24" s="19">
        <v>2</v>
      </c>
      <c r="P24" s="19">
        <v>3</v>
      </c>
      <c r="Q24" s="19"/>
      <c r="R24" s="20"/>
      <c r="S24" s="18"/>
      <c r="T24" s="19">
        <v>4500</v>
      </c>
      <c r="U24" s="19">
        <v>4096</v>
      </c>
      <c r="V24" s="19">
        <v>600</v>
      </c>
      <c r="W24" s="19"/>
      <c r="X24" s="20"/>
      <c r="Y24" s="20">
        <v>15</v>
      </c>
      <c r="Z24" s="20">
        <v>9196</v>
      </c>
      <c r="AA24" s="24"/>
      <c r="AB24" s="25">
        <v>416</v>
      </c>
      <c r="AC24" s="25">
        <v>64</v>
      </c>
      <c r="AD24" s="25">
        <v>64</v>
      </c>
      <c r="AE24" s="25"/>
      <c r="AF24" s="26"/>
      <c r="AG24" s="24"/>
      <c r="AH24" s="25">
        <v>187200</v>
      </c>
      <c r="AI24" s="25">
        <v>131072</v>
      </c>
      <c r="AJ24" s="25">
        <v>12800</v>
      </c>
      <c r="AK24" s="25"/>
      <c r="AL24" s="26"/>
      <c r="AM24" s="29">
        <v>544</v>
      </c>
      <c r="AN24" s="30">
        <v>331072</v>
      </c>
      <c r="AO24" s="35"/>
      <c r="AP24" s="36">
        <v>426</v>
      </c>
      <c r="AQ24" s="36">
        <v>66</v>
      </c>
      <c r="AR24" s="36">
        <v>67</v>
      </c>
      <c r="AS24" s="36"/>
      <c r="AT24" s="37"/>
      <c r="AU24" s="35"/>
      <c r="AV24" s="36">
        <v>191700</v>
      </c>
      <c r="AW24" s="36">
        <v>135168</v>
      </c>
      <c r="AX24" s="36">
        <v>13400</v>
      </c>
      <c r="AY24" s="36"/>
      <c r="AZ24" s="37"/>
      <c r="BA24" s="38">
        <v>559</v>
      </c>
      <c r="BB24" s="38">
        <v>340268</v>
      </c>
      <c r="BC24" s="18"/>
      <c r="BD24" s="19">
        <v>10</v>
      </c>
      <c r="BE24" s="19">
        <v>2</v>
      </c>
      <c r="BF24" s="19">
        <v>3</v>
      </c>
      <c r="BG24" s="19"/>
      <c r="BH24" s="20"/>
      <c r="BI24" s="18"/>
      <c r="BJ24" s="19">
        <v>4088.96484375</v>
      </c>
      <c r="BK24" s="19">
        <v>3561.650390625</v>
      </c>
      <c r="BL24" s="19">
        <v>558.931640625</v>
      </c>
      <c r="BM24" s="19"/>
      <c r="BN24" s="20"/>
      <c r="BO24" s="20">
        <v>15</v>
      </c>
      <c r="BP24" s="20">
        <v>8209.546875</v>
      </c>
      <c r="BQ24" s="24"/>
      <c r="BR24" s="25">
        <v>416</v>
      </c>
      <c r="BS24" s="25">
        <v>64</v>
      </c>
      <c r="BT24" s="25">
        <v>64</v>
      </c>
      <c r="BU24" s="25"/>
      <c r="BV24" s="26"/>
      <c r="BW24" s="24"/>
      <c r="BX24" s="25">
        <v>170100.9375</v>
      </c>
      <c r="BY24" s="25">
        <v>113972.8125</v>
      </c>
      <c r="BZ24" s="25">
        <v>11923.875</v>
      </c>
      <c r="CA24" s="25"/>
      <c r="CB24" s="26"/>
      <c r="CC24" s="29">
        <v>544</v>
      </c>
      <c r="CD24" s="30">
        <v>295997.625</v>
      </c>
      <c r="CE24" s="35"/>
      <c r="CF24" s="36">
        <v>426</v>
      </c>
      <c r="CG24" s="36">
        <v>66</v>
      </c>
      <c r="CH24" s="36">
        <v>67</v>
      </c>
      <c r="CI24" s="36"/>
      <c r="CJ24" s="37"/>
      <c r="CK24" s="35"/>
      <c r="CL24" s="36">
        <v>174189.90234375</v>
      </c>
      <c r="CM24" s="36">
        <v>117534.462890625</v>
      </c>
      <c r="CN24" s="36">
        <v>12482.806640625</v>
      </c>
      <c r="CO24" s="36"/>
      <c r="CP24" s="37"/>
      <c r="CQ24" s="38">
        <v>559</v>
      </c>
      <c r="CR24" s="209">
        <v>304207.171875</v>
      </c>
      <c r="CS24" s="2">
        <f t="shared" si="9"/>
        <v>36060.828125</v>
      </c>
      <c r="CT24" s="2" t="s">
        <v>31</v>
      </c>
      <c r="CU24" s="2" t="s">
        <v>27</v>
      </c>
      <c r="CV24" s="2" t="s">
        <v>26</v>
      </c>
      <c r="CW24" s="2">
        <f>DF24*16/14</f>
        <v>163877.71428571429</v>
      </c>
      <c r="CX24" s="2">
        <f>DG24*8/7</f>
        <v>10504.914285714285</v>
      </c>
      <c r="CY24" s="2">
        <f>DH24*16/14</f>
        <v>0</v>
      </c>
      <c r="CZ24" s="2">
        <f t="shared" si="0"/>
        <v>174382.62857142856</v>
      </c>
      <c r="DA24" s="2">
        <f t="shared" si="1"/>
        <v>21797.828571428574</v>
      </c>
      <c r="DB24" s="9" t="s">
        <v>23</v>
      </c>
      <c r="DC24" s="2" t="s">
        <v>24</v>
      </c>
      <c r="DD24" s="242" t="s">
        <v>25</v>
      </c>
      <c r="DE24" s="2"/>
      <c r="DF24" s="2">
        <v>143393</v>
      </c>
      <c r="DG24" s="2">
        <v>9191.7999999999993</v>
      </c>
      <c r="DH24" s="2"/>
      <c r="DI24" s="2">
        <f>DF24+DG24+DH24</f>
        <v>152584.79999999999</v>
      </c>
      <c r="DJ24" s="2">
        <v>51681.8</v>
      </c>
      <c r="DK24" s="2">
        <v>8984.2999999999993</v>
      </c>
      <c r="DL24" s="242">
        <v>38973.199999999997</v>
      </c>
      <c r="DM24" s="2"/>
      <c r="DN24" s="2">
        <f t="shared" si="3"/>
        <v>60666.100000000006</v>
      </c>
      <c r="DO24" s="105">
        <f t="shared" si="4"/>
        <v>91711.2</v>
      </c>
      <c r="DP24" s="105">
        <f t="shared" si="5"/>
        <v>207.5</v>
      </c>
      <c r="DQ24" s="105">
        <f t="shared" si="6"/>
        <v>0</v>
      </c>
      <c r="DR24" s="54">
        <f t="shared" si="7"/>
        <v>91918.699999999983</v>
      </c>
      <c r="DS24" s="102">
        <f t="shared" si="8"/>
        <v>0.39758940602209403</v>
      </c>
      <c r="DT24" s="99">
        <v>169949</v>
      </c>
      <c r="DU24" s="98"/>
      <c r="DV24" s="103">
        <f t="shared" si="10"/>
        <v>169949</v>
      </c>
      <c r="DW24" s="102">
        <f t="shared" si="11"/>
        <v>1.1138003261137415</v>
      </c>
      <c r="DX24" s="103">
        <v>77939.569000000003</v>
      </c>
      <c r="DZ24" s="97"/>
      <c r="EA24" s="97"/>
      <c r="EB24" s="97"/>
      <c r="EC24" s="97"/>
      <c r="ED24" s="97"/>
      <c r="EE24" s="97"/>
      <c r="EF24" s="97"/>
    </row>
    <row r="25" spans="1:136" s="4" customFormat="1">
      <c r="A25" s="50" t="s">
        <v>263</v>
      </c>
      <c r="B25" s="49">
        <v>292602262</v>
      </c>
      <c r="C25" s="49">
        <v>2262</v>
      </c>
      <c r="D25" s="50" t="s">
        <v>315</v>
      </c>
      <c r="E25" s="50" t="s">
        <v>262</v>
      </c>
      <c r="F25" s="50" t="s">
        <v>83</v>
      </c>
      <c r="G25" s="50" t="s">
        <v>92</v>
      </c>
      <c r="H25" s="50" t="s">
        <v>85</v>
      </c>
      <c r="I25" s="50" t="s">
        <v>96</v>
      </c>
      <c r="J25" s="50" t="s">
        <v>77</v>
      </c>
      <c r="K25" s="50" t="s">
        <v>93</v>
      </c>
      <c r="L25" s="3">
        <v>2262</v>
      </c>
      <c r="M25" s="51"/>
      <c r="N25" s="40">
        <v>8</v>
      </c>
      <c r="O25" s="40"/>
      <c r="P25" s="40"/>
      <c r="Q25" s="40"/>
      <c r="R25" s="41"/>
      <c r="S25" s="39"/>
      <c r="T25" s="40">
        <v>3600</v>
      </c>
      <c r="U25" s="40"/>
      <c r="V25" s="40"/>
      <c r="W25" s="40"/>
      <c r="X25" s="41"/>
      <c r="Y25" s="41">
        <v>8</v>
      </c>
      <c r="Z25" s="40">
        <v>3600</v>
      </c>
      <c r="AA25" s="42"/>
      <c r="AB25" s="43">
        <v>160</v>
      </c>
      <c r="AC25" s="43"/>
      <c r="AD25" s="43"/>
      <c r="AE25" s="43"/>
      <c r="AF25" s="44"/>
      <c r="AG25" s="42"/>
      <c r="AH25" s="43">
        <v>72000</v>
      </c>
      <c r="AI25" s="43"/>
      <c r="AJ25" s="43"/>
      <c r="AK25" s="43"/>
      <c r="AL25" s="44"/>
      <c r="AM25" s="45">
        <v>160</v>
      </c>
      <c r="AN25" s="43">
        <v>72000</v>
      </c>
      <c r="AO25" s="46"/>
      <c r="AP25" s="47">
        <v>168</v>
      </c>
      <c r="AQ25" s="47"/>
      <c r="AR25" s="47"/>
      <c r="AS25" s="47"/>
      <c r="AT25" s="48"/>
      <c r="AU25" s="46"/>
      <c r="AV25" s="47">
        <v>75600</v>
      </c>
      <c r="AW25" s="47"/>
      <c r="AX25" s="47"/>
      <c r="AY25" s="47"/>
      <c r="AZ25" s="48"/>
      <c r="BA25" s="47">
        <v>168</v>
      </c>
      <c r="BB25" s="47">
        <v>75600</v>
      </c>
      <c r="BC25" s="39"/>
      <c r="BD25" s="40">
        <v>8</v>
      </c>
      <c r="BE25" s="40"/>
      <c r="BF25" s="40"/>
      <c r="BG25" s="40"/>
      <c r="BH25" s="41"/>
      <c r="BI25" s="39"/>
      <c r="BJ25" s="40">
        <v>3271</v>
      </c>
      <c r="BK25" s="40"/>
      <c r="BL25" s="40"/>
      <c r="BM25" s="40"/>
      <c r="BN25" s="41"/>
      <c r="BO25" s="41">
        <v>8</v>
      </c>
      <c r="BP25" s="41">
        <v>3271</v>
      </c>
      <c r="BQ25" s="42"/>
      <c r="BR25" s="43">
        <v>160</v>
      </c>
      <c r="BS25" s="43"/>
      <c r="BT25" s="43"/>
      <c r="BU25" s="43"/>
      <c r="BV25" s="44"/>
      <c r="BW25" s="42"/>
      <c r="BX25" s="43">
        <v>65423</v>
      </c>
      <c r="BY25" s="43"/>
      <c r="BZ25" s="43"/>
      <c r="CA25" s="43"/>
      <c r="CB25" s="44"/>
      <c r="CC25" s="45">
        <v>160</v>
      </c>
      <c r="CD25" s="43">
        <v>65423</v>
      </c>
      <c r="CE25" s="46"/>
      <c r="CF25" s="47">
        <v>168</v>
      </c>
      <c r="CG25" s="47"/>
      <c r="CH25" s="47"/>
      <c r="CI25" s="47"/>
      <c r="CJ25" s="48"/>
      <c r="CK25" s="46"/>
      <c r="CL25" s="47">
        <v>68695</v>
      </c>
      <c r="CM25" s="47"/>
      <c r="CN25" s="47"/>
      <c r="CO25" s="47"/>
      <c r="CP25" s="48"/>
      <c r="CQ25" s="47">
        <v>168</v>
      </c>
      <c r="CR25" s="6">
        <v>68695</v>
      </c>
      <c r="CS25" s="2">
        <f t="shared" si="9"/>
        <v>6905</v>
      </c>
      <c r="CT25" s="2" t="s">
        <v>12</v>
      </c>
      <c r="CU25" s="2"/>
      <c r="CV25" s="2"/>
      <c r="CW25" s="2">
        <f>DF25*16/14</f>
        <v>63029.714285714283</v>
      </c>
      <c r="CX25" s="2">
        <f t="shared" ref="CX25:CX26" si="15">DG25*8/7</f>
        <v>0</v>
      </c>
      <c r="CY25" s="2">
        <f t="shared" ref="CY25:CY26" si="16">DH25*16/14</f>
        <v>0</v>
      </c>
      <c r="CZ25" s="2">
        <f t="shared" si="0"/>
        <v>63029.714285714283</v>
      </c>
      <c r="DA25" s="2">
        <f t="shared" si="1"/>
        <v>7878.7142857142826</v>
      </c>
      <c r="DB25" s="2" t="s">
        <v>30</v>
      </c>
      <c r="DC25" s="2"/>
      <c r="DD25" s="242"/>
      <c r="DE25" s="2"/>
      <c r="DF25" s="2">
        <v>55151</v>
      </c>
      <c r="DG25" s="2"/>
      <c r="DH25" s="2"/>
      <c r="DI25" s="2">
        <f t="shared" ref="DI25:DI26" si="17">DF25+DG25+DH25</f>
        <v>55151</v>
      </c>
      <c r="DJ25" s="2">
        <v>14103.1</v>
      </c>
      <c r="DK25" s="2"/>
      <c r="DL25" s="242"/>
      <c r="DM25" s="2"/>
      <c r="DN25" s="2">
        <f t="shared" si="3"/>
        <v>14103.1</v>
      </c>
      <c r="DO25" s="105">
        <f t="shared" si="4"/>
        <v>41047.9</v>
      </c>
      <c r="DP25" s="105">
        <f t="shared" si="5"/>
        <v>0</v>
      </c>
      <c r="DQ25" s="105">
        <f t="shared" si="6"/>
        <v>0</v>
      </c>
      <c r="DR25" s="54">
        <f t="shared" si="7"/>
        <v>41047.9</v>
      </c>
      <c r="DS25" s="102">
        <f t="shared" si="8"/>
        <v>0.25571793802469583</v>
      </c>
      <c r="DT25" s="99">
        <v>56947</v>
      </c>
      <c r="DU25" s="98"/>
      <c r="DV25" s="103">
        <f t="shared" si="10"/>
        <v>56947</v>
      </c>
      <c r="DW25" s="102">
        <f t="shared" si="11"/>
        <v>1.0325651393447082</v>
      </c>
      <c r="DX25" s="103"/>
      <c r="DY25" s="97"/>
      <c r="DZ25" s="97"/>
      <c r="EA25" s="97"/>
      <c r="EB25" s="97"/>
      <c r="EC25" s="97"/>
      <c r="ED25" s="97"/>
      <c r="EE25" s="97"/>
      <c r="EF25" s="97"/>
    </row>
    <row r="26" spans="1:136" s="4" customFormat="1">
      <c r="A26" s="50" t="s">
        <v>263</v>
      </c>
      <c r="B26" s="49">
        <v>492600377</v>
      </c>
      <c r="C26" s="49">
        <v>377</v>
      </c>
      <c r="D26" s="50" t="s">
        <v>315</v>
      </c>
      <c r="E26" s="50" t="s">
        <v>262</v>
      </c>
      <c r="F26" s="50" t="s">
        <v>83</v>
      </c>
      <c r="G26" s="50" t="s">
        <v>92</v>
      </c>
      <c r="H26" s="50" t="s">
        <v>85</v>
      </c>
      <c r="I26" s="50" t="s">
        <v>96</v>
      </c>
      <c r="J26" s="50" t="s">
        <v>77</v>
      </c>
      <c r="K26" s="50" t="s">
        <v>93</v>
      </c>
      <c r="L26" s="3">
        <v>377</v>
      </c>
      <c r="M26" s="51"/>
      <c r="N26" s="40">
        <v>8</v>
      </c>
      <c r="O26" s="40"/>
      <c r="P26" s="40"/>
      <c r="Q26" s="40"/>
      <c r="R26" s="41"/>
      <c r="S26" s="39"/>
      <c r="T26" s="40">
        <v>3600</v>
      </c>
      <c r="U26" s="40"/>
      <c r="V26" s="40"/>
      <c r="W26" s="40"/>
      <c r="X26" s="41"/>
      <c r="Y26" s="41">
        <v>8</v>
      </c>
      <c r="Z26" s="40">
        <v>3600</v>
      </c>
      <c r="AA26" s="42"/>
      <c r="AB26" s="43">
        <v>96</v>
      </c>
      <c r="AC26" s="43"/>
      <c r="AD26" s="43"/>
      <c r="AE26" s="43"/>
      <c r="AF26" s="44"/>
      <c r="AG26" s="42"/>
      <c r="AH26" s="43">
        <v>43200</v>
      </c>
      <c r="AI26" s="43"/>
      <c r="AJ26" s="43"/>
      <c r="AK26" s="43"/>
      <c r="AL26" s="44"/>
      <c r="AM26" s="45">
        <v>96</v>
      </c>
      <c r="AN26" s="43">
        <v>43200</v>
      </c>
      <c r="AO26" s="46"/>
      <c r="AP26" s="47">
        <v>104</v>
      </c>
      <c r="AQ26" s="47"/>
      <c r="AR26" s="47"/>
      <c r="AS26" s="47"/>
      <c r="AT26" s="48"/>
      <c r="AU26" s="46"/>
      <c r="AV26" s="47">
        <v>46800</v>
      </c>
      <c r="AW26" s="47"/>
      <c r="AX26" s="47"/>
      <c r="AY26" s="47"/>
      <c r="AZ26" s="48"/>
      <c r="BA26" s="47">
        <v>104</v>
      </c>
      <c r="BB26" s="47">
        <v>46800</v>
      </c>
      <c r="BC26" s="39"/>
      <c r="BD26" s="40">
        <v>8</v>
      </c>
      <c r="BE26" s="40"/>
      <c r="BF26" s="40"/>
      <c r="BG26" s="40"/>
      <c r="BH26" s="41"/>
      <c r="BI26" s="39"/>
      <c r="BJ26" s="40">
        <v>3271</v>
      </c>
      <c r="BK26" s="40"/>
      <c r="BL26" s="40"/>
      <c r="BM26" s="40"/>
      <c r="BN26" s="41"/>
      <c r="BO26" s="41">
        <v>8</v>
      </c>
      <c r="BP26" s="41">
        <v>3271</v>
      </c>
      <c r="BQ26" s="42"/>
      <c r="BR26" s="43">
        <v>96</v>
      </c>
      <c r="BS26" s="43"/>
      <c r="BT26" s="43"/>
      <c r="BU26" s="43"/>
      <c r="BV26" s="44"/>
      <c r="BW26" s="42"/>
      <c r="BX26" s="43">
        <v>39254</v>
      </c>
      <c r="BY26" s="43"/>
      <c r="BZ26" s="43"/>
      <c r="CA26" s="43"/>
      <c r="CB26" s="44"/>
      <c r="CC26" s="45">
        <v>96</v>
      </c>
      <c r="CD26" s="43">
        <v>39254</v>
      </c>
      <c r="CE26" s="46"/>
      <c r="CF26" s="47">
        <v>104</v>
      </c>
      <c r="CG26" s="47"/>
      <c r="CH26" s="47"/>
      <c r="CI26" s="47"/>
      <c r="CJ26" s="48"/>
      <c r="CK26" s="46"/>
      <c r="CL26" s="47">
        <v>42525</v>
      </c>
      <c r="CM26" s="47"/>
      <c r="CN26" s="47"/>
      <c r="CO26" s="47"/>
      <c r="CP26" s="48"/>
      <c r="CQ26" s="47">
        <v>104</v>
      </c>
      <c r="CR26" s="6">
        <v>42525</v>
      </c>
      <c r="CS26" s="2">
        <f t="shared" si="9"/>
        <v>4275</v>
      </c>
      <c r="CT26" s="2" t="s">
        <v>12</v>
      </c>
      <c r="CU26" s="2">
        <f>311508321/1024</f>
        <v>304207.3447265625</v>
      </c>
      <c r="CV26" s="231">
        <f>CR24/BB24</f>
        <v>0.89402227619111996</v>
      </c>
      <c r="CW26" s="2">
        <f>DF26*16/14</f>
        <v>37817.714285714283</v>
      </c>
      <c r="CX26" s="2">
        <f t="shared" si="15"/>
        <v>0</v>
      </c>
      <c r="CY26" s="2">
        <f t="shared" si="16"/>
        <v>0</v>
      </c>
      <c r="CZ26" s="2">
        <f>CW26+CX26+CY26</f>
        <v>37817.714285714283</v>
      </c>
      <c r="DA26" s="2">
        <f>CZ26-DI26</f>
        <v>4727.2142857142826</v>
      </c>
      <c r="DB26" s="2" t="s">
        <v>28</v>
      </c>
      <c r="DC26" s="2"/>
      <c r="DD26" s="242"/>
      <c r="DE26" s="2"/>
      <c r="DF26" s="2">
        <v>33090.5</v>
      </c>
      <c r="DG26" s="2"/>
      <c r="DH26" s="2"/>
      <c r="DI26" s="2">
        <f t="shared" si="17"/>
        <v>33090.5</v>
      </c>
      <c r="DJ26" s="2">
        <v>7333.1</v>
      </c>
      <c r="DK26" s="2"/>
      <c r="DL26" s="242"/>
      <c r="DM26" s="2"/>
      <c r="DN26" s="2">
        <f>DJ26+DK26+DM26</f>
        <v>7333.1</v>
      </c>
      <c r="DO26" s="105">
        <f>DF26-DJ26</f>
        <v>25757.4</v>
      </c>
      <c r="DP26" s="105">
        <f>DG26-DK26</f>
        <v>0</v>
      </c>
      <c r="DQ26" s="105">
        <f>DH26-DM26</f>
        <v>0</v>
      </c>
      <c r="DR26" s="54">
        <f>DI26-DN26</f>
        <v>25757.4</v>
      </c>
      <c r="DS26" s="102">
        <f>DN26/DI26</f>
        <v>0.22160740998171682</v>
      </c>
      <c r="DT26" s="99">
        <v>36650.300000000003</v>
      </c>
      <c r="DU26" s="98"/>
      <c r="DV26" s="103">
        <f t="shared" si="10"/>
        <v>36650.300000000003</v>
      </c>
      <c r="DW26" s="102">
        <f t="shared" si="11"/>
        <v>1.1075777035705112</v>
      </c>
      <c r="DX26" s="103"/>
      <c r="DY26" s="97"/>
      <c r="DZ26" s="97"/>
      <c r="EA26" s="97"/>
      <c r="EB26" s="97"/>
      <c r="EC26" s="97"/>
      <c r="ED26" s="97"/>
      <c r="EE26" s="97"/>
      <c r="EF26" s="97"/>
    </row>
    <row r="27" spans="1:136" s="11" customFormat="1">
      <c r="A27" s="50" t="s">
        <v>97</v>
      </c>
      <c r="B27" s="49" t="s">
        <v>199</v>
      </c>
      <c r="C27" s="49" t="s">
        <v>200</v>
      </c>
      <c r="D27" s="50" t="s">
        <v>173</v>
      </c>
      <c r="E27" s="50" t="s">
        <v>201</v>
      </c>
      <c r="F27" s="50" t="s">
        <v>83</v>
      </c>
      <c r="G27" s="50" t="s">
        <v>175</v>
      </c>
      <c r="H27" s="50" t="s">
        <v>176</v>
      </c>
      <c r="I27" s="50" t="s">
        <v>177</v>
      </c>
      <c r="J27" s="50" t="s">
        <v>87</v>
      </c>
      <c r="K27" s="50" t="s">
        <v>88</v>
      </c>
      <c r="L27" s="3" t="s">
        <v>199</v>
      </c>
      <c r="M27" s="51"/>
      <c r="N27" s="40"/>
      <c r="O27" s="40"/>
      <c r="P27" s="40"/>
      <c r="Q27" s="40"/>
      <c r="R27" s="41"/>
      <c r="S27" s="39"/>
      <c r="T27" s="40"/>
      <c r="U27" s="40"/>
      <c r="V27" s="40"/>
      <c r="W27" s="40"/>
      <c r="X27" s="41"/>
      <c r="Y27" s="41">
        <v>4</v>
      </c>
      <c r="Z27" s="40">
        <v>2885.0947875976562</v>
      </c>
      <c r="AA27" s="42"/>
      <c r="AB27" s="43"/>
      <c r="AC27" s="43"/>
      <c r="AD27" s="43"/>
      <c r="AE27" s="43"/>
      <c r="AF27" s="44"/>
      <c r="AG27" s="42"/>
      <c r="AH27" s="43"/>
      <c r="AI27" s="43"/>
      <c r="AJ27" s="43"/>
      <c r="AK27" s="43"/>
      <c r="AL27" s="44"/>
      <c r="AM27" s="45">
        <v>72</v>
      </c>
      <c r="AN27" s="43">
        <v>131279.99848937988</v>
      </c>
      <c r="AO27" s="46"/>
      <c r="AP27" s="47"/>
      <c r="AQ27" s="47"/>
      <c r="AR27" s="47"/>
      <c r="AS27" s="47"/>
      <c r="AT27" s="48"/>
      <c r="AU27" s="46"/>
      <c r="AV27" s="47"/>
      <c r="AW27" s="47"/>
      <c r="AX27" s="47"/>
      <c r="AY27" s="47"/>
      <c r="AZ27" s="48"/>
      <c r="BA27" s="47">
        <v>76</v>
      </c>
      <c r="BB27" s="47">
        <v>147581.60260467531</v>
      </c>
      <c r="BC27" s="39"/>
      <c r="BD27" s="40"/>
      <c r="BE27" s="40"/>
      <c r="BF27" s="40"/>
      <c r="BG27" s="40"/>
      <c r="BH27" s="41"/>
      <c r="BI27" s="39"/>
      <c r="BJ27" s="40"/>
      <c r="BK27" s="40"/>
      <c r="BL27" s="40"/>
      <c r="BM27" s="40"/>
      <c r="BN27" s="41"/>
      <c r="BO27" s="41">
        <v>4</v>
      </c>
      <c r="BP27" s="41">
        <v>2885.0947875976562</v>
      </c>
      <c r="BQ27" s="42"/>
      <c r="BR27" s="43"/>
      <c r="BS27" s="43"/>
      <c r="BT27" s="43"/>
      <c r="BU27" s="43"/>
      <c r="BV27" s="44"/>
      <c r="BW27" s="42"/>
      <c r="BX27" s="43"/>
      <c r="BY27" s="43"/>
      <c r="BZ27" s="43"/>
      <c r="CA27" s="43"/>
      <c r="CB27" s="44"/>
      <c r="CC27" s="45">
        <v>72</v>
      </c>
      <c r="CD27" s="43">
        <v>131279.99848937988</v>
      </c>
      <c r="CE27" s="46"/>
      <c r="CF27" s="47"/>
      <c r="CG27" s="47"/>
      <c r="CH27" s="47"/>
      <c r="CI27" s="47"/>
      <c r="CJ27" s="48"/>
      <c r="CK27" s="46"/>
      <c r="CL27" s="47"/>
      <c r="CM27" s="47"/>
      <c r="CN27" s="47"/>
      <c r="CO27" s="47"/>
      <c r="CP27" s="48"/>
      <c r="CQ27" s="47">
        <v>76</v>
      </c>
      <c r="CR27" s="6">
        <v>134165.09327697754</v>
      </c>
      <c r="CS27" s="2">
        <f t="shared" ref="CS27:CS91" si="18">BB27-CR27</f>
        <v>13416.509327697771</v>
      </c>
      <c r="CT27" s="2" t="s">
        <v>265</v>
      </c>
      <c r="CU27" s="2">
        <f>CR23*1.1</f>
        <v>440790.41015625006</v>
      </c>
      <c r="CV27" s="2"/>
      <c r="CW27" s="2">
        <v>84965.094787597656</v>
      </c>
      <c r="CX27" s="2"/>
      <c r="CY27" s="2"/>
      <c r="CZ27" s="2">
        <v>134165.09327697754</v>
      </c>
      <c r="DA27" s="2">
        <f>CZ27-DI27</f>
        <v>49199.998489379883</v>
      </c>
      <c r="DB27" s="2"/>
      <c r="DC27" s="2"/>
      <c r="DD27" s="242"/>
      <c r="DE27" s="2"/>
      <c r="DF27" s="2">
        <v>84965.094787597656</v>
      </c>
      <c r="DG27" s="2"/>
      <c r="DH27" s="2"/>
      <c r="DI27" s="2">
        <f t="shared" ref="DI27:DJ70" si="19">DF27+DG27+DH27</f>
        <v>84965.094787597656</v>
      </c>
      <c r="DJ27" s="2">
        <v>84965.094787597656</v>
      </c>
      <c r="DK27" s="2"/>
      <c r="DL27" s="242"/>
      <c r="DM27" s="2"/>
      <c r="DN27" s="2">
        <f t="shared" ref="DN27:DN91" si="20">DJ27+DK27+DM27</f>
        <v>84965.094787597656</v>
      </c>
      <c r="DO27" s="105"/>
      <c r="DP27" s="105"/>
      <c r="DQ27" s="105"/>
      <c r="DR27" s="54">
        <f>DI27-DN27</f>
        <v>0</v>
      </c>
      <c r="DS27" s="102">
        <f t="shared" ref="DS27:DS55" si="21">DN27/DI27</f>
        <v>1</v>
      </c>
      <c r="DT27" s="98">
        <v>84965.094787597656</v>
      </c>
      <c r="DU27" s="98"/>
      <c r="DV27" s="103">
        <f t="shared" si="10"/>
        <v>84965.094787597656</v>
      </c>
      <c r="DW27" s="102">
        <f t="shared" si="11"/>
        <v>1</v>
      </c>
      <c r="DX27" s="103">
        <v>4343.1270000000004</v>
      </c>
      <c r="DY27" s="97"/>
      <c r="DZ27" s="97"/>
      <c r="EA27" s="97"/>
      <c r="EB27" s="97"/>
      <c r="EC27" s="97"/>
      <c r="ED27" s="97"/>
      <c r="EE27" s="97"/>
      <c r="EF27" s="97"/>
    </row>
    <row r="28" spans="1:136" s="11" customFormat="1">
      <c r="A28" s="50" t="s">
        <v>97</v>
      </c>
      <c r="B28" s="49" t="s">
        <v>202</v>
      </c>
      <c r="C28" s="49" t="s">
        <v>203</v>
      </c>
      <c r="D28" s="50" t="s">
        <v>173</v>
      </c>
      <c r="E28" s="50" t="s">
        <v>201</v>
      </c>
      <c r="F28" s="50" t="s">
        <v>83</v>
      </c>
      <c r="G28" s="50" t="s">
        <v>175</v>
      </c>
      <c r="H28" s="50" t="s">
        <v>176</v>
      </c>
      <c r="I28" s="50" t="s">
        <v>177</v>
      </c>
      <c r="J28" s="50" t="s">
        <v>87</v>
      </c>
      <c r="K28" s="50" t="s">
        <v>88</v>
      </c>
      <c r="L28" s="3" t="s">
        <v>202</v>
      </c>
      <c r="M28" s="51"/>
      <c r="N28" s="40"/>
      <c r="O28" s="40"/>
      <c r="P28" s="40"/>
      <c r="Q28" s="40"/>
      <c r="R28" s="41"/>
      <c r="S28" s="39"/>
      <c r="T28" s="40"/>
      <c r="U28" s="40"/>
      <c r="V28" s="40"/>
      <c r="W28" s="40"/>
      <c r="X28" s="41"/>
      <c r="Y28" s="41">
        <v>2</v>
      </c>
      <c r="Z28" s="40">
        <v>1050.7964477539062</v>
      </c>
      <c r="AA28" s="42"/>
      <c r="AB28" s="43"/>
      <c r="AC28" s="43"/>
      <c r="AD28" s="43"/>
      <c r="AE28" s="43"/>
      <c r="AF28" s="44"/>
      <c r="AG28" s="42"/>
      <c r="AH28" s="43"/>
      <c r="AI28" s="43"/>
      <c r="AJ28" s="43"/>
      <c r="AK28" s="43"/>
      <c r="AL28" s="44"/>
      <c r="AM28" s="45">
        <v>24</v>
      </c>
      <c r="AN28" s="43">
        <v>17928.000022888184</v>
      </c>
      <c r="AO28" s="46"/>
      <c r="AP28" s="47"/>
      <c r="AQ28" s="47"/>
      <c r="AR28" s="47"/>
      <c r="AS28" s="47"/>
      <c r="AT28" s="48"/>
      <c r="AU28" s="46"/>
      <c r="AV28" s="47"/>
      <c r="AW28" s="47"/>
      <c r="AX28" s="47"/>
      <c r="AY28" s="47"/>
      <c r="AZ28" s="48"/>
      <c r="BA28" s="47">
        <v>26</v>
      </c>
      <c r="BB28" s="47">
        <v>20876.676117706302</v>
      </c>
      <c r="BC28" s="39"/>
      <c r="BD28" s="40"/>
      <c r="BE28" s="40"/>
      <c r="BF28" s="40"/>
      <c r="BG28" s="40"/>
      <c r="BH28" s="41"/>
      <c r="BI28" s="39"/>
      <c r="BJ28" s="40"/>
      <c r="BK28" s="40"/>
      <c r="BL28" s="40"/>
      <c r="BM28" s="40"/>
      <c r="BN28" s="41"/>
      <c r="BO28" s="41">
        <v>2</v>
      </c>
      <c r="BP28" s="41">
        <v>1050.7964477539062</v>
      </c>
      <c r="BQ28" s="42"/>
      <c r="BR28" s="43"/>
      <c r="BS28" s="43"/>
      <c r="BT28" s="43"/>
      <c r="BU28" s="43"/>
      <c r="BV28" s="44"/>
      <c r="BW28" s="42"/>
      <c r="BX28" s="43"/>
      <c r="BY28" s="43"/>
      <c r="BZ28" s="43"/>
      <c r="CA28" s="43"/>
      <c r="CB28" s="44"/>
      <c r="CC28" s="45">
        <v>24</v>
      </c>
      <c r="CD28" s="43">
        <v>17928.000022888184</v>
      </c>
      <c r="CE28" s="46"/>
      <c r="CF28" s="47"/>
      <c r="CG28" s="47"/>
      <c r="CH28" s="47"/>
      <c r="CI28" s="47"/>
      <c r="CJ28" s="48"/>
      <c r="CK28" s="46"/>
      <c r="CL28" s="47"/>
      <c r="CM28" s="47"/>
      <c r="CN28" s="47"/>
      <c r="CO28" s="47"/>
      <c r="CP28" s="48"/>
      <c r="CQ28" s="47">
        <v>26</v>
      </c>
      <c r="CR28" s="6">
        <v>18978.79647064209</v>
      </c>
      <c r="CS28" s="2">
        <f t="shared" si="18"/>
        <v>1897.8796470642119</v>
      </c>
      <c r="CT28" s="2" t="s">
        <v>265</v>
      </c>
      <c r="CU28" s="102">
        <f>CR24*1.1</f>
        <v>334627.88906250003</v>
      </c>
      <c r="CV28" s="2"/>
      <c r="CW28" s="2">
        <v>10014.796447753906</v>
      </c>
      <c r="CX28" s="2"/>
      <c r="CY28" s="2"/>
      <c r="CZ28" s="2">
        <v>18978.79647064209</v>
      </c>
      <c r="DA28" s="2">
        <f t="shared" ref="DA28:DA55" si="22">CZ28-DI28</f>
        <v>8964.0000228881836</v>
      </c>
      <c r="DB28" s="2"/>
      <c r="DC28" s="2"/>
      <c r="DD28" s="242"/>
      <c r="DE28" s="2"/>
      <c r="DF28" s="2">
        <v>10014.796447753906</v>
      </c>
      <c r="DG28" s="2"/>
      <c r="DH28" s="2"/>
      <c r="DI28" s="2">
        <f t="shared" si="19"/>
        <v>10014.796447753906</v>
      </c>
      <c r="DJ28" s="2">
        <v>10014.796447753906</v>
      </c>
      <c r="DK28" s="2"/>
      <c r="DL28" s="242"/>
      <c r="DM28" s="2"/>
      <c r="DN28" s="2">
        <f t="shared" si="20"/>
        <v>10014.796447753906</v>
      </c>
      <c r="DO28" s="105"/>
      <c r="DP28" s="105"/>
      <c r="DQ28" s="105"/>
      <c r="DR28" s="54">
        <f t="shared" ref="DR28:DR55" si="23">DI28-DN28</f>
        <v>0</v>
      </c>
      <c r="DS28" s="102">
        <f t="shared" si="21"/>
        <v>1</v>
      </c>
      <c r="DT28" s="98">
        <v>10014.796447753906</v>
      </c>
      <c r="DU28" s="98"/>
      <c r="DV28" s="103">
        <f t="shared" si="10"/>
        <v>10014.796447753906</v>
      </c>
      <c r="DW28" s="102">
        <f t="shared" si="11"/>
        <v>1</v>
      </c>
      <c r="DX28" s="103"/>
      <c r="DY28" s="97"/>
      <c r="DZ28" s="97"/>
      <c r="EA28" s="97"/>
      <c r="EB28" s="97"/>
      <c r="EC28" s="97"/>
      <c r="ED28" s="97"/>
      <c r="EE28" s="97"/>
      <c r="EF28" s="97"/>
    </row>
    <row r="29" spans="1:136" s="97" customFormat="1">
      <c r="A29" s="50" t="s">
        <v>278</v>
      </c>
      <c r="B29" s="49" t="s">
        <v>360</v>
      </c>
      <c r="C29" s="49" t="s">
        <v>370</v>
      </c>
      <c r="D29" s="50" t="s">
        <v>173</v>
      </c>
      <c r="E29" s="50" t="s">
        <v>201</v>
      </c>
      <c r="F29" s="50" t="s">
        <v>83</v>
      </c>
      <c r="G29" s="50" t="s">
        <v>175</v>
      </c>
      <c r="H29" s="50" t="s">
        <v>176</v>
      </c>
      <c r="I29" s="50" t="s">
        <v>177</v>
      </c>
      <c r="J29" s="50" t="s">
        <v>87</v>
      </c>
      <c r="K29" s="50" t="s">
        <v>88</v>
      </c>
      <c r="L29" s="101" t="s">
        <v>360</v>
      </c>
      <c r="M29" s="51"/>
      <c r="N29" s="40"/>
      <c r="O29" s="40"/>
      <c r="P29" s="40"/>
      <c r="Q29" s="40"/>
      <c r="R29" s="41"/>
      <c r="S29" s="39"/>
      <c r="T29" s="40"/>
      <c r="U29" s="40"/>
      <c r="V29" s="40"/>
      <c r="W29" s="40"/>
      <c r="X29" s="41"/>
      <c r="Y29" s="41"/>
      <c r="Z29" s="40"/>
      <c r="AA29" s="42"/>
      <c r="AB29" s="43">
        <v>2262</v>
      </c>
      <c r="AC29" s="43"/>
      <c r="AD29" s="43">
        <v>160</v>
      </c>
      <c r="AE29" s="43"/>
      <c r="AF29" s="44">
        <f>AD29*450</f>
        <v>72000</v>
      </c>
      <c r="AG29" s="42"/>
      <c r="AH29" s="43"/>
      <c r="AI29" s="43"/>
      <c r="AJ29" s="43">
        <v>65423.4375</v>
      </c>
      <c r="AK29" s="43"/>
      <c r="AL29" s="44"/>
      <c r="AM29" s="45"/>
      <c r="AN29" s="43">
        <v>8042.859375</v>
      </c>
      <c r="AO29" s="46">
        <v>160</v>
      </c>
      <c r="AP29" s="47">
        <v>65423.4375</v>
      </c>
      <c r="AQ29" s="47"/>
      <c r="AR29" s="47">
        <v>2262</v>
      </c>
      <c r="AS29" s="47"/>
      <c r="AT29" s="48">
        <v>168</v>
      </c>
      <c r="AU29" s="46">
        <f>AT29*450</f>
        <v>75600</v>
      </c>
      <c r="AV29" s="47"/>
      <c r="AW29" s="47"/>
      <c r="AX29" s="47"/>
      <c r="AY29" s="47"/>
      <c r="AZ29" s="48">
        <v>68694.609375</v>
      </c>
      <c r="BA29" s="47"/>
      <c r="BB29" s="47">
        <v>8847.1453125000007</v>
      </c>
      <c r="BC29" s="39"/>
      <c r="BD29" s="40"/>
      <c r="BE29" s="40">
        <v>168</v>
      </c>
      <c r="BF29" s="40">
        <v>68694.609375</v>
      </c>
      <c r="BG29" s="40"/>
      <c r="BH29" s="41"/>
      <c r="BI29" s="39"/>
      <c r="BJ29" s="40"/>
      <c r="BK29" s="40"/>
      <c r="BL29" s="40"/>
      <c r="BM29" s="40"/>
      <c r="BN29" s="41"/>
      <c r="BO29" s="41"/>
      <c r="BP29" s="41"/>
      <c r="BQ29" s="42"/>
      <c r="BR29" s="43">
        <v>2262</v>
      </c>
      <c r="BS29" s="43"/>
      <c r="BT29" s="43">
        <v>160</v>
      </c>
      <c r="BU29" s="43"/>
      <c r="BV29" s="44">
        <f>BT29*450</f>
        <v>72000</v>
      </c>
      <c r="BW29" s="42"/>
      <c r="BX29" s="43"/>
      <c r="BY29" s="43"/>
      <c r="BZ29" s="43">
        <v>65423.4375</v>
      </c>
      <c r="CA29" s="43"/>
      <c r="CB29" s="44"/>
      <c r="CC29" s="45"/>
      <c r="CD29" s="43">
        <v>8042.859375</v>
      </c>
      <c r="CE29" s="46">
        <v>160</v>
      </c>
      <c r="CF29" s="47">
        <v>65423.4375</v>
      </c>
      <c r="CG29" s="47"/>
      <c r="CH29" s="47">
        <v>2262</v>
      </c>
      <c r="CI29" s="47"/>
      <c r="CJ29" s="48">
        <v>168</v>
      </c>
      <c r="CK29" s="46">
        <f>CJ29*450</f>
        <v>75600</v>
      </c>
      <c r="CL29" s="47"/>
      <c r="CM29" s="47"/>
      <c r="CN29" s="47"/>
      <c r="CO29" s="47"/>
      <c r="CP29" s="48">
        <v>68694.609375</v>
      </c>
      <c r="CQ29" s="47"/>
      <c r="CR29" s="6">
        <v>8042.859375</v>
      </c>
      <c r="CS29" s="105">
        <f t="shared" ref="CS29" si="24">BB29-CR29</f>
        <v>804.28593750000073</v>
      </c>
      <c r="CT29" s="105" t="s">
        <v>265</v>
      </c>
      <c r="CU29" s="105">
        <v>340268</v>
      </c>
      <c r="CV29" s="105"/>
      <c r="CW29" s="105">
        <v>4021.4296875</v>
      </c>
      <c r="CX29" s="105"/>
      <c r="CY29" s="105"/>
      <c r="CZ29" s="105">
        <v>8042.859375</v>
      </c>
      <c r="DA29" s="105">
        <f t="shared" ref="DA29" si="25">CZ29-DI29</f>
        <v>4021.4296875</v>
      </c>
      <c r="DB29" s="105"/>
      <c r="DC29" s="105"/>
      <c r="DD29" s="242"/>
      <c r="DE29" s="105"/>
      <c r="DF29" s="105">
        <v>4021.4296875</v>
      </c>
      <c r="DG29" s="105"/>
      <c r="DH29" s="105"/>
      <c r="DI29" s="105">
        <f t="shared" ref="DI29" si="26">DF29+DG29+DH29</f>
        <v>4021.4296875</v>
      </c>
      <c r="DJ29" s="105">
        <v>4021.4296875</v>
      </c>
      <c r="DK29" s="105"/>
      <c r="DL29" s="242"/>
      <c r="DM29" s="105"/>
      <c r="DN29" s="105">
        <f t="shared" ref="DN29" si="27">DJ29+DK29+DM29</f>
        <v>4021.4296875</v>
      </c>
      <c r="DO29" s="105"/>
      <c r="DP29" s="105"/>
      <c r="DQ29" s="105"/>
      <c r="DR29" s="54">
        <f t="shared" ref="DR29" si="28">DI29-DN29</f>
        <v>0</v>
      </c>
      <c r="DS29" s="102">
        <f t="shared" ref="DS29" si="29">DN29/DI29</f>
        <v>1</v>
      </c>
      <c r="DT29" s="98">
        <v>4021.4296875</v>
      </c>
      <c r="DU29" s="98"/>
      <c r="DV29" s="103">
        <f t="shared" ref="DV29:DX29" si="30">SUM(DT29:DU29)</f>
        <v>4021.4296875</v>
      </c>
      <c r="DW29" s="102">
        <f t="shared" ref="DW29" si="31">DV29/DI29</f>
        <v>1</v>
      </c>
      <c r="DX29" s="103"/>
    </row>
    <row r="30" spans="1:136" s="11" customFormat="1">
      <c r="A30" s="50" t="s">
        <v>278</v>
      </c>
      <c r="B30" s="49" t="s">
        <v>284</v>
      </c>
      <c r="C30" s="49" t="s">
        <v>283</v>
      </c>
      <c r="D30" s="50" t="s">
        <v>173</v>
      </c>
      <c r="E30" s="50" t="s">
        <v>201</v>
      </c>
      <c r="F30" s="50" t="s">
        <v>83</v>
      </c>
      <c r="G30" s="50" t="s">
        <v>175</v>
      </c>
      <c r="H30" s="50" t="s">
        <v>176</v>
      </c>
      <c r="I30" s="50" t="s">
        <v>177</v>
      </c>
      <c r="J30" s="50" t="s">
        <v>87</v>
      </c>
      <c r="K30" s="50" t="s">
        <v>88</v>
      </c>
      <c r="L30" s="3" t="s">
        <v>284</v>
      </c>
      <c r="M30" s="51"/>
      <c r="N30" s="40"/>
      <c r="O30" s="40"/>
      <c r="P30" s="40"/>
      <c r="Q30" s="40"/>
      <c r="R30" s="41"/>
      <c r="S30" s="39"/>
      <c r="T30" s="40"/>
      <c r="U30" s="40"/>
      <c r="V30" s="40"/>
      <c r="W30" s="40"/>
      <c r="X30" s="41"/>
      <c r="Y30" s="41"/>
      <c r="Z30" s="40"/>
      <c r="AA30" s="42"/>
      <c r="AB30" s="43">
        <v>2262</v>
      </c>
      <c r="AC30" s="43"/>
      <c r="AD30" s="43">
        <v>160</v>
      </c>
      <c r="AE30" s="43"/>
      <c r="AF30" s="44">
        <f>AD30*450</f>
        <v>72000</v>
      </c>
      <c r="AG30" s="42"/>
      <c r="AH30" s="43"/>
      <c r="AI30" s="43"/>
      <c r="AJ30" s="43">
        <v>65423.4375</v>
      </c>
      <c r="AK30" s="43"/>
      <c r="AL30" s="44"/>
      <c r="AM30" s="45"/>
      <c r="AN30" s="43">
        <v>8042.859375</v>
      </c>
      <c r="AO30" s="46">
        <v>160</v>
      </c>
      <c r="AP30" s="47">
        <v>65423.4375</v>
      </c>
      <c r="AQ30" s="47"/>
      <c r="AR30" s="47">
        <v>2262</v>
      </c>
      <c r="AS30" s="47"/>
      <c r="AT30" s="48">
        <v>168</v>
      </c>
      <c r="AU30" s="46">
        <f>AT30*450</f>
        <v>75600</v>
      </c>
      <c r="AV30" s="47"/>
      <c r="AW30" s="47"/>
      <c r="AX30" s="47"/>
      <c r="AY30" s="47"/>
      <c r="AZ30" s="48">
        <v>68694.609375</v>
      </c>
      <c r="BA30" s="47"/>
      <c r="BB30" s="47">
        <v>8847.1453125000007</v>
      </c>
      <c r="BC30" s="39"/>
      <c r="BD30" s="40"/>
      <c r="BE30" s="40">
        <v>168</v>
      </c>
      <c r="BF30" s="40">
        <v>68694.609375</v>
      </c>
      <c r="BG30" s="40"/>
      <c r="BH30" s="41"/>
      <c r="BI30" s="39"/>
      <c r="BJ30" s="40"/>
      <c r="BK30" s="40"/>
      <c r="BL30" s="40"/>
      <c r="BM30" s="40"/>
      <c r="BN30" s="41"/>
      <c r="BO30" s="41"/>
      <c r="BP30" s="41"/>
      <c r="BQ30" s="42"/>
      <c r="BR30" s="43">
        <v>2262</v>
      </c>
      <c r="BS30" s="43"/>
      <c r="BT30" s="43">
        <v>160</v>
      </c>
      <c r="BU30" s="43"/>
      <c r="BV30" s="44">
        <f>BT30*450</f>
        <v>72000</v>
      </c>
      <c r="BW30" s="42"/>
      <c r="BX30" s="43"/>
      <c r="BY30" s="43"/>
      <c r="BZ30" s="43">
        <v>65423.4375</v>
      </c>
      <c r="CA30" s="43"/>
      <c r="CB30" s="44"/>
      <c r="CC30" s="45"/>
      <c r="CD30" s="43">
        <v>8042.859375</v>
      </c>
      <c r="CE30" s="46">
        <v>160</v>
      </c>
      <c r="CF30" s="47">
        <v>65423.4375</v>
      </c>
      <c r="CG30" s="47"/>
      <c r="CH30" s="47">
        <v>2262</v>
      </c>
      <c r="CI30" s="47"/>
      <c r="CJ30" s="48">
        <v>168</v>
      </c>
      <c r="CK30" s="46">
        <f>CJ30*450</f>
        <v>75600</v>
      </c>
      <c r="CL30" s="47"/>
      <c r="CM30" s="47"/>
      <c r="CN30" s="47"/>
      <c r="CO30" s="47"/>
      <c r="CP30" s="48">
        <v>68694.609375</v>
      </c>
      <c r="CQ30" s="47"/>
      <c r="CR30" s="6">
        <v>8042.859375</v>
      </c>
      <c r="CS30" s="2">
        <f t="shared" si="18"/>
        <v>804.28593750000073</v>
      </c>
      <c r="CT30" s="2" t="s">
        <v>265</v>
      </c>
      <c r="CU30" s="2">
        <f>CU29-CU26</f>
        <v>36060.6552734375</v>
      </c>
      <c r="CV30" s="231">
        <f>CU26/CU29</f>
        <v>0.89402278417765557</v>
      </c>
      <c r="CW30" s="2">
        <v>4021.4296875</v>
      </c>
      <c r="CX30" s="2"/>
      <c r="CY30" s="2"/>
      <c r="CZ30" s="2">
        <v>8042.859375</v>
      </c>
      <c r="DA30" s="2">
        <f t="shared" si="22"/>
        <v>4021.4296875</v>
      </c>
      <c r="DB30" s="2"/>
      <c r="DC30" s="2"/>
      <c r="DD30" s="242"/>
      <c r="DE30" s="2"/>
      <c r="DF30" s="2">
        <v>4021.4296875</v>
      </c>
      <c r="DG30" s="2"/>
      <c r="DH30" s="2"/>
      <c r="DI30" s="2">
        <f t="shared" si="19"/>
        <v>4021.4296875</v>
      </c>
      <c r="DJ30" s="2">
        <v>4021.4296875</v>
      </c>
      <c r="DK30" s="2"/>
      <c r="DL30" s="242"/>
      <c r="DM30" s="2"/>
      <c r="DN30" s="2">
        <f t="shared" si="20"/>
        <v>4021.4296875</v>
      </c>
      <c r="DO30" s="105"/>
      <c r="DP30" s="105"/>
      <c r="DQ30" s="105"/>
      <c r="DR30" s="54">
        <f t="shared" si="23"/>
        <v>0</v>
      </c>
      <c r="DS30" s="102">
        <f t="shared" si="21"/>
        <v>1</v>
      </c>
      <c r="DT30" s="98">
        <v>4021.4296875</v>
      </c>
      <c r="DU30" s="98"/>
      <c r="DV30" s="103">
        <f t="shared" si="10"/>
        <v>4021.4296875</v>
      </c>
      <c r="DW30" s="102">
        <f t="shared" si="11"/>
        <v>1</v>
      </c>
      <c r="DX30" s="103"/>
      <c r="DY30" s="97"/>
      <c r="DZ30" s="97"/>
      <c r="EA30" s="97"/>
      <c r="EB30" s="97"/>
      <c r="EC30" s="97"/>
      <c r="ED30" s="97"/>
      <c r="EE30" s="97"/>
      <c r="EF30" s="97"/>
    </row>
    <row r="31" spans="1:136" s="11" customFormat="1">
      <c r="A31" s="50" t="s">
        <v>123</v>
      </c>
      <c r="B31" s="49" t="s">
        <v>171</v>
      </c>
      <c r="C31" s="49" t="s">
        <v>172</v>
      </c>
      <c r="D31" s="50" t="s">
        <v>173</v>
      </c>
      <c r="E31" s="50" t="s">
        <v>174</v>
      </c>
      <c r="F31" s="50" t="s">
        <v>83</v>
      </c>
      <c r="G31" s="50" t="s">
        <v>175</v>
      </c>
      <c r="H31" s="50" t="s">
        <v>176</v>
      </c>
      <c r="I31" s="50" t="s">
        <v>177</v>
      </c>
      <c r="J31" s="50" t="s">
        <v>87</v>
      </c>
      <c r="K31" s="50" t="s">
        <v>88</v>
      </c>
      <c r="L31" s="3" t="s">
        <v>267</v>
      </c>
      <c r="M31" s="51"/>
      <c r="N31" s="40"/>
      <c r="O31" s="40"/>
      <c r="P31" s="40"/>
      <c r="Q31" s="40"/>
      <c r="R31" s="41"/>
      <c r="S31" s="39"/>
      <c r="T31" s="40"/>
      <c r="U31" s="40"/>
      <c r="V31" s="40"/>
      <c r="W31" s="40"/>
      <c r="X31" s="41"/>
      <c r="Y31" s="41">
        <v>2</v>
      </c>
      <c r="Z31" s="40">
        <v>401.4674072265625</v>
      </c>
      <c r="AA31" s="42"/>
      <c r="AB31" s="43">
        <v>377</v>
      </c>
      <c r="AC31" s="43"/>
      <c r="AD31" s="43">
        <v>96</v>
      </c>
      <c r="AE31" s="43"/>
      <c r="AF31" s="44">
        <f>AD31*450</f>
        <v>43200</v>
      </c>
      <c r="AG31" s="42"/>
      <c r="AH31" s="43"/>
      <c r="AI31" s="43"/>
      <c r="AJ31" s="43">
        <v>39254.0625</v>
      </c>
      <c r="AK31" s="43"/>
      <c r="AL31" s="44"/>
      <c r="AM31" s="45">
        <v>34</v>
      </c>
      <c r="AN31" s="43">
        <v>7204</v>
      </c>
      <c r="AO31" s="46">
        <v>96</v>
      </c>
      <c r="AP31" s="47">
        <v>39254.0625</v>
      </c>
      <c r="AQ31" s="47"/>
      <c r="AR31" s="47">
        <v>377</v>
      </c>
      <c r="AS31" s="47"/>
      <c r="AT31" s="48">
        <v>104</v>
      </c>
      <c r="AU31" s="46">
        <f>AT31*450</f>
        <v>46800</v>
      </c>
      <c r="AV31" s="47"/>
      <c r="AW31" s="47"/>
      <c r="AX31" s="47"/>
      <c r="AY31" s="47"/>
      <c r="AZ31" s="48">
        <v>42525.234375</v>
      </c>
      <c r="BA31" s="47">
        <v>36</v>
      </c>
      <c r="BB31" s="47">
        <v>8366.0141479492195</v>
      </c>
      <c r="BC31" s="39"/>
      <c r="BD31" s="40"/>
      <c r="BE31" s="40">
        <v>104</v>
      </c>
      <c r="BF31" s="40">
        <v>42525.234375</v>
      </c>
      <c r="BG31" s="40"/>
      <c r="BH31" s="41"/>
      <c r="BI31" s="39"/>
      <c r="BJ31" s="40"/>
      <c r="BK31" s="40"/>
      <c r="BL31" s="40"/>
      <c r="BM31" s="40"/>
      <c r="BN31" s="41"/>
      <c r="BO31" s="41">
        <v>2</v>
      </c>
      <c r="BP31" s="41">
        <v>401.4674072265625</v>
      </c>
      <c r="BQ31" s="42"/>
      <c r="BR31" s="43">
        <v>377</v>
      </c>
      <c r="BS31" s="43"/>
      <c r="BT31" s="43">
        <v>96</v>
      </c>
      <c r="BU31" s="43"/>
      <c r="BV31" s="44">
        <f>BT31*450</f>
        <v>43200</v>
      </c>
      <c r="BW31" s="42"/>
      <c r="BX31" s="43"/>
      <c r="BY31" s="43"/>
      <c r="BZ31" s="43">
        <v>39254.0625</v>
      </c>
      <c r="CA31" s="43"/>
      <c r="CB31" s="44"/>
      <c r="CC31" s="45">
        <v>34</v>
      </c>
      <c r="CD31" s="43">
        <v>7204</v>
      </c>
      <c r="CE31" s="46">
        <v>96</v>
      </c>
      <c r="CF31" s="47">
        <v>39254.0625</v>
      </c>
      <c r="CG31" s="47"/>
      <c r="CH31" s="47">
        <v>377</v>
      </c>
      <c r="CI31" s="47"/>
      <c r="CJ31" s="48">
        <v>104</v>
      </c>
      <c r="CK31" s="46">
        <f>CJ31*450</f>
        <v>46800</v>
      </c>
      <c r="CL31" s="47"/>
      <c r="CM31" s="47"/>
      <c r="CN31" s="47"/>
      <c r="CO31" s="47"/>
      <c r="CP31" s="48">
        <v>42525.234375</v>
      </c>
      <c r="CQ31" s="47">
        <v>36</v>
      </c>
      <c r="CR31" s="6">
        <v>7605.4674072265625</v>
      </c>
      <c r="CS31" s="2">
        <f t="shared" si="18"/>
        <v>760.54674072265698</v>
      </c>
      <c r="CT31" s="2" t="s">
        <v>265</v>
      </c>
      <c r="CU31" s="2"/>
      <c r="CV31" s="2"/>
      <c r="CW31" s="2">
        <v>4003.4674072265625</v>
      </c>
      <c r="CX31" s="2"/>
      <c r="CY31" s="2"/>
      <c r="CZ31" s="2">
        <v>7605.4674072265625</v>
      </c>
      <c r="DA31" s="2">
        <f t="shared" si="22"/>
        <v>3602</v>
      </c>
      <c r="DB31" s="2"/>
      <c r="DC31" s="2"/>
      <c r="DD31" s="242"/>
      <c r="DE31" s="2"/>
      <c r="DF31" s="2">
        <v>4003.4674072265625</v>
      </c>
      <c r="DG31" s="2"/>
      <c r="DH31" s="2"/>
      <c r="DI31" s="2">
        <f t="shared" si="19"/>
        <v>4003.4674072265625</v>
      </c>
      <c r="DJ31" s="2">
        <v>3602</v>
      </c>
      <c r="DK31" s="2"/>
      <c r="DL31" s="242"/>
      <c r="DM31" s="2"/>
      <c r="DN31" s="2">
        <f t="shared" si="20"/>
        <v>3602</v>
      </c>
      <c r="DO31" s="105"/>
      <c r="DP31" s="105"/>
      <c r="DQ31" s="105"/>
      <c r="DR31" s="54">
        <f t="shared" si="23"/>
        <v>401.4674072265625</v>
      </c>
      <c r="DS31" s="102">
        <f t="shared" si="21"/>
        <v>0.89972007602662551</v>
      </c>
      <c r="DT31" s="98">
        <v>3602</v>
      </c>
      <c r="DU31" s="98"/>
      <c r="DV31" s="103">
        <f t="shared" si="10"/>
        <v>3602</v>
      </c>
      <c r="DW31" s="102">
        <f t="shared" si="11"/>
        <v>0.89972007602662551</v>
      </c>
      <c r="DX31" s="103">
        <v>1752.405</v>
      </c>
      <c r="DY31" s="97"/>
      <c r="DZ31" s="97"/>
      <c r="EA31" s="97"/>
      <c r="EB31" s="97"/>
      <c r="EC31" s="97"/>
      <c r="ED31" s="97"/>
      <c r="EE31" s="97"/>
      <c r="EF31" s="97"/>
    </row>
    <row r="32" spans="1:136" s="11" customFormat="1">
      <c r="A32" s="50" t="s">
        <v>123</v>
      </c>
      <c r="B32" s="49" t="s">
        <v>187</v>
      </c>
      <c r="C32" s="49" t="s">
        <v>188</v>
      </c>
      <c r="D32" s="50" t="s">
        <v>173</v>
      </c>
      <c r="E32" s="50" t="s">
        <v>174</v>
      </c>
      <c r="F32" s="50" t="s">
        <v>83</v>
      </c>
      <c r="G32" s="50" t="s">
        <v>175</v>
      </c>
      <c r="H32" s="50" t="s">
        <v>176</v>
      </c>
      <c r="I32" s="50" t="s">
        <v>177</v>
      </c>
      <c r="J32" s="50" t="s">
        <v>87</v>
      </c>
      <c r="K32" s="50" t="s">
        <v>88</v>
      </c>
      <c r="L32" s="3" t="s">
        <v>288</v>
      </c>
      <c r="M32" s="51"/>
      <c r="N32" s="40"/>
      <c r="O32" s="40"/>
      <c r="P32" s="40"/>
      <c r="Q32" s="40"/>
      <c r="R32" s="41"/>
      <c r="S32" s="39"/>
      <c r="T32" s="40"/>
      <c r="U32" s="40"/>
      <c r="V32" s="40"/>
      <c r="W32" s="40"/>
      <c r="X32" s="41"/>
      <c r="Y32" s="41">
        <v>2</v>
      </c>
      <c r="Z32" s="40">
        <v>401.4674072265625</v>
      </c>
      <c r="AA32" s="42"/>
      <c r="AB32" s="43"/>
      <c r="AC32" s="43"/>
      <c r="AD32" s="43"/>
      <c r="AE32" s="43"/>
      <c r="AF32" s="44"/>
      <c r="AG32" s="42"/>
      <c r="AH32" s="43"/>
      <c r="AI32" s="43"/>
      <c r="AJ32" s="43"/>
      <c r="AK32" s="43"/>
      <c r="AL32" s="44"/>
      <c r="AM32" s="45">
        <v>34</v>
      </c>
      <c r="AN32" s="43">
        <v>7204</v>
      </c>
      <c r="AO32" s="46"/>
      <c r="AP32" s="47"/>
      <c r="AQ32" s="47"/>
      <c r="AR32" s="47"/>
      <c r="AS32" s="47"/>
      <c r="AT32" s="48"/>
      <c r="AU32" s="46"/>
      <c r="AV32" s="47"/>
      <c r="AW32" s="47"/>
      <c r="AX32" s="47"/>
      <c r="AY32" s="47"/>
      <c r="AZ32" s="48"/>
      <c r="BA32" s="47">
        <v>36</v>
      </c>
      <c r="BB32" s="47">
        <v>8366.0141479492195</v>
      </c>
      <c r="BC32" s="39"/>
      <c r="BD32" s="40"/>
      <c r="BE32" s="40"/>
      <c r="BF32" s="40"/>
      <c r="BG32" s="40"/>
      <c r="BH32" s="41"/>
      <c r="BI32" s="39"/>
      <c r="BJ32" s="40"/>
      <c r="BK32" s="40"/>
      <c r="BL32" s="40"/>
      <c r="BM32" s="40"/>
      <c r="BN32" s="41"/>
      <c r="BO32" s="41">
        <v>2</v>
      </c>
      <c r="BP32" s="41">
        <v>401.4674072265625</v>
      </c>
      <c r="BQ32" s="42"/>
      <c r="BR32" s="43"/>
      <c r="BS32" s="43"/>
      <c r="BT32" s="43"/>
      <c r="BU32" s="43"/>
      <c r="BV32" s="44"/>
      <c r="BW32" s="42"/>
      <c r="BX32" s="43"/>
      <c r="BY32" s="43"/>
      <c r="BZ32" s="43"/>
      <c r="CA32" s="43"/>
      <c r="CB32" s="44"/>
      <c r="CC32" s="45">
        <v>34</v>
      </c>
      <c r="CD32" s="43">
        <v>7204</v>
      </c>
      <c r="CE32" s="46"/>
      <c r="CF32" s="47"/>
      <c r="CG32" s="47"/>
      <c r="CH32" s="47"/>
      <c r="CI32" s="47"/>
      <c r="CJ32" s="48"/>
      <c r="CK32" s="46"/>
      <c r="CL32" s="47"/>
      <c r="CM32" s="47"/>
      <c r="CN32" s="47"/>
      <c r="CO32" s="47"/>
      <c r="CP32" s="48"/>
      <c r="CQ32" s="47">
        <v>36</v>
      </c>
      <c r="CR32" s="6">
        <v>7605.4674072265625</v>
      </c>
      <c r="CS32" s="2">
        <f t="shared" si="18"/>
        <v>760.54674072265698</v>
      </c>
      <c r="CT32" s="2" t="s">
        <v>265</v>
      </c>
      <c r="CU32" s="2"/>
      <c r="CV32" s="2"/>
      <c r="CW32" s="2">
        <v>4003.4674072265625</v>
      </c>
      <c r="CX32" s="2"/>
      <c r="CY32" s="2"/>
      <c r="CZ32" s="2">
        <v>7605.4674072265625</v>
      </c>
      <c r="DA32" s="2">
        <f t="shared" si="22"/>
        <v>3602</v>
      </c>
      <c r="DB32" s="2"/>
      <c r="DC32" s="2"/>
      <c r="DD32" s="242"/>
      <c r="DE32" s="2"/>
      <c r="DF32" s="2">
        <v>4003.4674072265625</v>
      </c>
      <c r="DG32" s="2"/>
      <c r="DH32" s="2"/>
      <c r="DI32" s="2">
        <f t="shared" si="19"/>
        <v>4003.4674072265625</v>
      </c>
      <c r="DJ32" s="2">
        <v>3602</v>
      </c>
      <c r="DK32" s="2"/>
      <c r="DL32" s="242"/>
      <c r="DM32" s="2"/>
      <c r="DN32" s="2">
        <f t="shared" si="20"/>
        <v>3602</v>
      </c>
      <c r="DO32" s="105"/>
      <c r="DP32" s="105"/>
      <c r="DQ32" s="105"/>
      <c r="DR32" s="54">
        <f t="shared" si="23"/>
        <v>401.4674072265625</v>
      </c>
      <c r="DS32" s="102">
        <f t="shared" si="21"/>
        <v>0.89972007602662551</v>
      </c>
      <c r="DT32" s="98">
        <v>3602</v>
      </c>
      <c r="DU32" s="98"/>
      <c r="DV32" s="103">
        <f t="shared" si="10"/>
        <v>3602</v>
      </c>
      <c r="DW32" s="102">
        <f t="shared" si="11"/>
        <v>0.89972007602662551</v>
      </c>
      <c r="DX32" s="103">
        <v>1752.405</v>
      </c>
      <c r="DY32" s="97"/>
      <c r="DZ32" s="97"/>
      <c r="EA32" s="97"/>
      <c r="EB32" s="97"/>
      <c r="EC32" s="97"/>
      <c r="ED32" s="97"/>
      <c r="EE32" s="97"/>
      <c r="EF32" s="97"/>
    </row>
    <row r="33" spans="1:136" s="11" customFormat="1">
      <c r="A33" s="50" t="s">
        <v>123</v>
      </c>
      <c r="B33" s="49" t="s">
        <v>181</v>
      </c>
      <c r="C33" s="49" t="s">
        <v>182</v>
      </c>
      <c r="D33" s="50" t="s">
        <v>173</v>
      </c>
      <c r="E33" s="50" t="s">
        <v>174</v>
      </c>
      <c r="F33" s="50" t="s">
        <v>83</v>
      </c>
      <c r="G33" s="50" t="s">
        <v>175</v>
      </c>
      <c r="H33" s="50" t="s">
        <v>176</v>
      </c>
      <c r="I33" s="50" t="s">
        <v>177</v>
      </c>
      <c r="J33" s="50" t="s">
        <v>87</v>
      </c>
      <c r="K33" s="50" t="s">
        <v>88</v>
      </c>
      <c r="L33" s="3" t="s">
        <v>285</v>
      </c>
      <c r="M33" s="51"/>
      <c r="N33" s="40"/>
      <c r="O33" s="40"/>
      <c r="P33" s="40"/>
      <c r="Q33" s="40"/>
      <c r="R33" s="41"/>
      <c r="S33" s="39"/>
      <c r="T33" s="40"/>
      <c r="U33" s="40"/>
      <c r="V33" s="40"/>
      <c r="W33" s="40"/>
      <c r="X33" s="41"/>
      <c r="Y33" s="41">
        <v>2</v>
      </c>
      <c r="Z33" s="40">
        <v>401.4674072265625</v>
      </c>
      <c r="AA33" s="42"/>
      <c r="AB33" s="43"/>
      <c r="AC33" s="43"/>
      <c r="AD33" s="43"/>
      <c r="AE33" s="43"/>
      <c r="AF33" s="44"/>
      <c r="AG33" s="42"/>
      <c r="AH33" s="43"/>
      <c r="AI33" s="43"/>
      <c r="AJ33" s="43"/>
      <c r="AK33" s="43"/>
      <c r="AL33" s="44"/>
      <c r="AM33" s="45">
        <v>34</v>
      </c>
      <c r="AN33" s="43">
        <v>7204</v>
      </c>
      <c r="AO33" s="46"/>
      <c r="AP33" s="47"/>
      <c r="AQ33" s="47"/>
      <c r="AR33" s="47"/>
      <c r="AS33" s="47"/>
      <c r="AT33" s="48"/>
      <c r="AU33" s="46"/>
      <c r="AV33" s="47"/>
      <c r="AW33" s="47"/>
      <c r="AX33" s="47"/>
      <c r="AY33" s="47"/>
      <c r="AZ33" s="48"/>
      <c r="BA33" s="47">
        <v>36</v>
      </c>
      <c r="BB33" s="47">
        <v>8366.0141479492195</v>
      </c>
      <c r="BC33" s="39"/>
      <c r="BD33" s="40"/>
      <c r="BE33" s="40"/>
      <c r="BF33" s="40"/>
      <c r="BG33" s="40"/>
      <c r="BH33" s="41"/>
      <c r="BI33" s="39"/>
      <c r="BJ33" s="40"/>
      <c r="BK33" s="40"/>
      <c r="BL33" s="40"/>
      <c r="BM33" s="40"/>
      <c r="BN33" s="41"/>
      <c r="BO33" s="41">
        <v>2</v>
      </c>
      <c r="BP33" s="41">
        <v>401.4674072265625</v>
      </c>
      <c r="BQ33" s="42"/>
      <c r="BR33" s="43"/>
      <c r="BS33" s="43"/>
      <c r="BT33" s="43"/>
      <c r="BU33" s="43"/>
      <c r="BV33" s="44"/>
      <c r="BW33" s="42"/>
      <c r="BX33" s="43"/>
      <c r="BY33" s="43"/>
      <c r="BZ33" s="43"/>
      <c r="CA33" s="43"/>
      <c r="CB33" s="44"/>
      <c r="CC33" s="45">
        <v>34</v>
      </c>
      <c r="CD33" s="43">
        <v>7204</v>
      </c>
      <c r="CE33" s="46"/>
      <c r="CF33" s="47"/>
      <c r="CG33" s="47"/>
      <c r="CH33" s="47"/>
      <c r="CI33" s="47"/>
      <c r="CJ33" s="48"/>
      <c r="CK33" s="46"/>
      <c r="CL33" s="47"/>
      <c r="CM33" s="47"/>
      <c r="CN33" s="47"/>
      <c r="CO33" s="47"/>
      <c r="CP33" s="48"/>
      <c r="CQ33" s="47">
        <v>36</v>
      </c>
      <c r="CR33" s="6">
        <v>7605.4674072265625</v>
      </c>
      <c r="CS33" s="2">
        <f t="shared" si="18"/>
        <v>760.54674072265698</v>
      </c>
      <c r="CT33" s="2" t="s">
        <v>265</v>
      </c>
      <c r="CU33" s="2"/>
      <c r="CV33" s="2"/>
      <c r="CW33" s="2">
        <v>4003.4674072265625</v>
      </c>
      <c r="CX33" s="2"/>
      <c r="CY33" s="2"/>
      <c r="CZ33" s="2">
        <v>7605.4674072265625</v>
      </c>
      <c r="DA33" s="2">
        <f t="shared" si="22"/>
        <v>3602</v>
      </c>
      <c r="DB33" s="2"/>
      <c r="DC33" s="2"/>
      <c r="DD33" s="242"/>
      <c r="DE33" s="2"/>
      <c r="DF33" s="2">
        <v>4003.4674072265625</v>
      </c>
      <c r="DG33" s="2"/>
      <c r="DH33" s="2"/>
      <c r="DI33" s="2">
        <f t="shared" si="19"/>
        <v>4003.4674072265625</v>
      </c>
      <c r="DJ33" s="2">
        <v>3602</v>
      </c>
      <c r="DK33" s="2"/>
      <c r="DL33" s="242"/>
      <c r="DM33" s="2"/>
      <c r="DN33" s="2">
        <f t="shared" si="20"/>
        <v>3602</v>
      </c>
      <c r="DO33" s="105"/>
      <c r="DP33" s="105"/>
      <c r="DQ33" s="105"/>
      <c r="DR33" s="54">
        <f t="shared" si="23"/>
        <v>401.4674072265625</v>
      </c>
      <c r="DS33" s="102">
        <f t="shared" si="21"/>
        <v>0.89972007602662551</v>
      </c>
      <c r="DT33" s="98">
        <v>3602</v>
      </c>
      <c r="DU33" s="98"/>
      <c r="DV33" s="103">
        <f t="shared" si="10"/>
        <v>3602</v>
      </c>
      <c r="DW33" s="102">
        <f t="shared" si="11"/>
        <v>0.89972007602662551</v>
      </c>
      <c r="DX33" s="103">
        <v>1752.405</v>
      </c>
      <c r="DY33" s="97"/>
      <c r="DZ33" s="97"/>
      <c r="EA33" s="97"/>
      <c r="EB33" s="97"/>
      <c r="EC33" s="97"/>
      <c r="ED33" s="97"/>
      <c r="EE33" s="97"/>
      <c r="EF33" s="97"/>
    </row>
    <row r="34" spans="1:136" s="11" customFormat="1">
      <c r="A34" s="50" t="s">
        <v>123</v>
      </c>
      <c r="B34" s="49" t="s">
        <v>183</v>
      </c>
      <c r="C34" s="49" t="s">
        <v>184</v>
      </c>
      <c r="D34" s="50" t="s">
        <v>173</v>
      </c>
      <c r="E34" s="50" t="s">
        <v>174</v>
      </c>
      <c r="F34" s="50" t="s">
        <v>83</v>
      </c>
      <c r="G34" s="50" t="s">
        <v>175</v>
      </c>
      <c r="H34" s="50" t="s">
        <v>176</v>
      </c>
      <c r="I34" s="50" t="s">
        <v>177</v>
      </c>
      <c r="J34" s="50" t="s">
        <v>87</v>
      </c>
      <c r="K34" s="50" t="s">
        <v>88</v>
      </c>
      <c r="L34" s="3" t="s">
        <v>286</v>
      </c>
      <c r="M34" s="51"/>
      <c r="N34" s="40"/>
      <c r="O34" s="40"/>
      <c r="P34" s="40"/>
      <c r="Q34" s="40"/>
      <c r="R34" s="41"/>
      <c r="S34" s="39"/>
      <c r="T34" s="40"/>
      <c r="U34" s="40"/>
      <c r="V34" s="40"/>
      <c r="W34" s="40"/>
      <c r="X34" s="41"/>
      <c r="Y34" s="41">
        <v>2</v>
      </c>
      <c r="Z34" s="40">
        <v>401.4674072265625</v>
      </c>
      <c r="AA34" s="42"/>
      <c r="AB34" s="43"/>
      <c r="AC34" s="43"/>
      <c r="AD34" s="43"/>
      <c r="AE34" s="43"/>
      <c r="AF34" s="44"/>
      <c r="AG34" s="42"/>
      <c r="AH34" s="43"/>
      <c r="AI34" s="43"/>
      <c r="AJ34" s="43"/>
      <c r="AK34" s="43"/>
      <c r="AL34" s="44"/>
      <c r="AM34" s="45">
        <v>34</v>
      </c>
      <c r="AN34" s="43">
        <v>7204</v>
      </c>
      <c r="AO34" s="46"/>
      <c r="AP34" s="47"/>
      <c r="AQ34" s="47"/>
      <c r="AR34" s="47"/>
      <c r="AS34" s="47"/>
      <c r="AT34" s="48"/>
      <c r="AU34" s="46"/>
      <c r="AV34" s="47"/>
      <c r="AW34" s="47"/>
      <c r="AX34" s="47"/>
      <c r="AY34" s="47"/>
      <c r="AZ34" s="48"/>
      <c r="BA34" s="47">
        <v>36</v>
      </c>
      <c r="BB34" s="47">
        <v>8366.0141479492195</v>
      </c>
      <c r="BC34" s="39"/>
      <c r="BD34" s="40"/>
      <c r="BE34" s="40"/>
      <c r="BF34" s="40"/>
      <c r="BG34" s="40"/>
      <c r="BH34" s="41"/>
      <c r="BI34" s="39"/>
      <c r="BJ34" s="40"/>
      <c r="BK34" s="40"/>
      <c r="BL34" s="40"/>
      <c r="BM34" s="40"/>
      <c r="BN34" s="41"/>
      <c r="BO34" s="41">
        <v>2</v>
      </c>
      <c r="BP34" s="41">
        <v>401.4674072265625</v>
      </c>
      <c r="BQ34" s="42"/>
      <c r="BR34" s="43"/>
      <c r="BS34" s="43"/>
      <c r="BT34" s="43"/>
      <c r="BU34" s="43"/>
      <c r="BV34" s="44"/>
      <c r="BW34" s="42"/>
      <c r="BX34" s="43"/>
      <c r="BY34" s="43"/>
      <c r="BZ34" s="43"/>
      <c r="CA34" s="43"/>
      <c r="CB34" s="44"/>
      <c r="CC34" s="45">
        <v>34</v>
      </c>
      <c r="CD34" s="43">
        <v>7204</v>
      </c>
      <c r="CE34" s="46"/>
      <c r="CF34" s="47"/>
      <c r="CG34" s="47"/>
      <c r="CH34" s="47"/>
      <c r="CI34" s="47"/>
      <c r="CJ34" s="48"/>
      <c r="CK34" s="46"/>
      <c r="CL34" s="47"/>
      <c r="CM34" s="47"/>
      <c r="CN34" s="47"/>
      <c r="CO34" s="47"/>
      <c r="CP34" s="48"/>
      <c r="CQ34" s="47">
        <v>36</v>
      </c>
      <c r="CR34" s="6">
        <v>7605.4674072265625</v>
      </c>
      <c r="CS34" s="2">
        <f t="shared" si="18"/>
        <v>760.54674072265698</v>
      </c>
      <c r="CT34" s="2" t="s">
        <v>265</v>
      </c>
      <c r="CU34" s="2"/>
      <c r="CV34" s="2"/>
      <c r="CW34" s="2">
        <v>4003.4674072265625</v>
      </c>
      <c r="CX34" s="2"/>
      <c r="CY34" s="2"/>
      <c r="CZ34" s="2">
        <v>7605.4674072265625</v>
      </c>
      <c r="DA34" s="2">
        <f t="shared" si="22"/>
        <v>3602</v>
      </c>
      <c r="DB34" s="2"/>
      <c r="DC34" s="2"/>
      <c r="DD34" s="242"/>
      <c r="DE34" s="2"/>
      <c r="DF34" s="2">
        <v>4003.4674072265625</v>
      </c>
      <c r="DG34" s="2"/>
      <c r="DH34" s="2"/>
      <c r="DI34" s="2">
        <f t="shared" si="19"/>
        <v>4003.4674072265625</v>
      </c>
      <c r="DJ34" s="2">
        <v>3602</v>
      </c>
      <c r="DK34" s="2"/>
      <c r="DL34" s="242"/>
      <c r="DM34" s="2"/>
      <c r="DN34" s="2">
        <f t="shared" si="20"/>
        <v>3602</v>
      </c>
      <c r="DO34" s="105"/>
      <c r="DP34" s="105"/>
      <c r="DQ34" s="105"/>
      <c r="DR34" s="54">
        <f t="shared" si="23"/>
        <v>401.4674072265625</v>
      </c>
      <c r="DS34" s="102">
        <f t="shared" si="21"/>
        <v>0.89972007602662551</v>
      </c>
      <c r="DT34" s="98">
        <v>3602</v>
      </c>
      <c r="DU34" s="98"/>
      <c r="DV34" s="103">
        <f t="shared" si="10"/>
        <v>3602</v>
      </c>
      <c r="DW34" s="102">
        <f t="shared" si="11"/>
        <v>0.89972007602662551</v>
      </c>
      <c r="DX34" s="103">
        <v>1752.405</v>
      </c>
      <c r="DY34" s="97"/>
      <c r="DZ34" s="97"/>
      <c r="EA34" s="97"/>
      <c r="EB34" s="97"/>
      <c r="EC34" s="97"/>
      <c r="ED34" s="97"/>
      <c r="EE34" s="97"/>
      <c r="EF34" s="97"/>
    </row>
    <row r="35" spans="1:136" s="11" customFormat="1">
      <c r="A35" s="50" t="s">
        <v>123</v>
      </c>
      <c r="B35" s="49" t="s">
        <v>189</v>
      </c>
      <c r="C35" s="49" t="s">
        <v>190</v>
      </c>
      <c r="D35" s="50" t="s">
        <v>173</v>
      </c>
      <c r="E35" s="50" t="s">
        <v>174</v>
      </c>
      <c r="F35" s="50" t="s">
        <v>83</v>
      </c>
      <c r="G35" s="50" t="s">
        <v>175</v>
      </c>
      <c r="H35" s="50" t="s">
        <v>176</v>
      </c>
      <c r="I35" s="50" t="s">
        <v>177</v>
      </c>
      <c r="J35" s="50" t="s">
        <v>87</v>
      </c>
      <c r="K35" s="50" t="s">
        <v>88</v>
      </c>
      <c r="L35" s="3" t="s">
        <v>289</v>
      </c>
      <c r="M35" s="51"/>
      <c r="N35" s="40"/>
      <c r="O35" s="40"/>
      <c r="P35" s="40"/>
      <c r="Q35" s="40"/>
      <c r="R35" s="41"/>
      <c r="S35" s="39"/>
      <c r="T35" s="40"/>
      <c r="U35" s="40"/>
      <c r="V35" s="40"/>
      <c r="W35" s="40"/>
      <c r="X35" s="41"/>
      <c r="Y35" s="41">
        <v>2</v>
      </c>
      <c r="Z35" s="40">
        <v>401.4674072265625</v>
      </c>
      <c r="AA35" s="42"/>
      <c r="AB35" s="43"/>
      <c r="AC35" s="43"/>
      <c r="AD35" s="43"/>
      <c r="AE35" s="43"/>
      <c r="AF35" s="44"/>
      <c r="AG35" s="42"/>
      <c r="AH35" s="43"/>
      <c r="AI35" s="43"/>
      <c r="AJ35" s="43"/>
      <c r="AK35" s="43"/>
      <c r="AL35" s="44"/>
      <c r="AM35" s="45">
        <v>34</v>
      </c>
      <c r="AN35" s="43">
        <v>7204</v>
      </c>
      <c r="AO35" s="46"/>
      <c r="AP35" s="47"/>
      <c r="AQ35" s="47"/>
      <c r="AR35" s="47"/>
      <c r="AS35" s="47"/>
      <c r="AT35" s="48"/>
      <c r="AU35" s="46"/>
      <c r="AV35" s="47"/>
      <c r="AW35" s="47"/>
      <c r="AX35" s="47"/>
      <c r="AY35" s="47"/>
      <c r="AZ35" s="48"/>
      <c r="BA35" s="47">
        <v>36</v>
      </c>
      <c r="BB35" s="47">
        <v>8366.0141479492195</v>
      </c>
      <c r="BC35" s="39"/>
      <c r="BD35" s="40"/>
      <c r="BE35" s="40"/>
      <c r="BF35" s="40"/>
      <c r="BG35" s="40"/>
      <c r="BH35" s="41"/>
      <c r="BI35" s="39"/>
      <c r="BJ35" s="40"/>
      <c r="BK35" s="40"/>
      <c r="BL35" s="40"/>
      <c r="BM35" s="40"/>
      <c r="BN35" s="41"/>
      <c r="BO35" s="41">
        <v>2</v>
      </c>
      <c r="BP35" s="41">
        <v>401.4674072265625</v>
      </c>
      <c r="BQ35" s="42"/>
      <c r="BR35" s="43"/>
      <c r="BS35" s="43"/>
      <c r="BT35" s="43"/>
      <c r="BU35" s="43"/>
      <c r="BV35" s="44"/>
      <c r="BW35" s="42"/>
      <c r="BX35" s="43"/>
      <c r="BY35" s="43"/>
      <c r="BZ35" s="43"/>
      <c r="CA35" s="43"/>
      <c r="CB35" s="44"/>
      <c r="CC35" s="45">
        <v>34</v>
      </c>
      <c r="CD35" s="43">
        <v>7204</v>
      </c>
      <c r="CE35" s="46"/>
      <c r="CF35" s="47"/>
      <c r="CG35" s="47"/>
      <c r="CH35" s="47"/>
      <c r="CI35" s="47"/>
      <c r="CJ35" s="48"/>
      <c r="CK35" s="46"/>
      <c r="CL35" s="47"/>
      <c r="CM35" s="47"/>
      <c r="CN35" s="47"/>
      <c r="CO35" s="47"/>
      <c r="CP35" s="48"/>
      <c r="CQ35" s="47">
        <v>36</v>
      </c>
      <c r="CR35" s="6">
        <v>7605.4674072265625</v>
      </c>
      <c r="CS35" s="2">
        <f t="shared" si="18"/>
        <v>760.54674072265698</v>
      </c>
      <c r="CT35" s="2" t="s">
        <v>265</v>
      </c>
      <c r="CU35" s="2"/>
      <c r="CV35" s="2"/>
      <c r="CW35" s="2">
        <v>4003.4674072265625</v>
      </c>
      <c r="CX35" s="2"/>
      <c r="CY35" s="2"/>
      <c r="CZ35" s="2">
        <v>7605.4674072265625</v>
      </c>
      <c r="DA35" s="2">
        <f t="shared" si="22"/>
        <v>3602</v>
      </c>
      <c r="DB35" s="2"/>
      <c r="DC35" s="2"/>
      <c r="DD35" s="242"/>
      <c r="DE35" s="2"/>
      <c r="DF35" s="2">
        <v>4003.4674072265625</v>
      </c>
      <c r="DG35" s="2"/>
      <c r="DH35" s="2"/>
      <c r="DI35" s="2">
        <f t="shared" si="19"/>
        <v>4003.4674072265625</v>
      </c>
      <c r="DJ35" s="2">
        <v>3602</v>
      </c>
      <c r="DK35" s="2"/>
      <c r="DL35" s="242"/>
      <c r="DM35" s="2"/>
      <c r="DN35" s="2">
        <f t="shared" si="20"/>
        <v>3602</v>
      </c>
      <c r="DO35" s="105"/>
      <c r="DP35" s="105"/>
      <c r="DQ35" s="105"/>
      <c r="DR35" s="54">
        <f t="shared" si="23"/>
        <v>401.4674072265625</v>
      </c>
      <c r="DS35" s="102">
        <f t="shared" si="21"/>
        <v>0.89972007602662551</v>
      </c>
      <c r="DT35" s="98">
        <v>3602</v>
      </c>
      <c r="DU35" s="98"/>
      <c r="DV35" s="103">
        <f t="shared" si="10"/>
        <v>3602</v>
      </c>
      <c r="DW35" s="102">
        <f t="shared" si="11"/>
        <v>0.89972007602662551</v>
      </c>
      <c r="DX35" s="103">
        <v>1752.405</v>
      </c>
      <c r="DY35" s="97"/>
      <c r="DZ35" s="97"/>
      <c r="EA35" s="97"/>
      <c r="EB35" s="97"/>
      <c r="EC35" s="97"/>
      <c r="ED35" s="97"/>
      <c r="EE35" s="97"/>
      <c r="EF35" s="97"/>
    </row>
    <row r="36" spans="1:136" s="11" customFormat="1">
      <c r="A36" s="50" t="s">
        <v>123</v>
      </c>
      <c r="B36" s="49" t="s">
        <v>185</v>
      </c>
      <c r="C36" s="49" t="s">
        <v>186</v>
      </c>
      <c r="D36" s="50" t="s">
        <v>173</v>
      </c>
      <c r="E36" s="50" t="s">
        <v>174</v>
      </c>
      <c r="F36" s="50" t="s">
        <v>83</v>
      </c>
      <c r="G36" s="50" t="s">
        <v>175</v>
      </c>
      <c r="H36" s="50" t="s">
        <v>176</v>
      </c>
      <c r="I36" s="50" t="s">
        <v>177</v>
      </c>
      <c r="J36" s="50" t="s">
        <v>87</v>
      </c>
      <c r="K36" s="50" t="s">
        <v>88</v>
      </c>
      <c r="L36" s="3" t="s">
        <v>287</v>
      </c>
      <c r="M36" s="51"/>
      <c r="N36" s="40"/>
      <c r="O36" s="40"/>
      <c r="P36" s="40"/>
      <c r="Q36" s="40"/>
      <c r="R36" s="41"/>
      <c r="S36" s="39"/>
      <c r="T36" s="40"/>
      <c r="U36" s="40"/>
      <c r="V36" s="40"/>
      <c r="W36" s="40"/>
      <c r="X36" s="41"/>
      <c r="Y36" s="41">
        <v>2</v>
      </c>
      <c r="Z36" s="40">
        <v>401.4674072265625</v>
      </c>
      <c r="AA36" s="42"/>
      <c r="AB36" s="43"/>
      <c r="AC36" s="43"/>
      <c r="AD36" s="43"/>
      <c r="AE36" s="43"/>
      <c r="AF36" s="44"/>
      <c r="AG36" s="42"/>
      <c r="AH36" s="43"/>
      <c r="AI36" s="43"/>
      <c r="AJ36" s="43"/>
      <c r="AK36" s="43"/>
      <c r="AL36" s="44"/>
      <c r="AM36" s="45">
        <v>34</v>
      </c>
      <c r="AN36" s="43">
        <v>7204</v>
      </c>
      <c r="AO36" s="46"/>
      <c r="AP36" s="47"/>
      <c r="AQ36" s="47"/>
      <c r="AR36" s="47"/>
      <c r="AS36" s="47"/>
      <c r="AT36" s="48"/>
      <c r="AU36" s="46"/>
      <c r="AV36" s="47"/>
      <c r="AW36" s="47"/>
      <c r="AX36" s="47"/>
      <c r="AY36" s="47"/>
      <c r="AZ36" s="48"/>
      <c r="BA36" s="47">
        <v>36</v>
      </c>
      <c r="BB36" s="47">
        <v>8366.0141479492195</v>
      </c>
      <c r="BC36" s="39"/>
      <c r="BD36" s="40"/>
      <c r="BE36" s="40"/>
      <c r="BF36" s="40"/>
      <c r="BG36" s="40"/>
      <c r="BH36" s="41"/>
      <c r="BI36" s="39"/>
      <c r="BJ36" s="40"/>
      <c r="BK36" s="40"/>
      <c r="BL36" s="40"/>
      <c r="BM36" s="40"/>
      <c r="BN36" s="41"/>
      <c r="BO36" s="41">
        <v>2</v>
      </c>
      <c r="BP36" s="41">
        <v>401.4674072265625</v>
      </c>
      <c r="BQ36" s="42"/>
      <c r="BR36" s="43"/>
      <c r="BS36" s="43"/>
      <c r="BT36" s="43"/>
      <c r="BU36" s="43"/>
      <c r="BV36" s="44"/>
      <c r="BW36" s="42"/>
      <c r="BX36" s="43"/>
      <c r="BY36" s="43"/>
      <c r="BZ36" s="43"/>
      <c r="CA36" s="43"/>
      <c r="CB36" s="44"/>
      <c r="CC36" s="45">
        <v>34</v>
      </c>
      <c r="CD36" s="43">
        <v>7204</v>
      </c>
      <c r="CE36" s="46"/>
      <c r="CF36" s="47"/>
      <c r="CG36" s="47"/>
      <c r="CH36" s="47"/>
      <c r="CI36" s="47"/>
      <c r="CJ36" s="48"/>
      <c r="CK36" s="46"/>
      <c r="CL36" s="47"/>
      <c r="CM36" s="47"/>
      <c r="CN36" s="47"/>
      <c r="CO36" s="47"/>
      <c r="CP36" s="48"/>
      <c r="CQ36" s="47">
        <v>36</v>
      </c>
      <c r="CR36" s="6">
        <v>7605.4674072265625</v>
      </c>
      <c r="CS36" s="2">
        <f t="shared" si="18"/>
        <v>760.54674072265698</v>
      </c>
      <c r="CT36" s="2" t="s">
        <v>265</v>
      </c>
      <c r="CU36" s="2"/>
      <c r="CV36" s="2"/>
      <c r="CW36" s="2">
        <v>4003.4674072265625</v>
      </c>
      <c r="CX36" s="2"/>
      <c r="CY36" s="2"/>
      <c r="CZ36" s="2">
        <v>7605.4674072265625</v>
      </c>
      <c r="DA36" s="2">
        <f t="shared" si="22"/>
        <v>3602</v>
      </c>
      <c r="DB36" s="2"/>
      <c r="DC36" s="2"/>
      <c r="DD36" s="242"/>
      <c r="DE36" s="2"/>
      <c r="DF36" s="2">
        <v>4003.4674072265625</v>
      </c>
      <c r="DG36" s="2"/>
      <c r="DH36" s="2"/>
      <c r="DI36" s="2">
        <f t="shared" si="19"/>
        <v>4003.4674072265625</v>
      </c>
      <c r="DJ36" s="2">
        <v>3602</v>
      </c>
      <c r="DK36" s="2"/>
      <c r="DL36" s="242"/>
      <c r="DM36" s="2"/>
      <c r="DN36" s="2">
        <f t="shared" si="20"/>
        <v>3602</v>
      </c>
      <c r="DO36" s="105"/>
      <c r="DP36" s="105"/>
      <c r="DQ36" s="105"/>
      <c r="DR36" s="54">
        <f t="shared" si="23"/>
        <v>401.4674072265625</v>
      </c>
      <c r="DS36" s="102">
        <f t="shared" si="21"/>
        <v>0.89972007602662551</v>
      </c>
      <c r="DT36" s="98">
        <v>3602</v>
      </c>
      <c r="DU36" s="98"/>
      <c r="DV36" s="103">
        <f t="shared" si="10"/>
        <v>3602</v>
      </c>
      <c r="DW36" s="102">
        <f t="shared" si="11"/>
        <v>0.89972007602662551</v>
      </c>
      <c r="DX36" s="103">
        <v>1752.405</v>
      </c>
      <c r="DY36" s="97"/>
      <c r="DZ36" s="97"/>
      <c r="EA36" s="97"/>
      <c r="EB36" s="97"/>
      <c r="EC36" s="97"/>
      <c r="ED36" s="97"/>
      <c r="EE36" s="97"/>
      <c r="EF36" s="97"/>
    </row>
    <row r="37" spans="1:136" s="11" customFormat="1">
      <c r="A37" s="50" t="s">
        <v>123</v>
      </c>
      <c r="B37" s="49" t="s">
        <v>191</v>
      </c>
      <c r="C37" s="49" t="s">
        <v>192</v>
      </c>
      <c r="D37" s="50" t="s">
        <v>173</v>
      </c>
      <c r="E37" s="50" t="s">
        <v>174</v>
      </c>
      <c r="F37" s="50" t="s">
        <v>83</v>
      </c>
      <c r="G37" s="50" t="s">
        <v>175</v>
      </c>
      <c r="H37" s="50" t="s">
        <v>176</v>
      </c>
      <c r="I37" s="50" t="s">
        <v>177</v>
      </c>
      <c r="J37" s="50" t="s">
        <v>87</v>
      </c>
      <c r="K37" s="50" t="s">
        <v>88</v>
      </c>
      <c r="L37" s="3" t="s">
        <v>290</v>
      </c>
      <c r="M37" s="51"/>
      <c r="N37" s="40"/>
      <c r="O37" s="40"/>
      <c r="P37" s="40"/>
      <c r="Q37" s="40"/>
      <c r="R37" s="41"/>
      <c r="S37" s="39"/>
      <c r="T37" s="40"/>
      <c r="U37" s="40"/>
      <c r="V37" s="40"/>
      <c r="W37" s="40"/>
      <c r="X37" s="41"/>
      <c r="Y37" s="41">
        <v>2</v>
      </c>
      <c r="Z37" s="40">
        <v>401.4674072265625</v>
      </c>
      <c r="AA37" s="42"/>
      <c r="AB37" s="43"/>
      <c r="AC37" s="43"/>
      <c r="AD37" s="43"/>
      <c r="AE37" s="43"/>
      <c r="AF37" s="44"/>
      <c r="AG37" s="42"/>
      <c r="AH37" s="43"/>
      <c r="AI37" s="43"/>
      <c r="AJ37" s="43"/>
      <c r="AK37" s="43"/>
      <c r="AL37" s="44"/>
      <c r="AM37" s="45">
        <v>34</v>
      </c>
      <c r="AN37" s="43">
        <v>7204</v>
      </c>
      <c r="AO37" s="46"/>
      <c r="AP37" s="47"/>
      <c r="AQ37" s="47"/>
      <c r="AR37" s="47"/>
      <c r="AS37" s="47"/>
      <c r="AT37" s="48"/>
      <c r="AU37" s="46"/>
      <c r="AV37" s="47"/>
      <c r="AW37" s="47"/>
      <c r="AX37" s="47"/>
      <c r="AY37" s="47"/>
      <c r="AZ37" s="48"/>
      <c r="BA37" s="47">
        <v>36</v>
      </c>
      <c r="BB37" s="47">
        <v>8366.0141479492195</v>
      </c>
      <c r="BC37" s="39"/>
      <c r="BD37" s="40"/>
      <c r="BE37" s="40"/>
      <c r="BF37" s="40"/>
      <c r="BG37" s="40"/>
      <c r="BH37" s="41"/>
      <c r="BI37" s="39"/>
      <c r="BJ37" s="40"/>
      <c r="BK37" s="40"/>
      <c r="BL37" s="40"/>
      <c r="BM37" s="40"/>
      <c r="BN37" s="41"/>
      <c r="BO37" s="41">
        <v>2</v>
      </c>
      <c r="BP37" s="41">
        <v>401.4674072265625</v>
      </c>
      <c r="BQ37" s="42"/>
      <c r="BR37" s="43"/>
      <c r="BS37" s="43"/>
      <c r="BT37" s="43"/>
      <c r="BU37" s="43"/>
      <c r="BV37" s="44"/>
      <c r="BW37" s="42"/>
      <c r="BX37" s="43"/>
      <c r="BY37" s="43"/>
      <c r="BZ37" s="43"/>
      <c r="CA37" s="43"/>
      <c r="CB37" s="44"/>
      <c r="CC37" s="45">
        <v>34</v>
      </c>
      <c r="CD37" s="43">
        <v>7204</v>
      </c>
      <c r="CE37" s="46"/>
      <c r="CF37" s="47"/>
      <c r="CG37" s="47"/>
      <c r="CH37" s="47"/>
      <c r="CI37" s="47"/>
      <c r="CJ37" s="48"/>
      <c r="CK37" s="46"/>
      <c r="CL37" s="47"/>
      <c r="CM37" s="47"/>
      <c r="CN37" s="47"/>
      <c r="CO37" s="47"/>
      <c r="CP37" s="48"/>
      <c r="CQ37" s="47">
        <v>36</v>
      </c>
      <c r="CR37" s="6">
        <v>7605.4674072265625</v>
      </c>
      <c r="CS37" s="2">
        <f t="shared" si="18"/>
        <v>760.54674072265698</v>
      </c>
      <c r="CT37" s="2" t="s">
        <v>265</v>
      </c>
      <c r="CU37" s="2"/>
      <c r="CV37" s="2"/>
      <c r="CW37" s="2">
        <v>4003.4674072265625</v>
      </c>
      <c r="CX37" s="2"/>
      <c r="CY37" s="2"/>
      <c r="CZ37" s="2">
        <v>7605.4674072265625</v>
      </c>
      <c r="DA37" s="2">
        <f t="shared" si="22"/>
        <v>3602</v>
      </c>
      <c r="DB37" s="2"/>
      <c r="DC37" s="2"/>
      <c r="DD37" s="242"/>
      <c r="DE37" s="2"/>
      <c r="DF37" s="2">
        <v>4003.4674072265625</v>
      </c>
      <c r="DG37" s="2"/>
      <c r="DH37" s="2"/>
      <c r="DI37" s="2">
        <f t="shared" si="19"/>
        <v>4003.4674072265625</v>
      </c>
      <c r="DJ37" s="2">
        <v>3602</v>
      </c>
      <c r="DK37" s="2"/>
      <c r="DL37" s="242"/>
      <c r="DM37" s="2"/>
      <c r="DN37" s="2">
        <f t="shared" si="20"/>
        <v>3602</v>
      </c>
      <c r="DO37" s="105"/>
      <c r="DP37" s="105"/>
      <c r="DQ37" s="105"/>
      <c r="DR37" s="54">
        <f t="shared" si="23"/>
        <v>401.4674072265625</v>
      </c>
      <c r="DS37" s="102">
        <f t="shared" si="21"/>
        <v>0.89972007602662551</v>
      </c>
      <c r="DT37" s="98">
        <v>3602</v>
      </c>
      <c r="DU37" s="98"/>
      <c r="DV37" s="103">
        <f t="shared" si="10"/>
        <v>3602</v>
      </c>
      <c r="DW37" s="102">
        <f t="shared" si="11"/>
        <v>0.89972007602662551</v>
      </c>
      <c r="DX37" s="103">
        <v>1752.405</v>
      </c>
      <c r="DY37" s="97"/>
      <c r="DZ37" s="97"/>
      <c r="EA37" s="97"/>
      <c r="EB37" s="97"/>
      <c r="EC37" s="97"/>
      <c r="ED37" s="97"/>
      <c r="EE37" s="97"/>
      <c r="EF37" s="97"/>
    </row>
    <row r="38" spans="1:136" s="11" customFormat="1">
      <c r="A38" s="50" t="s">
        <v>123</v>
      </c>
      <c r="B38" s="49" t="s">
        <v>193</v>
      </c>
      <c r="C38" s="49" t="s">
        <v>194</v>
      </c>
      <c r="D38" s="50" t="s">
        <v>173</v>
      </c>
      <c r="E38" s="50" t="s">
        <v>174</v>
      </c>
      <c r="F38" s="50" t="s">
        <v>83</v>
      </c>
      <c r="G38" s="50" t="s">
        <v>175</v>
      </c>
      <c r="H38" s="50" t="s">
        <v>176</v>
      </c>
      <c r="I38" s="50" t="s">
        <v>177</v>
      </c>
      <c r="J38" s="50" t="s">
        <v>87</v>
      </c>
      <c r="K38" s="50" t="s">
        <v>88</v>
      </c>
      <c r="L38" s="3" t="s">
        <v>291</v>
      </c>
      <c r="M38" s="51"/>
      <c r="N38" s="40"/>
      <c r="O38" s="40"/>
      <c r="P38" s="40"/>
      <c r="Q38" s="40"/>
      <c r="R38" s="41"/>
      <c r="S38" s="39"/>
      <c r="T38" s="40"/>
      <c r="U38" s="40"/>
      <c r="V38" s="40"/>
      <c r="W38" s="40"/>
      <c r="X38" s="41"/>
      <c r="Y38" s="41">
        <v>1</v>
      </c>
      <c r="Z38" s="40">
        <v>133.37188720703125</v>
      </c>
      <c r="AA38" s="42"/>
      <c r="AB38" s="43"/>
      <c r="AC38" s="43"/>
      <c r="AD38" s="43"/>
      <c r="AE38" s="43"/>
      <c r="AF38" s="44"/>
      <c r="AG38" s="42"/>
      <c r="AH38" s="43"/>
      <c r="AI38" s="43"/>
      <c r="AJ38" s="43"/>
      <c r="AK38" s="43"/>
      <c r="AL38" s="44"/>
      <c r="AM38" s="45">
        <v>34</v>
      </c>
      <c r="AN38" s="43">
        <v>7204</v>
      </c>
      <c r="AO38" s="46"/>
      <c r="AP38" s="47"/>
      <c r="AQ38" s="47"/>
      <c r="AR38" s="47"/>
      <c r="AS38" s="47"/>
      <c r="AT38" s="48"/>
      <c r="AU38" s="46"/>
      <c r="AV38" s="47"/>
      <c r="AW38" s="47"/>
      <c r="AX38" s="47"/>
      <c r="AY38" s="47"/>
      <c r="AZ38" s="48"/>
      <c r="BA38" s="47">
        <v>35</v>
      </c>
      <c r="BB38" s="47">
        <v>8071.1090759277349</v>
      </c>
      <c r="BC38" s="39"/>
      <c r="BD38" s="40"/>
      <c r="BE38" s="40"/>
      <c r="BF38" s="40"/>
      <c r="BG38" s="40"/>
      <c r="BH38" s="41"/>
      <c r="BI38" s="39"/>
      <c r="BJ38" s="40"/>
      <c r="BK38" s="40"/>
      <c r="BL38" s="40"/>
      <c r="BM38" s="40"/>
      <c r="BN38" s="41"/>
      <c r="BO38" s="41">
        <v>1</v>
      </c>
      <c r="BP38" s="41">
        <v>133.37188720703125</v>
      </c>
      <c r="BQ38" s="42"/>
      <c r="BR38" s="43"/>
      <c r="BS38" s="43"/>
      <c r="BT38" s="43"/>
      <c r="BU38" s="43"/>
      <c r="BV38" s="44"/>
      <c r="BW38" s="42"/>
      <c r="BX38" s="43"/>
      <c r="BY38" s="43"/>
      <c r="BZ38" s="43"/>
      <c r="CA38" s="43"/>
      <c r="CB38" s="44"/>
      <c r="CC38" s="45">
        <v>34</v>
      </c>
      <c r="CD38" s="43">
        <v>7204</v>
      </c>
      <c r="CE38" s="46"/>
      <c r="CF38" s="47"/>
      <c r="CG38" s="47"/>
      <c r="CH38" s="47"/>
      <c r="CI38" s="47"/>
      <c r="CJ38" s="48"/>
      <c r="CK38" s="46"/>
      <c r="CL38" s="47"/>
      <c r="CM38" s="47"/>
      <c r="CN38" s="47"/>
      <c r="CO38" s="47"/>
      <c r="CP38" s="48"/>
      <c r="CQ38" s="47">
        <v>35</v>
      </c>
      <c r="CR38" s="6">
        <v>7337.3718872070312</v>
      </c>
      <c r="CS38" s="2">
        <f t="shared" si="18"/>
        <v>733.73718872070367</v>
      </c>
      <c r="CT38" s="2" t="s">
        <v>265</v>
      </c>
      <c r="CU38" s="2"/>
      <c r="CV38" s="2"/>
      <c r="CW38" s="2">
        <v>3735.3718872070312</v>
      </c>
      <c r="CX38" s="2"/>
      <c r="CY38" s="2"/>
      <c r="CZ38" s="2">
        <v>7337.3718872070312</v>
      </c>
      <c r="DA38" s="2">
        <f t="shared" si="22"/>
        <v>3602</v>
      </c>
      <c r="DB38" s="2"/>
      <c r="DC38" s="2"/>
      <c r="DD38" s="242"/>
      <c r="DE38" s="2"/>
      <c r="DF38" s="2">
        <v>3735.3718872070312</v>
      </c>
      <c r="DG38" s="2"/>
      <c r="DH38" s="2"/>
      <c r="DI38" s="2">
        <f t="shared" si="19"/>
        <v>3735.3718872070312</v>
      </c>
      <c r="DJ38" s="2">
        <v>3602</v>
      </c>
      <c r="DK38" s="2"/>
      <c r="DL38" s="242"/>
      <c r="DM38" s="2"/>
      <c r="DN38" s="2">
        <f t="shared" si="20"/>
        <v>3602</v>
      </c>
      <c r="DO38" s="105"/>
      <c r="DP38" s="105"/>
      <c r="DQ38" s="105"/>
      <c r="DR38" s="54">
        <f t="shared" si="23"/>
        <v>133.37188720703125</v>
      </c>
      <c r="DS38" s="102">
        <f t="shared" si="21"/>
        <v>0.96429488382032169</v>
      </c>
      <c r="DT38" s="98">
        <v>3602</v>
      </c>
      <c r="DU38" s="98"/>
      <c r="DV38" s="103">
        <f t="shared" si="10"/>
        <v>3602</v>
      </c>
      <c r="DW38" s="102">
        <f t="shared" si="11"/>
        <v>0.96429488382032169</v>
      </c>
      <c r="DX38" s="103">
        <v>1752.405</v>
      </c>
      <c r="DY38" s="97"/>
      <c r="DZ38" s="97"/>
      <c r="EA38" s="97"/>
      <c r="EB38" s="97"/>
      <c r="EC38" s="97"/>
      <c r="ED38" s="97"/>
      <c r="EE38" s="97"/>
      <c r="EF38" s="97"/>
    </row>
    <row r="39" spans="1:136" s="11" customFormat="1">
      <c r="A39" s="50" t="s">
        <v>123</v>
      </c>
      <c r="B39" s="49" t="s">
        <v>195</v>
      </c>
      <c r="C39" s="49" t="s">
        <v>196</v>
      </c>
      <c r="D39" s="50" t="s">
        <v>173</v>
      </c>
      <c r="E39" s="50" t="s">
        <v>180</v>
      </c>
      <c r="F39" s="50" t="s">
        <v>83</v>
      </c>
      <c r="G39" s="50" t="s">
        <v>175</v>
      </c>
      <c r="H39" s="50" t="s">
        <v>176</v>
      </c>
      <c r="I39" s="50" t="s">
        <v>177</v>
      </c>
      <c r="J39" s="50" t="s">
        <v>87</v>
      </c>
      <c r="K39" s="50" t="s">
        <v>88</v>
      </c>
      <c r="L39" s="3" t="s">
        <v>292</v>
      </c>
      <c r="M39" s="51"/>
      <c r="N39" s="40"/>
      <c r="O39" s="40"/>
      <c r="P39" s="40"/>
      <c r="Q39" s="40"/>
      <c r="R39" s="41"/>
      <c r="S39" s="39"/>
      <c r="T39" s="40"/>
      <c r="U39" s="40"/>
      <c r="V39" s="40"/>
      <c r="W39" s="40"/>
      <c r="X39" s="41"/>
      <c r="Y39" s="41">
        <v>1</v>
      </c>
      <c r="Z39" s="40">
        <v>268.09552001953125</v>
      </c>
      <c r="AA39" s="42"/>
      <c r="AB39" s="43"/>
      <c r="AC39" s="43"/>
      <c r="AD39" s="43"/>
      <c r="AE39" s="43"/>
      <c r="AF39" s="44"/>
      <c r="AG39" s="42"/>
      <c r="AH39" s="43"/>
      <c r="AI39" s="43"/>
      <c r="AJ39" s="43"/>
      <c r="AK39" s="43"/>
      <c r="AL39" s="44"/>
      <c r="AM39" s="45">
        <v>12</v>
      </c>
      <c r="AN39" s="43">
        <v>6880</v>
      </c>
      <c r="AO39" s="46"/>
      <c r="AP39" s="47"/>
      <c r="AQ39" s="47"/>
      <c r="AR39" s="47"/>
      <c r="AS39" s="47"/>
      <c r="AT39" s="48"/>
      <c r="AU39" s="46"/>
      <c r="AV39" s="47"/>
      <c r="AW39" s="47"/>
      <c r="AX39" s="47"/>
      <c r="AY39" s="47"/>
      <c r="AZ39" s="48"/>
      <c r="BA39" s="47">
        <v>13</v>
      </c>
      <c r="BB39" s="47">
        <v>7862.9050720214846</v>
      </c>
      <c r="BC39" s="39"/>
      <c r="BD39" s="40"/>
      <c r="BE39" s="40"/>
      <c r="BF39" s="40"/>
      <c r="BG39" s="40"/>
      <c r="BH39" s="41"/>
      <c r="BI39" s="39"/>
      <c r="BJ39" s="40"/>
      <c r="BK39" s="40"/>
      <c r="BL39" s="40"/>
      <c r="BM39" s="40"/>
      <c r="BN39" s="41"/>
      <c r="BO39" s="41">
        <v>1</v>
      </c>
      <c r="BP39" s="41">
        <v>268.09552001953125</v>
      </c>
      <c r="BQ39" s="42"/>
      <c r="BR39" s="43"/>
      <c r="BS39" s="43"/>
      <c r="BT39" s="43"/>
      <c r="BU39" s="43"/>
      <c r="BV39" s="44"/>
      <c r="BW39" s="42"/>
      <c r="BX39" s="43"/>
      <c r="BY39" s="43"/>
      <c r="BZ39" s="43"/>
      <c r="CA39" s="43"/>
      <c r="CB39" s="44"/>
      <c r="CC39" s="45">
        <v>12</v>
      </c>
      <c r="CD39" s="43">
        <v>6880</v>
      </c>
      <c r="CE39" s="46"/>
      <c r="CF39" s="47"/>
      <c r="CG39" s="47"/>
      <c r="CH39" s="47"/>
      <c r="CI39" s="47"/>
      <c r="CJ39" s="48"/>
      <c r="CK39" s="46"/>
      <c r="CL39" s="47"/>
      <c r="CM39" s="47"/>
      <c r="CN39" s="47"/>
      <c r="CO39" s="47"/>
      <c r="CP39" s="48"/>
      <c r="CQ39" s="47">
        <v>13</v>
      </c>
      <c r="CR39" s="6">
        <v>7148.0955200195312</v>
      </c>
      <c r="CS39" s="2">
        <f t="shared" si="18"/>
        <v>714.80955200195331</v>
      </c>
      <c r="CT39" s="2" t="s">
        <v>265</v>
      </c>
      <c r="CU39" s="2"/>
      <c r="CV39" s="2"/>
      <c r="CW39" s="2">
        <v>3708.0955200195312</v>
      </c>
      <c r="CX39" s="2"/>
      <c r="CY39" s="2"/>
      <c r="CZ39" s="2">
        <v>7148.0955200195312</v>
      </c>
      <c r="DA39" s="2">
        <f t="shared" si="22"/>
        <v>3440</v>
      </c>
      <c r="DB39" s="2"/>
      <c r="DC39" s="2"/>
      <c r="DD39" s="242"/>
      <c r="DE39" s="2"/>
      <c r="DF39" s="2">
        <v>3708.0955200195312</v>
      </c>
      <c r="DG39" s="2"/>
      <c r="DH39" s="2"/>
      <c r="DI39" s="2">
        <f t="shared" si="19"/>
        <v>3708.0955200195312</v>
      </c>
      <c r="DJ39" s="2">
        <v>3602</v>
      </c>
      <c r="DK39" s="2"/>
      <c r="DL39" s="242"/>
      <c r="DM39" s="2"/>
      <c r="DN39" s="2">
        <f t="shared" si="20"/>
        <v>3602</v>
      </c>
      <c r="DO39" s="105"/>
      <c r="DP39" s="105"/>
      <c r="DQ39" s="105"/>
      <c r="DR39" s="54">
        <f t="shared" si="23"/>
        <v>106.09552001953125</v>
      </c>
      <c r="DS39" s="102">
        <f t="shared" si="21"/>
        <v>0.97138813726703233</v>
      </c>
      <c r="DT39" s="98">
        <v>3602</v>
      </c>
      <c r="DU39" s="98"/>
      <c r="DV39" s="103">
        <f t="shared" si="10"/>
        <v>3602</v>
      </c>
      <c r="DW39" s="102">
        <f t="shared" si="11"/>
        <v>0.97138813726703233</v>
      </c>
      <c r="DX39" s="103"/>
      <c r="DY39" s="97"/>
      <c r="DZ39" s="97"/>
      <c r="EA39" s="97"/>
      <c r="EB39" s="97"/>
      <c r="EC39" s="97"/>
      <c r="ED39" s="97"/>
      <c r="EE39" s="97"/>
      <c r="EF39" s="97"/>
    </row>
    <row r="40" spans="1:136" s="11" customFormat="1">
      <c r="A40" s="50" t="s">
        <v>123</v>
      </c>
      <c r="B40" s="49" t="s">
        <v>197</v>
      </c>
      <c r="C40" s="49" t="s">
        <v>198</v>
      </c>
      <c r="D40" s="50" t="s">
        <v>173</v>
      </c>
      <c r="E40" s="50" t="s">
        <v>180</v>
      </c>
      <c r="F40" s="50" t="s">
        <v>83</v>
      </c>
      <c r="G40" s="50" t="s">
        <v>175</v>
      </c>
      <c r="H40" s="50" t="s">
        <v>176</v>
      </c>
      <c r="I40" s="50" t="s">
        <v>177</v>
      </c>
      <c r="J40" s="50" t="s">
        <v>87</v>
      </c>
      <c r="K40" s="50" t="s">
        <v>88</v>
      </c>
      <c r="L40" s="3" t="s">
        <v>293</v>
      </c>
      <c r="M40" s="51"/>
      <c r="N40" s="40"/>
      <c r="O40" s="40"/>
      <c r="P40" s="40"/>
      <c r="Q40" s="40"/>
      <c r="R40" s="41"/>
      <c r="S40" s="39"/>
      <c r="T40" s="40"/>
      <c r="U40" s="40"/>
      <c r="V40" s="40"/>
      <c r="W40" s="40"/>
      <c r="X40" s="41"/>
      <c r="Y40" s="41">
        <v>1</v>
      </c>
      <c r="Z40" s="40">
        <v>268.09552001953125</v>
      </c>
      <c r="AA40" s="42"/>
      <c r="AB40" s="43"/>
      <c r="AC40" s="43"/>
      <c r="AD40" s="43"/>
      <c r="AE40" s="43"/>
      <c r="AF40" s="44"/>
      <c r="AG40" s="42"/>
      <c r="AH40" s="43"/>
      <c r="AI40" s="43"/>
      <c r="AJ40" s="43"/>
      <c r="AK40" s="43"/>
      <c r="AL40" s="44"/>
      <c r="AM40" s="45">
        <v>12</v>
      </c>
      <c r="AN40" s="43">
        <v>6880</v>
      </c>
      <c r="AO40" s="46"/>
      <c r="AP40" s="47"/>
      <c r="AQ40" s="47"/>
      <c r="AR40" s="47"/>
      <c r="AS40" s="47"/>
      <c r="AT40" s="48"/>
      <c r="AU40" s="46"/>
      <c r="AV40" s="47"/>
      <c r="AW40" s="47"/>
      <c r="AX40" s="47"/>
      <c r="AY40" s="47"/>
      <c r="AZ40" s="48"/>
      <c r="BA40" s="47">
        <v>13</v>
      </c>
      <c r="BB40" s="47">
        <v>7862.9050720214846</v>
      </c>
      <c r="BC40" s="39"/>
      <c r="BD40" s="40"/>
      <c r="BE40" s="40"/>
      <c r="BF40" s="40"/>
      <c r="BG40" s="40"/>
      <c r="BH40" s="41"/>
      <c r="BI40" s="39"/>
      <c r="BJ40" s="40"/>
      <c r="BK40" s="40"/>
      <c r="BL40" s="40"/>
      <c r="BM40" s="40"/>
      <c r="BN40" s="41"/>
      <c r="BO40" s="41">
        <v>1</v>
      </c>
      <c r="BP40" s="41">
        <v>268.09552001953125</v>
      </c>
      <c r="BQ40" s="42"/>
      <c r="BR40" s="43"/>
      <c r="BS40" s="43"/>
      <c r="BT40" s="43"/>
      <c r="BU40" s="43"/>
      <c r="BV40" s="44"/>
      <c r="BW40" s="42"/>
      <c r="BX40" s="43"/>
      <c r="BY40" s="43"/>
      <c r="BZ40" s="43"/>
      <c r="CA40" s="43"/>
      <c r="CB40" s="44"/>
      <c r="CC40" s="45">
        <v>12</v>
      </c>
      <c r="CD40" s="43">
        <v>6880</v>
      </c>
      <c r="CE40" s="46"/>
      <c r="CF40" s="47"/>
      <c r="CG40" s="47"/>
      <c r="CH40" s="47"/>
      <c r="CI40" s="47"/>
      <c r="CJ40" s="48"/>
      <c r="CK40" s="46"/>
      <c r="CL40" s="47"/>
      <c r="CM40" s="47"/>
      <c r="CN40" s="47"/>
      <c r="CO40" s="47"/>
      <c r="CP40" s="48"/>
      <c r="CQ40" s="47">
        <v>13</v>
      </c>
      <c r="CR40" s="6">
        <v>7148.0955200195312</v>
      </c>
      <c r="CS40" s="2">
        <f t="shared" si="18"/>
        <v>714.80955200195331</v>
      </c>
      <c r="CT40" s="2" t="s">
        <v>265</v>
      </c>
      <c r="CU40" s="2"/>
      <c r="CV40" s="2"/>
      <c r="CW40" s="2">
        <v>3708.0955200195312</v>
      </c>
      <c r="CX40" s="2"/>
      <c r="CY40" s="2"/>
      <c r="CZ40" s="2">
        <v>7148.0955200195312</v>
      </c>
      <c r="DA40" s="2">
        <f t="shared" si="22"/>
        <v>3440</v>
      </c>
      <c r="DB40" s="2"/>
      <c r="DC40" s="2"/>
      <c r="DD40" s="242"/>
      <c r="DE40" s="2"/>
      <c r="DF40" s="2">
        <v>3708.0955200195312</v>
      </c>
      <c r="DG40" s="2"/>
      <c r="DH40" s="2"/>
      <c r="DI40" s="2">
        <f t="shared" si="19"/>
        <v>3708.0955200195312</v>
      </c>
      <c r="DJ40" s="2">
        <v>3602</v>
      </c>
      <c r="DK40" s="2"/>
      <c r="DL40" s="242"/>
      <c r="DM40" s="2"/>
      <c r="DN40" s="2">
        <f t="shared" si="20"/>
        <v>3602</v>
      </c>
      <c r="DO40" s="105"/>
      <c r="DP40" s="105"/>
      <c r="DQ40" s="105"/>
      <c r="DR40" s="54">
        <f t="shared" si="23"/>
        <v>106.09552001953125</v>
      </c>
      <c r="DS40" s="102">
        <f t="shared" si="21"/>
        <v>0.97138813726703233</v>
      </c>
      <c r="DT40" s="98">
        <v>3602</v>
      </c>
      <c r="DU40" s="98"/>
      <c r="DV40" s="103">
        <f t="shared" si="10"/>
        <v>3602</v>
      </c>
      <c r="DW40" s="102">
        <f t="shared" si="11"/>
        <v>0.97138813726703233</v>
      </c>
      <c r="DX40" s="103"/>
      <c r="DY40" s="97"/>
      <c r="DZ40" s="97"/>
      <c r="EA40" s="97"/>
      <c r="EB40" s="97"/>
      <c r="EC40" s="97"/>
      <c r="ED40" s="97"/>
      <c r="EE40" s="97"/>
      <c r="EF40" s="97"/>
    </row>
    <row r="41" spans="1:136" s="11" customFormat="1">
      <c r="A41" s="50" t="s">
        <v>123</v>
      </c>
      <c r="B41" s="49" t="s">
        <v>178</v>
      </c>
      <c r="C41" s="49" t="s">
        <v>179</v>
      </c>
      <c r="D41" s="50" t="s">
        <v>173</v>
      </c>
      <c r="E41" s="50" t="s">
        <v>180</v>
      </c>
      <c r="F41" s="50" t="s">
        <v>83</v>
      </c>
      <c r="G41" s="50" t="s">
        <v>175</v>
      </c>
      <c r="H41" s="50" t="s">
        <v>176</v>
      </c>
      <c r="I41" s="50" t="s">
        <v>177</v>
      </c>
      <c r="J41" s="50" t="s">
        <v>87</v>
      </c>
      <c r="K41" s="50" t="s">
        <v>88</v>
      </c>
      <c r="L41" s="3" t="s">
        <v>276</v>
      </c>
      <c r="M41" s="51"/>
      <c r="N41" s="40"/>
      <c r="O41" s="40"/>
      <c r="P41" s="40"/>
      <c r="Q41" s="40"/>
      <c r="R41" s="41"/>
      <c r="S41" s="39"/>
      <c r="T41" s="40"/>
      <c r="U41" s="40"/>
      <c r="V41" s="40"/>
      <c r="W41" s="40"/>
      <c r="X41" s="41"/>
      <c r="Y41" s="41">
        <v>1</v>
      </c>
      <c r="Z41" s="40">
        <v>268.09552001953125</v>
      </c>
      <c r="AA41" s="42"/>
      <c r="AB41" s="43"/>
      <c r="AC41" s="43"/>
      <c r="AD41" s="43"/>
      <c r="AE41" s="43"/>
      <c r="AF41" s="44"/>
      <c r="AG41" s="42"/>
      <c r="AH41" s="43"/>
      <c r="AI41" s="43"/>
      <c r="AJ41" s="43"/>
      <c r="AK41" s="43"/>
      <c r="AL41" s="44"/>
      <c r="AM41" s="45">
        <v>6</v>
      </c>
      <c r="AN41" s="43">
        <v>3440</v>
      </c>
      <c r="AO41" s="46"/>
      <c r="AP41" s="47"/>
      <c r="AQ41" s="47"/>
      <c r="AR41" s="47"/>
      <c r="AS41" s="47"/>
      <c r="AT41" s="48"/>
      <c r="AU41" s="46"/>
      <c r="AV41" s="47"/>
      <c r="AW41" s="47"/>
      <c r="AX41" s="47"/>
      <c r="AY41" s="47"/>
      <c r="AZ41" s="48"/>
      <c r="BA41" s="47">
        <v>7</v>
      </c>
      <c r="BB41" s="47">
        <v>4078.9050720214846</v>
      </c>
      <c r="BC41" s="39"/>
      <c r="BD41" s="40"/>
      <c r="BE41" s="40"/>
      <c r="BF41" s="40"/>
      <c r="BG41" s="40"/>
      <c r="BH41" s="41"/>
      <c r="BI41" s="39"/>
      <c r="BJ41" s="40"/>
      <c r="BK41" s="40"/>
      <c r="BL41" s="40"/>
      <c r="BM41" s="40"/>
      <c r="BN41" s="41"/>
      <c r="BO41" s="41">
        <v>1</v>
      </c>
      <c r="BP41" s="41">
        <v>268.09552001953125</v>
      </c>
      <c r="BQ41" s="42"/>
      <c r="BR41" s="43"/>
      <c r="BS41" s="43"/>
      <c r="BT41" s="43"/>
      <c r="BU41" s="43"/>
      <c r="BV41" s="44"/>
      <c r="BW41" s="42"/>
      <c r="BX41" s="43"/>
      <c r="BY41" s="43"/>
      <c r="BZ41" s="43"/>
      <c r="CA41" s="43"/>
      <c r="CB41" s="44"/>
      <c r="CC41" s="45">
        <v>6</v>
      </c>
      <c r="CD41" s="43">
        <v>3440</v>
      </c>
      <c r="CE41" s="46"/>
      <c r="CF41" s="47"/>
      <c r="CG41" s="47"/>
      <c r="CH41" s="47"/>
      <c r="CI41" s="47"/>
      <c r="CJ41" s="48"/>
      <c r="CK41" s="46"/>
      <c r="CL41" s="47"/>
      <c r="CM41" s="47"/>
      <c r="CN41" s="47"/>
      <c r="CO41" s="47"/>
      <c r="CP41" s="48"/>
      <c r="CQ41" s="47">
        <v>7</v>
      </c>
      <c r="CR41" s="6">
        <v>3708.0955200195312</v>
      </c>
      <c r="CS41" s="2">
        <f t="shared" si="18"/>
        <v>370.80955200195331</v>
      </c>
      <c r="CT41" s="2" t="s">
        <v>265</v>
      </c>
      <c r="CU41" s="2"/>
      <c r="CV41" s="2"/>
      <c r="CW41" s="2">
        <v>1988.0955200195312</v>
      </c>
      <c r="CX41" s="2"/>
      <c r="CY41" s="2"/>
      <c r="CZ41" s="2">
        <v>3708.0955200195312</v>
      </c>
      <c r="DA41" s="2">
        <f t="shared" si="22"/>
        <v>1720</v>
      </c>
      <c r="DB41" s="2"/>
      <c r="DC41" s="2"/>
      <c r="DD41" s="242"/>
      <c r="DE41" s="2"/>
      <c r="DF41" s="2">
        <v>1988.0955200195312</v>
      </c>
      <c r="DG41" s="2"/>
      <c r="DH41" s="2"/>
      <c r="DI41" s="2">
        <f t="shared" si="19"/>
        <v>1988.0955200195312</v>
      </c>
      <c r="DJ41" s="2">
        <v>1720</v>
      </c>
      <c r="DK41" s="2"/>
      <c r="DL41" s="242"/>
      <c r="DM41" s="2"/>
      <c r="DN41" s="2">
        <f t="shared" si="20"/>
        <v>1720</v>
      </c>
      <c r="DO41" s="105"/>
      <c r="DP41" s="105"/>
      <c r="DQ41" s="105"/>
      <c r="DR41" s="54">
        <f t="shared" si="23"/>
        <v>268.09552001953125</v>
      </c>
      <c r="DS41" s="102">
        <f t="shared" si="21"/>
        <v>0.86514957791520131</v>
      </c>
      <c r="DT41" s="98">
        <v>1720</v>
      </c>
      <c r="DU41" s="98"/>
      <c r="DV41" s="103">
        <f t="shared" si="10"/>
        <v>1720</v>
      </c>
      <c r="DW41" s="102">
        <f t="shared" si="11"/>
        <v>0.86514957791520131</v>
      </c>
      <c r="DX41" s="103">
        <v>5411.2759999999998</v>
      </c>
      <c r="DY41" s="97"/>
      <c r="DZ41" s="97"/>
      <c r="EA41" s="97"/>
      <c r="EB41" s="97"/>
      <c r="EC41" s="97"/>
      <c r="ED41" s="97"/>
      <c r="EE41" s="97"/>
      <c r="EF41" s="97"/>
    </row>
    <row r="42" spans="1:136" s="11" customFormat="1">
      <c r="A42" s="50" t="s">
        <v>97</v>
      </c>
      <c r="B42" s="49" t="s">
        <v>204</v>
      </c>
      <c r="C42" s="49" t="s">
        <v>205</v>
      </c>
      <c r="D42" s="50" t="s">
        <v>173</v>
      </c>
      <c r="E42" s="50" t="s">
        <v>174</v>
      </c>
      <c r="F42" s="50" t="s">
        <v>83</v>
      </c>
      <c r="G42" s="50" t="s">
        <v>175</v>
      </c>
      <c r="H42" s="50" t="s">
        <v>176</v>
      </c>
      <c r="I42" s="50" t="s">
        <v>177</v>
      </c>
      <c r="J42" s="50" t="s">
        <v>87</v>
      </c>
      <c r="K42" s="50" t="s">
        <v>88</v>
      </c>
      <c r="L42" s="3" t="s">
        <v>268</v>
      </c>
      <c r="M42" s="51"/>
      <c r="N42" s="40"/>
      <c r="O42" s="40"/>
      <c r="P42" s="40"/>
      <c r="Q42" s="40"/>
      <c r="R42" s="41"/>
      <c r="S42" s="39"/>
      <c r="T42" s="40"/>
      <c r="U42" s="40"/>
      <c r="V42" s="40"/>
      <c r="W42" s="40"/>
      <c r="X42" s="41"/>
      <c r="Y42" s="41">
        <v>2</v>
      </c>
      <c r="Z42" s="40">
        <v>401.4674072265625</v>
      </c>
      <c r="AA42" s="42"/>
      <c r="AB42" s="43"/>
      <c r="AC42" s="43"/>
      <c r="AD42" s="43"/>
      <c r="AE42" s="43"/>
      <c r="AF42" s="44"/>
      <c r="AG42" s="42"/>
      <c r="AH42" s="43"/>
      <c r="AI42" s="43"/>
      <c r="AJ42" s="43"/>
      <c r="AK42" s="43"/>
      <c r="AL42" s="44"/>
      <c r="AM42" s="45">
        <v>34</v>
      </c>
      <c r="AN42" s="43">
        <v>7204</v>
      </c>
      <c r="AO42" s="46"/>
      <c r="AP42" s="47"/>
      <c r="AQ42" s="47"/>
      <c r="AR42" s="47"/>
      <c r="AS42" s="47"/>
      <c r="AT42" s="48"/>
      <c r="AU42" s="46"/>
      <c r="AV42" s="47"/>
      <c r="AW42" s="47"/>
      <c r="AX42" s="47"/>
      <c r="AY42" s="47"/>
      <c r="AZ42" s="48"/>
      <c r="BA42" s="47">
        <v>36</v>
      </c>
      <c r="BB42" s="47">
        <v>8366.0141479492195</v>
      </c>
      <c r="BC42" s="39"/>
      <c r="BD42" s="40"/>
      <c r="BE42" s="40"/>
      <c r="BF42" s="40"/>
      <c r="BG42" s="40"/>
      <c r="BH42" s="41"/>
      <c r="BI42" s="39"/>
      <c r="BJ42" s="40"/>
      <c r="BK42" s="40"/>
      <c r="BL42" s="40"/>
      <c r="BM42" s="40"/>
      <c r="BN42" s="41"/>
      <c r="BO42" s="41">
        <v>2</v>
      </c>
      <c r="BP42" s="41">
        <v>401.4674072265625</v>
      </c>
      <c r="BQ42" s="42"/>
      <c r="BR42" s="43"/>
      <c r="BS42" s="43"/>
      <c r="BT42" s="43"/>
      <c r="BU42" s="43"/>
      <c r="BV42" s="44"/>
      <c r="BW42" s="42"/>
      <c r="BX42" s="43"/>
      <c r="BY42" s="43"/>
      <c r="BZ42" s="43"/>
      <c r="CA42" s="43"/>
      <c r="CB42" s="44"/>
      <c r="CC42" s="45">
        <v>34</v>
      </c>
      <c r="CD42" s="43">
        <v>7204</v>
      </c>
      <c r="CE42" s="46"/>
      <c r="CF42" s="47"/>
      <c r="CG42" s="47"/>
      <c r="CH42" s="47"/>
      <c r="CI42" s="47"/>
      <c r="CJ42" s="48"/>
      <c r="CK42" s="46"/>
      <c r="CL42" s="47"/>
      <c r="CM42" s="47"/>
      <c r="CN42" s="47"/>
      <c r="CO42" s="47"/>
      <c r="CP42" s="48"/>
      <c r="CQ42" s="47">
        <v>36</v>
      </c>
      <c r="CR42" s="6">
        <v>7605.4674072265625</v>
      </c>
      <c r="CS42" s="2">
        <f t="shared" si="18"/>
        <v>760.54674072265698</v>
      </c>
      <c r="CT42" s="2" t="s">
        <v>265</v>
      </c>
      <c r="CU42" s="2"/>
      <c r="CV42" s="2"/>
      <c r="CW42" s="2">
        <v>4003.4674072265625</v>
      </c>
      <c r="CX42" s="2"/>
      <c r="CY42" s="2"/>
      <c r="CZ42" s="2">
        <v>7605.4674072265625</v>
      </c>
      <c r="DA42" s="2">
        <f t="shared" si="22"/>
        <v>3602</v>
      </c>
      <c r="DB42" s="2"/>
      <c r="DC42" s="2"/>
      <c r="DD42" s="242"/>
      <c r="DE42" s="2"/>
      <c r="DF42" s="2">
        <v>4003.4674072265625</v>
      </c>
      <c r="DG42" s="2"/>
      <c r="DH42" s="2"/>
      <c r="DI42" s="2">
        <f t="shared" si="19"/>
        <v>4003.4674072265625</v>
      </c>
      <c r="DJ42" s="2">
        <v>3602</v>
      </c>
      <c r="DK42" s="2"/>
      <c r="DL42" s="242"/>
      <c r="DM42" s="2"/>
      <c r="DN42" s="2">
        <f t="shared" si="20"/>
        <v>3602</v>
      </c>
      <c r="DO42" s="105"/>
      <c r="DP42" s="105"/>
      <c r="DQ42" s="105"/>
      <c r="DR42" s="54">
        <f t="shared" si="23"/>
        <v>401.4674072265625</v>
      </c>
      <c r="DS42" s="102">
        <f t="shared" si="21"/>
        <v>0.89972007602662551</v>
      </c>
      <c r="DT42" s="98">
        <v>3602</v>
      </c>
      <c r="DU42" s="98"/>
      <c r="DV42" s="103">
        <f t="shared" si="10"/>
        <v>3602</v>
      </c>
      <c r="DW42" s="102">
        <f t="shared" si="11"/>
        <v>0.89972007602662551</v>
      </c>
      <c r="DX42" s="103">
        <v>1752.405</v>
      </c>
      <c r="DY42" s="97"/>
      <c r="DZ42" s="97"/>
      <c r="EA42" s="97"/>
      <c r="EB42" s="97"/>
      <c r="EC42" s="97"/>
      <c r="ED42" s="97"/>
      <c r="EE42" s="97"/>
      <c r="EF42" s="97"/>
    </row>
    <row r="43" spans="1:136" s="11" customFormat="1">
      <c r="A43" s="50" t="s">
        <v>97</v>
      </c>
      <c r="B43" s="49" t="s">
        <v>206</v>
      </c>
      <c r="C43" s="49" t="s">
        <v>207</v>
      </c>
      <c r="D43" s="50" t="s">
        <v>173</v>
      </c>
      <c r="E43" s="50" t="s">
        <v>174</v>
      </c>
      <c r="F43" s="50" t="s">
        <v>83</v>
      </c>
      <c r="G43" s="50" t="s">
        <v>175</v>
      </c>
      <c r="H43" s="50" t="s">
        <v>176</v>
      </c>
      <c r="I43" s="50" t="s">
        <v>177</v>
      </c>
      <c r="J43" s="50" t="s">
        <v>87</v>
      </c>
      <c r="K43" s="50" t="s">
        <v>88</v>
      </c>
      <c r="L43" s="3" t="s">
        <v>269</v>
      </c>
      <c r="M43" s="51"/>
      <c r="N43" s="40"/>
      <c r="O43" s="40"/>
      <c r="P43" s="40"/>
      <c r="Q43" s="40"/>
      <c r="R43" s="41"/>
      <c r="S43" s="39"/>
      <c r="T43" s="40"/>
      <c r="U43" s="40"/>
      <c r="V43" s="40"/>
      <c r="W43" s="40"/>
      <c r="X43" s="41"/>
      <c r="Y43" s="41">
        <v>2</v>
      </c>
      <c r="Z43" s="40">
        <v>401.4674072265625</v>
      </c>
      <c r="AA43" s="42"/>
      <c r="AB43" s="43"/>
      <c r="AC43" s="43"/>
      <c r="AD43" s="43"/>
      <c r="AE43" s="43"/>
      <c r="AF43" s="44"/>
      <c r="AG43" s="42"/>
      <c r="AH43" s="43"/>
      <c r="AI43" s="43"/>
      <c r="AJ43" s="43"/>
      <c r="AK43" s="43"/>
      <c r="AL43" s="44"/>
      <c r="AM43" s="45">
        <v>34</v>
      </c>
      <c r="AN43" s="43">
        <v>7204</v>
      </c>
      <c r="AO43" s="46"/>
      <c r="AP43" s="47"/>
      <c r="AQ43" s="47"/>
      <c r="AR43" s="47"/>
      <c r="AS43" s="47"/>
      <c r="AT43" s="48"/>
      <c r="AU43" s="46"/>
      <c r="AV43" s="47"/>
      <c r="AW43" s="47"/>
      <c r="AX43" s="47"/>
      <c r="AY43" s="47"/>
      <c r="AZ43" s="48"/>
      <c r="BA43" s="47">
        <v>36</v>
      </c>
      <c r="BB43" s="47">
        <v>8366.0141479492195</v>
      </c>
      <c r="BC43" s="39"/>
      <c r="BD43" s="40"/>
      <c r="BE43" s="40"/>
      <c r="BF43" s="40"/>
      <c r="BG43" s="40"/>
      <c r="BH43" s="41"/>
      <c r="BI43" s="39"/>
      <c r="BJ43" s="40"/>
      <c r="BK43" s="40"/>
      <c r="BL43" s="40"/>
      <c r="BM43" s="40"/>
      <c r="BN43" s="41"/>
      <c r="BO43" s="41">
        <v>2</v>
      </c>
      <c r="BP43" s="41">
        <v>401.4674072265625</v>
      </c>
      <c r="BQ43" s="42"/>
      <c r="BR43" s="43"/>
      <c r="BS43" s="43"/>
      <c r="BT43" s="43"/>
      <c r="BU43" s="43"/>
      <c r="BV43" s="44"/>
      <c r="BW43" s="42"/>
      <c r="BX43" s="43"/>
      <c r="BY43" s="43"/>
      <c r="BZ43" s="43"/>
      <c r="CA43" s="43"/>
      <c r="CB43" s="44"/>
      <c r="CC43" s="45">
        <v>34</v>
      </c>
      <c r="CD43" s="43">
        <v>7204</v>
      </c>
      <c r="CE43" s="46"/>
      <c r="CF43" s="47"/>
      <c r="CG43" s="47"/>
      <c r="CH43" s="47"/>
      <c r="CI43" s="47"/>
      <c r="CJ43" s="48"/>
      <c r="CK43" s="46"/>
      <c r="CL43" s="47"/>
      <c r="CM43" s="47"/>
      <c r="CN43" s="47"/>
      <c r="CO43" s="47"/>
      <c r="CP43" s="48"/>
      <c r="CQ43" s="47">
        <v>36</v>
      </c>
      <c r="CR43" s="6">
        <v>7605.4674072265625</v>
      </c>
      <c r="CS43" s="2">
        <f t="shared" si="18"/>
        <v>760.54674072265698</v>
      </c>
      <c r="CT43" s="2" t="s">
        <v>265</v>
      </c>
      <c r="CU43" s="2"/>
      <c r="CV43" s="2"/>
      <c r="CW43" s="2">
        <v>4003.4674072265625</v>
      </c>
      <c r="CX43" s="2"/>
      <c r="CY43" s="2"/>
      <c r="CZ43" s="2">
        <v>7605.4674072265625</v>
      </c>
      <c r="DA43" s="2">
        <f t="shared" si="22"/>
        <v>3602</v>
      </c>
      <c r="DB43" s="2"/>
      <c r="DC43" s="2"/>
      <c r="DD43" s="242"/>
      <c r="DE43" s="2"/>
      <c r="DF43" s="2">
        <v>4003.4674072265625</v>
      </c>
      <c r="DG43" s="2"/>
      <c r="DH43" s="2"/>
      <c r="DI43" s="2">
        <f t="shared" si="19"/>
        <v>4003.4674072265625</v>
      </c>
      <c r="DJ43" s="2">
        <v>3602</v>
      </c>
      <c r="DK43" s="2"/>
      <c r="DL43" s="242"/>
      <c r="DM43" s="2"/>
      <c r="DN43" s="2">
        <f t="shared" si="20"/>
        <v>3602</v>
      </c>
      <c r="DO43" s="105"/>
      <c r="DP43" s="105"/>
      <c r="DQ43" s="105"/>
      <c r="DR43" s="54">
        <f t="shared" si="23"/>
        <v>401.4674072265625</v>
      </c>
      <c r="DS43" s="102">
        <f t="shared" si="21"/>
        <v>0.89972007602662551</v>
      </c>
      <c r="DT43" s="98">
        <v>3602</v>
      </c>
      <c r="DU43" s="98"/>
      <c r="DV43" s="103">
        <f t="shared" si="10"/>
        <v>3602</v>
      </c>
      <c r="DW43" s="102">
        <f t="shared" si="11"/>
        <v>0.89972007602662551</v>
      </c>
      <c r="DX43" s="103">
        <v>1752.405</v>
      </c>
      <c r="DY43" s="97"/>
      <c r="DZ43" s="97"/>
      <c r="EA43" s="97"/>
      <c r="EB43" s="97"/>
      <c r="EC43" s="97"/>
      <c r="ED43" s="97"/>
      <c r="EE43" s="97"/>
      <c r="EF43" s="97"/>
    </row>
    <row r="44" spans="1:136" s="11" customFormat="1">
      <c r="A44" s="50" t="s">
        <v>97</v>
      </c>
      <c r="B44" s="49" t="s">
        <v>208</v>
      </c>
      <c r="C44" s="49" t="s">
        <v>209</v>
      </c>
      <c r="D44" s="50" t="s">
        <v>173</v>
      </c>
      <c r="E44" s="50" t="s">
        <v>174</v>
      </c>
      <c r="F44" s="50" t="s">
        <v>83</v>
      </c>
      <c r="G44" s="50" t="s">
        <v>175</v>
      </c>
      <c r="H44" s="50" t="s">
        <v>176</v>
      </c>
      <c r="I44" s="50" t="s">
        <v>177</v>
      </c>
      <c r="J44" s="50" t="s">
        <v>87</v>
      </c>
      <c r="K44" s="50" t="s">
        <v>88</v>
      </c>
      <c r="L44" s="3" t="s">
        <v>270</v>
      </c>
      <c r="M44" s="51"/>
      <c r="N44" s="40"/>
      <c r="O44" s="40"/>
      <c r="P44" s="40"/>
      <c r="Q44" s="40"/>
      <c r="R44" s="41"/>
      <c r="S44" s="39"/>
      <c r="T44" s="40"/>
      <c r="U44" s="40"/>
      <c r="V44" s="40"/>
      <c r="W44" s="40"/>
      <c r="X44" s="41"/>
      <c r="Y44" s="41">
        <v>2</v>
      </c>
      <c r="Z44" s="40">
        <v>401.4674072265625</v>
      </c>
      <c r="AA44" s="42"/>
      <c r="AB44" s="43"/>
      <c r="AC44" s="43"/>
      <c r="AD44" s="43"/>
      <c r="AE44" s="43"/>
      <c r="AF44" s="44"/>
      <c r="AG44" s="42"/>
      <c r="AH44" s="43"/>
      <c r="AI44" s="43"/>
      <c r="AJ44" s="43"/>
      <c r="AK44" s="43"/>
      <c r="AL44" s="44"/>
      <c r="AM44" s="45">
        <v>34</v>
      </c>
      <c r="AN44" s="43">
        <v>7204</v>
      </c>
      <c r="AO44" s="46"/>
      <c r="AP44" s="47"/>
      <c r="AQ44" s="47"/>
      <c r="AR44" s="47"/>
      <c r="AS44" s="47"/>
      <c r="AT44" s="48"/>
      <c r="AU44" s="46"/>
      <c r="AV44" s="47"/>
      <c r="AW44" s="47"/>
      <c r="AX44" s="47"/>
      <c r="AY44" s="47"/>
      <c r="AZ44" s="48"/>
      <c r="BA44" s="47">
        <v>36</v>
      </c>
      <c r="BB44" s="47">
        <v>8366.0141479492195</v>
      </c>
      <c r="BC44" s="39"/>
      <c r="BD44" s="40"/>
      <c r="BE44" s="40"/>
      <c r="BF44" s="40"/>
      <c r="BG44" s="40"/>
      <c r="BH44" s="41"/>
      <c r="BI44" s="39"/>
      <c r="BJ44" s="40"/>
      <c r="BK44" s="40"/>
      <c r="BL44" s="40"/>
      <c r="BM44" s="40"/>
      <c r="BN44" s="41"/>
      <c r="BO44" s="41">
        <v>2</v>
      </c>
      <c r="BP44" s="41">
        <v>401.4674072265625</v>
      </c>
      <c r="BQ44" s="42"/>
      <c r="BR44" s="43"/>
      <c r="BS44" s="43"/>
      <c r="BT44" s="43"/>
      <c r="BU44" s="43"/>
      <c r="BV44" s="44"/>
      <c r="BW44" s="42"/>
      <c r="BX44" s="43"/>
      <c r="BY44" s="43"/>
      <c r="BZ44" s="43"/>
      <c r="CA44" s="43"/>
      <c r="CB44" s="44"/>
      <c r="CC44" s="45">
        <v>34</v>
      </c>
      <c r="CD44" s="43">
        <v>7204</v>
      </c>
      <c r="CE44" s="46"/>
      <c r="CF44" s="47"/>
      <c r="CG44" s="47"/>
      <c r="CH44" s="47"/>
      <c r="CI44" s="47"/>
      <c r="CJ44" s="48"/>
      <c r="CK44" s="46"/>
      <c r="CL44" s="47"/>
      <c r="CM44" s="47"/>
      <c r="CN44" s="47"/>
      <c r="CO44" s="47"/>
      <c r="CP44" s="48"/>
      <c r="CQ44" s="47">
        <v>36</v>
      </c>
      <c r="CR44" s="6">
        <v>7605.4674072265625</v>
      </c>
      <c r="CS44" s="2">
        <f t="shared" si="18"/>
        <v>760.54674072265698</v>
      </c>
      <c r="CT44" s="2" t="s">
        <v>265</v>
      </c>
      <c r="CU44" s="2"/>
      <c r="CV44" s="2"/>
      <c r="CW44" s="2">
        <v>4003.4674072265625</v>
      </c>
      <c r="CX44" s="2"/>
      <c r="CY44" s="2"/>
      <c r="CZ44" s="2">
        <v>7605.4674072265625</v>
      </c>
      <c r="DA44" s="2">
        <f t="shared" si="22"/>
        <v>3602</v>
      </c>
      <c r="DB44" s="2"/>
      <c r="DC44" s="2"/>
      <c r="DD44" s="242"/>
      <c r="DE44" s="2"/>
      <c r="DF44" s="2">
        <v>4003.4674072265625</v>
      </c>
      <c r="DG44" s="2"/>
      <c r="DH44" s="2"/>
      <c r="DI44" s="2">
        <f t="shared" si="19"/>
        <v>4003.4674072265625</v>
      </c>
      <c r="DJ44" s="2">
        <v>3602</v>
      </c>
      <c r="DK44" s="2"/>
      <c r="DL44" s="242"/>
      <c r="DM44" s="2"/>
      <c r="DN44" s="2">
        <f t="shared" si="20"/>
        <v>3602</v>
      </c>
      <c r="DO44" s="105"/>
      <c r="DP44" s="105"/>
      <c r="DQ44" s="105"/>
      <c r="DR44" s="54">
        <f t="shared" si="23"/>
        <v>401.4674072265625</v>
      </c>
      <c r="DS44" s="102">
        <f t="shared" si="21"/>
        <v>0.89972007602662551</v>
      </c>
      <c r="DT44" s="98">
        <v>3602</v>
      </c>
      <c r="DU44" s="98"/>
      <c r="DV44" s="103">
        <f t="shared" si="10"/>
        <v>3602</v>
      </c>
      <c r="DW44" s="102">
        <f t="shared" si="11"/>
        <v>0.89972007602662551</v>
      </c>
      <c r="DX44" s="103">
        <v>1752.405</v>
      </c>
      <c r="DY44" s="97"/>
      <c r="DZ44" s="97"/>
      <c r="EA44" s="97"/>
      <c r="EB44" s="97"/>
      <c r="EC44" s="97"/>
      <c r="ED44" s="97"/>
      <c r="EE44" s="97"/>
      <c r="EF44" s="97"/>
    </row>
    <row r="45" spans="1:136" s="11" customFormat="1">
      <c r="A45" s="50" t="s">
        <v>97</v>
      </c>
      <c r="B45" s="49" t="s">
        <v>210</v>
      </c>
      <c r="C45" s="49" t="s">
        <v>211</v>
      </c>
      <c r="D45" s="50" t="s">
        <v>173</v>
      </c>
      <c r="E45" s="50" t="s">
        <v>174</v>
      </c>
      <c r="F45" s="50" t="s">
        <v>83</v>
      </c>
      <c r="G45" s="50" t="s">
        <v>212</v>
      </c>
      <c r="H45" s="50" t="s">
        <v>176</v>
      </c>
      <c r="I45" s="50" t="s">
        <v>177</v>
      </c>
      <c r="J45" s="50" t="s">
        <v>87</v>
      </c>
      <c r="K45" s="50" t="s">
        <v>88</v>
      </c>
      <c r="L45" s="3" t="s">
        <v>271</v>
      </c>
      <c r="M45" s="51"/>
      <c r="N45" s="40"/>
      <c r="O45" s="40"/>
      <c r="P45" s="40"/>
      <c r="Q45" s="40"/>
      <c r="R45" s="41"/>
      <c r="S45" s="39"/>
      <c r="T45" s="40"/>
      <c r="U45" s="40"/>
      <c r="V45" s="40"/>
      <c r="W45" s="40"/>
      <c r="X45" s="41"/>
      <c r="Y45" s="41"/>
      <c r="Z45" s="40"/>
      <c r="AA45" s="42"/>
      <c r="AB45" s="43"/>
      <c r="AC45" s="43"/>
      <c r="AD45" s="43"/>
      <c r="AE45" s="43"/>
      <c r="AF45" s="44"/>
      <c r="AG45" s="42"/>
      <c r="AH45" s="43"/>
      <c r="AI45" s="43"/>
      <c r="AJ45" s="43"/>
      <c r="AK45" s="43"/>
      <c r="AL45" s="44"/>
      <c r="AM45" s="45">
        <v>34</v>
      </c>
      <c r="AN45" s="43">
        <v>7204</v>
      </c>
      <c r="AO45" s="46"/>
      <c r="AP45" s="47"/>
      <c r="AQ45" s="47"/>
      <c r="AR45" s="47"/>
      <c r="AS45" s="47"/>
      <c r="AT45" s="48"/>
      <c r="AU45" s="46"/>
      <c r="AV45" s="47"/>
      <c r="AW45" s="47"/>
      <c r="AX45" s="47"/>
      <c r="AY45" s="47"/>
      <c r="AZ45" s="48"/>
      <c r="BA45" s="47">
        <v>34</v>
      </c>
      <c r="BB45" s="47">
        <v>7924.4000000000005</v>
      </c>
      <c r="BC45" s="39"/>
      <c r="BD45" s="40"/>
      <c r="BE45" s="40"/>
      <c r="BF45" s="40"/>
      <c r="BG45" s="40"/>
      <c r="BH45" s="41"/>
      <c r="BI45" s="39"/>
      <c r="BJ45" s="40"/>
      <c r="BK45" s="40"/>
      <c r="BL45" s="40"/>
      <c r="BM45" s="40"/>
      <c r="BN45" s="41"/>
      <c r="BO45" s="41"/>
      <c r="BP45" s="41"/>
      <c r="BQ45" s="42"/>
      <c r="BR45" s="43"/>
      <c r="BS45" s="43"/>
      <c r="BT45" s="43"/>
      <c r="BU45" s="43"/>
      <c r="BV45" s="44"/>
      <c r="BW45" s="42"/>
      <c r="BX45" s="43"/>
      <c r="BY45" s="43"/>
      <c r="BZ45" s="43"/>
      <c r="CA45" s="43"/>
      <c r="CB45" s="44"/>
      <c r="CC45" s="45">
        <v>34</v>
      </c>
      <c r="CD45" s="43">
        <v>7204</v>
      </c>
      <c r="CE45" s="46"/>
      <c r="CF45" s="47"/>
      <c r="CG45" s="47"/>
      <c r="CH45" s="47"/>
      <c r="CI45" s="47"/>
      <c r="CJ45" s="48"/>
      <c r="CK45" s="46"/>
      <c r="CL45" s="47"/>
      <c r="CM45" s="47"/>
      <c r="CN45" s="47"/>
      <c r="CO45" s="47"/>
      <c r="CP45" s="48"/>
      <c r="CQ45" s="47">
        <v>34</v>
      </c>
      <c r="CR45" s="6">
        <v>7204</v>
      </c>
      <c r="CS45" s="2">
        <f t="shared" si="18"/>
        <v>720.40000000000055</v>
      </c>
      <c r="CT45" s="2" t="s">
        <v>265</v>
      </c>
      <c r="CU45" s="2"/>
      <c r="CV45" s="2"/>
      <c r="CW45" s="2">
        <v>3602</v>
      </c>
      <c r="CX45" s="2"/>
      <c r="CY45" s="2"/>
      <c r="CZ45" s="2">
        <v>7204</v>
      </c>
      <c r="DA45" s="2">
        <f t="shared" si="22"/>
        <v>3602</v>
      </c>
      <c r="DB45" s="2"/>
      <c r="DC45" s="2"/>
      <c r="DD45" s="242"/>
      <c r="DE45" s="2"/>
      <c r="DF45" s="2">
        <v>3602</v>
      </c>
      <c r="DG45" s="2"/>
      <c r="DH45" s="2"/>
      <c r="DI45" s="2">
        <f t="shared" si="19"/>
        <v>3602</v>
      </c>
      <c r="DJ45" s="2">
        <v>3602</v>
      </c>
      <c r="DK45" s="2"/>
      <c r="DL45" s="242"/>
      <c r="DM45" s="2"/>
      <c r="DN45" s="2">
        <f t="shared" si="20"/>
        <v>3602</v>
      </c>
      <c r="DO45" s="105"/>
      <c r="DP45" s="105"/>
      <c r="DQ45" s="105"/>
      <c r="DR45" s="54">
        <f t="shared" si="23"/>
        <v>0</v>
      </c>
      <c r="DS45" s="102">
        <f t="shared" si="21"/>
        <v>1</v>
      </c>
      <c r="DT45" s="98">
        <v>3602</v>
      </c>
      <c r="DU45" s="98"/>
      <c r="DV45" s="103">
        <f t="shared" si="10"/>
        <v>3602</v>
      </c>
      <c r="DW45" s="102">
        <f t="shared" si="11"/>
        <v>1</v>
      </c>
      <c r="DX45" s="103">
        <v>1752.405</v>
      </c>
      <c r="DY45" s="97"/>
      <c r="DZ45" s="97"/>
      <c r="EA45" s="97"/>
      <c r="EB45" s="97"/>
      <c r="EC45" s="97"/>
      <c r="ED45" s="97"/>
      <c r="EE45" s="97"/>
      <c r="EF45" s="97"/>
    </row>
    <row r="46" spans="1:136" s="11" customFormat="1">
      <c r="A46" s="50" t="s">
        <v>97</v>
      </c>
      <c r="B46" s="49" t="s">
        <v>213</v>
      </c>
      <c r="C46" s="49" t="s">
        <v>214</v>
      </c>
      <c r="D46" s="50" t="s">
        <v>173</v>
      </c>
      <c r="E46" s="50" t="s">
        <v>174</v>
      </c>
      <c r="F46" s="50" t="s">
        <v>83</v>
      </c>
      <c r="G46" s="50" t="s">
        <v>212</v>
      </c>
      <c r="H46" s="50" t="s">
        <v>176</v>
      </c>
      <c r="I46" s="50" t="s">
        <v>177</v>
      </c>
      <c r="J46" s="50" t="s">
        <v>87</v>
      </c>
      <c r="K46" s="50" t="s">
        <v>88</v>
      </c>
      <c r="L46" s="3" t="s">
        <v>272</v>
      </c>
      <c r="M46" s="51"/>
      <c r="N46" s="40"/>
      <c r="O46" s="40"/>
      <c r="P46" s="40"/>
      <c r="Q46" s="40"/>
      <c r="R46" s="41"/>
      <c r="S46" s="39"/>
      <c r="T46" s="40"/>
      <c r="U46" s="40"/>
      <c r="V46" s="40"/>
      <c r="W46" s="40"/>
      <c r="X46" s="41"/>
      <c r="Y46" s="41">
        <v>2</v>
      </c>
      <c r="Z46" s="40">
        <v>401.4674072265625</v>
      </c>
      <c r="AA46" s="42"/>
      <c r="AB46" s="43"/>
      <c r="AC46" s="43"/>
      <c r="AD46" s="43"/>
      <c r="AE46" s="43"/>
      <c r="AF46" s="44"/>
      <c r="AG46" s="42"/>
      <c r="AH46" s="43"/>
      <c r="AI46" s="43"/>
      <c r="AJ46" s="43"/>
      <c r="AK46" s="43"/>
      <c r="AL46" s="44"/>
      <c r="AM46" s="45">
        <v>34</v>
      </c>
      <c r="AN46" s="43">
        <v>7204</v>
      </c>
      <c r="AO46" s="46"/>
      <c r="AP46" s="47"/>
      <c r="AQ46" s="47"/>
      <c r="AR46" s="47"/>
      <c r="AS46" s="47"/>
      <c r="AT46" s="48"/>
      <c r="AU46" s="46"/>
      <c r="AV46" s="47"/>
      <c r="AW46" s="47"/>
      <c r="AX46" s="47"/>
      <c r="AY46" s="47"/>
      <c r="AZ46" s="48"/>
      <c r="BA46" s="47">
        <v>36</v>
      </c>
      <c r="BB46" s="47">
        <v>8366.0141479492195</v>
      </c>
      <c r="BC46" s="39"/>
      <c r="BD46" s="40"/>
      <c r="BE46" s="40"/>
      <c r="BF46" s="40"/>
      <c r="BG46" s="40"/>
      <c r="BH46" s="41"/>
      <c r="BI46" s="39"/>
      <c r="BJ46" s="40"/>
      <c r="BK46" s="40"/>
      <c r="BL46" s="40"/>
      <c r="BM46" s="40"/>
      <c r="BN46" s="41"/>
      <c r="BO46" s="41">
        <v>2</v>
      </c>
      <c r="BP46" s="41">
        <v>401.4674072265625</v>
      </c>
      <c r="BQ46" s="42"/>
      <c r="BR46" s="43"/>
      <c r="BS46" s="43"/>
      <c r="BT46" s="43"/>
      <c r="BU46" s="43"/>
      <c r="BV46" s="44"/>
      <c r="BW46" s="42"/>
      <c r="BX46" s="43"/>
      <c r="BY46" s="43"/>
      <c r="BZ46" s="43"/>
      <c r="CA46" s="43"/>
      <c r="CB46" s="44"/>
      <c r="CC46" s="45">
        <v>34</v>
      </c>
      <c r="CD46" s="43">
        <v>7204</v>
      </c>
      <c r="CE46" s="46"/>
      <c r="CF46" s="47"/>
      <c r="CG46" s="47"/>
      <c r="CH46" s="47"/>
      <c r="CI46" s="47"/>
      <c r="CJ46" s="48"/>
      <c r="CK46" s="46"/>
      <c r="CL46" s="47"/>
      <c r="CM46" s="47"/>
      <c r="CN46" s="47"/>
      <c r="CO46" s="47"/>
      <c r="CP46" s="48"/>
      <c r="CQ46" s="47">
        <v>36</v>
      </c>
      <c r="CR46" s="6">
        <v>7605.4674072265625</v>
      </c>
      <c r="CS46" s="2">
        <f t="shared" si="18"/>
        <v>760.54674072265698</v>
      </c>
      <c r="CT46" s="2" t="s">
        <v>265</v>
      </c>
      <c r="CU46" s="2"/>
      <c r="CV46" s="2"/>
      <c r="CW46" s="2">
        <v>4003.4674072265625</v>
      </c>
      <c r="CX46" s="2"/>
      <c r="CY46" s="2"/>
      <c r="CZ46" s="2">
        <v>7605.4674072265625</v>
      </c>
      <c r="DA46" s="2">
        <f t="shared" si="22"/>
        <v>3602</v>
      </c>
      <c r="DB46" s="2"/>
      <c r="DC46" s="2"/>
      <c r="DD46" s="242"/>
      <c r="DE46" s="2"/>
      <c r="DF46" s="2">
        <v>4003.4674072265625</v>
      </c>
      <c r="DG46" s="2"/>
      <c r="DH46" s="2"/>
      <c r="DI46" s="2">
        <f t="shared" si="19"/>
        <v>4003.4674072265625</v>
      </c>
      <c r="DJ46" s="2">
        <v>3602</v>
      </c>
      <c r="DK46" s="2"/>
      <c r="DL46" s="242"/>
      <c r="DM46" s="2"/>
      <c r="DN46" s="2">
        <f t="shared" si="20"/>
        <v>3602</v>
      </c>
      <c r="DO46" s="105"/>
      <c r="DP46" s="105"/>
      <c r="DQ46" s="105"/>
      <c r="DR46" s="54">
        <f t="shared" si="23"/>
        <v>401.4674072265625</v>
      </c>
      <c r="DS46" s="102">
        <f t="shared" si="21"/>
        <v>0.89972007602662551</v>
      </c>
      <c r="DT46" s="98">
        <v>3602</v>
      </c>
      <c r="DU46" s="98"/>
      <c r="DV46" s="103">
        <f t="shared" si="10"/>
        <v>3602</v>
      </c>
      <c r="DW46" s="102">
        <f t="shared" si="11"/>
        <v>0.89972007602662551</v>
      </c>
      <c r="DX46" s="103">
        <v>1752.405</v>
      </c>
      <c r="DY46" s="97"/>
      <c r="DZ46" s="97"/>
      <c r="EA46" s="97"/>
      <c r="EB46" s="97"/>
      <c r="EC46" s="97"/>
      <c r="ED46" s="97"/>
      <c r="EE46" s="97"/>
      <c r="EF46" s="97"/>
    </row>
    <row r="47" spans="1:136" s="11" customFormat="1">
      <c r="A47" s="50" t="s">
        <v>97</v>
      </c>
      <c r="B47" s="49" t="s">
        <v>215</v>
      </c>
      <c r="C47" s="49" t="s">
        <v>216</v>
      </c>
      <c r="D47" s="50" t="s">
        <v>173</v>
      </c>
      <c r="E47" s="50" t="s">
        <v>174</v>
      </c>
      <c r="F47" s="50" t="s">
        <v>83</v>
      </c>
      <c r="G47" s="50" t="s">
        <v>175</v>
      </c>
      <c r="H47" s="50" t="s">
        <v>176</v>
      </c>
      <c r="I47" s="50" t="s">
        <v>177</v>
      </c>
      <c r="J47" s="50" t="s">
        <v>87</v>
      </c>
      <c r="K47" s="50" t="s">
        <v>88</v>
      </c>
      <c r="L47" s="3" t="s">
        <v>273</v>
      </c>
      <c r="M47" s="51"/>
      <c r="N47" s="40"/>
      <c r="O47" s="40"/>
      <c r="P47" s="40"/>
      <c r="Q47" s="40"/>
      <c r="R47" s="41"/>
      <c r="S47" s="39"/>
      <c r="T47" s="40"/>
      <c r="U47" s="40"/>
      <c r="V47" s="40"/>
      <c r="W47" s="40"/>
      <c r="X47" s="41"/>
      <c r="Y47" s="41">
        <v>2</v>
      </c>
      <c r="Z47" s="40">
        <v>401.4674072265625</v>
      </c>
      <c r="AA47" s="42"/>
      <c r="AB47" s="43"/>
      <c r="AC47" s="43"/>
      <c r="AD47" s="43"/>
      <c r="AE47" s="43"/>
      <c r="AF47" s="44"/>
      <c r="AG47" s="42"/>
      <c r="AH47" s="43"/>
      <c r="AI47" s="43"/>
      <c r="AJ47" s="43"/>
      <c r="AK47" s="43"/>
      <c r="AL47" s="44"/>
      <c r="AM47" s="45">
        <v>34</v>
      </c>
      <c r="AN47" s="43">
        <v>7204</v>
      </c>
      <c r="AO47" s="46"/>
      <c r="AP47" s="47"/>
      <c r="AQ47" s="47"/>
      <c r="AR47" s="47"/>
      <c r="AS47" s="47"/>
      <c r="AT47" s="48"/>
      <c r="AU47" s="46"/>
      <c r="AV47" s="47"/>
      <c r="AW47" s="47"/>
      <c r="AX47" s="47"/>
      <c r="AY47" s="47"/>
      <c r="AZ47" s="48"/>
      <c r="BA47" s="47">
        <v>36</v>
      </c>
      <c r="BB47" s="47">
        <v>8366.0141479492195</v>
      </c>
      <c r="BC47" s="39"/>
      <c r="BD47" s="40"/>
      <c r="BE47" s="40"/>
      <c r="BF47" s="40"/>
      <c r="BG47" s="40"/>
      <c r="BH47" s="41"/>
      <c r="BI47" s="39"/>
      <c r="BJ47" s="40"/>
      <c r="BK47" s="40"/>
      <c r="BL47" s="40"/>
      <c r="BM47" s="40"/>
      <c r="BN47" s="41"/>
      <c r="BO47" s="41">
        <v>2</v>
      </c>
      <c r="BP47" s="41">
        <v>401.4674072265625</v>
      </c>
      <c r="BQ47" s="42"/>
      <c r="BR47" s="43"/>
      <c r="BS47" s="43"/>
      <c r="BT47" s="43"/>
      <c r="BU47" s="43"/>
      <c r="BV47" s="44"/>
      <c r="BW47" s="42"/>
      <c r="BX47" s="43"/>
      <c r="BY47" s="43"/>
      <c r="BZ47" s="43"/>
      <c r="CA47" s="43"/>
      <c r="CB47" s="44"/>
      <c r="CC47" s="45">
        <v>34</v>
      </c>
      <c r="CD47" s="43">
        <v>7204</v>
      </c>
      <c r="CE47" s="46"/>
      <c r="CF47" s="47"/>
      <c r="CG47" s="47"/>
      <c r="CH47" s="47"/>
      <c r="CI47" s="47"/>
      <c r="CJ47" s="48"/>
      <c r="CK47" s="46"/>
      <c r="CL47" s="47"/>
      <c r="CM47" s="47"/>
      <c r="CN47" s="47"/>
      <c r="CO47" s="47"/>
      <c r="CP47" s="48"/>
      <c r="CQ47" s="47">
        <v>36</v>
      </c>
      <c r="CR47" s="6">
        <v>7605.4674072265625</v>
      </c>
      <c r="CS47" s="2">
        <f t="shared" si="18"/>
        <v>760.54674072265698</v>
      </c>
      <c r="CT47" s="2" t="s">
        <v>265</v>
      </c>
      <c r="CU47" s="2"/>
      <c r="CV47" s="2"/>
      <c r="CW47" s="2">
        <v>4003.4674072265625</v>
      </c>
      <c r="CX47" s="2"/>
      <c r="CY47" s="2"/>
      <c r="CZ47" s="2">
        <v>7605.4674072265625</v>
      </c>
      <c r="DA47" s="2">
        <f t="shared" si="22"/>
        <v>3602</v>
      </c>
      <c r="DB47" s="2"/>
      <c r="DC47" s="2"/>
      <c r="DD47" s="242"/>
      <c r="DE47" s="2"/>
      <c r="DF47" s="2">
        <v>4003.4674072265625</v>
      </c>
      <c r="DG47" s="2"/>
      <c r="DH47" s="2"/>
      <c r="DI47" s="2">
        <f t="shared" si="19"/>
        <v>4003.4674072265625</v>
      </c>
      <c r="DJ47" s="2">
        <v>3602</v>
      </c>
      <c r="DK47" s="2"/>
      <c r="DL47" s="242"/>
      <c r="DM47" s="2"/>
      <c r="DN47" s="2">
        <f t="shared" si="20"/>
        <v>3602</v>
      </c>
      <c r="DO47" s="105"/>
      <c r="DP47" s="105"/>
      <c r="DQ47" s="105"/>
      <c r="DR47" s="54">
        <f t="shared" si="23"/>
        <v>401.4674072265625</v>
      </c>
      <c r="DS47" s="102">
        <f t="shared" si="21"/>
        <v>0.89972007602662551</v>
      </c>
      <c r="DT47" s="98">
        <v>3602</v>
      </c>
      <c r="DU47" s="98"/>
      <c r="DV47" s="103">
        <f t="shared" si="10"/>
        <v>3602</v>
      </c>
      <c r="DW47" s="102">
        <f t="shared" si="11"/>
        <v>0.89972007602662551</v>
      </c>
      <c r="DX47" s="103">
        <v>1752.405</v>
      </c>
      <c r="DY47" s="97"/>
      <c r="DZ47" s="97"/>
      <c r="EA47" s="97"/>
      <c r="EB47" s="97"/>
      <c r="EC47" s="97"/>
      <c r="ED47" s="97"/>
      <c r="EE47" s="97"/>
      <c r="EF47" s="97"/>
    </row>
    <row r="48" spans="1:136" s="11" customFormat="1">
      <c r="A48" s="50" t="s">
        <v>97</v>
      </c>
      <c r="B48" s="49" t="s">
        <v>217</v>
      </c>
      <c r="C48" s="49" t="s">
        <v>218</v>
      </c>
      <c r="D48" s="50" t="s">
        <v>173</v>
      </c>
      <c r="E48" s="50" t="s">
        <v>174</v>
      </c>
      <c r="F48" s="50" t="s">
        <v>83</v>
      </c>
      <c r="G48" s="50" t="s">
        <v>175</v>
      </c>
      <c r="H48" s="50" t="s">
        <v>176</v>
      </c>
      <c r="I48" s="50" t="s">
        <v>177</v>
      </c>
      <c r="J48" s="50" t="s">
        <v>87</v>
      </c>
      <c r="K48" s="50" t="s">
        <v>88</v>
      </c>
      <c r="L48" s="3" t="s">
        <v>274</v>
      </c>
      <c r="M48" s="51"/>
      <c r="N48" s="40"/>
      <c r="O48" s="40"/>
      <c r="P48" s="40"/>
      <c r="Q48" s="40"/>
      <c r="R48" s="41"/>
      <c r="S48" s="39"/>
      <c r="T48" s="40"/>
      <c r="U48" s="40"/>
      <c r="V48" s="40"/>
      <c r="W48" s="40"/>
      <c r="X48" s="41"/>
      <c r="Y48" s="41">
        <v>2</v>
      </c>
      <c r="Z48" s="40">
        <v>401.4674072265625</v>
      </c>
      <c r="AA48" s="42"/>
      <c r="AB48" s="43"/>
      <c r="AC48" s="43"/>
      <c r="AD48" s="43"/>
      <c r="AE48" s="43"/>
      <c r="AF48" s="44"/>
      <c r="AG48" s="42"/>
      <c r="AH48" s="43"/>
      <c r="AI48" s="43"/>
      <c r="AJ48" s="43"/>
      <c r="AK48" s="43"/>
      <c r="AL48" s="44"/>
      <c r="AM48" s="45">
        <v>34</v>
      </c>
      <c r="AN48" s="43">
        <v>7204</v>
      </c>
      <c r="AO48" s="46"/>
      <c r="AP48" s="47"/>
      <c r="AQ48" s="47"/>
      <c r="AR48" s="47"/>
      <c r="AS48" s="47"/>
      <c r="AT48" s="48"/>
      <c r="AU48" s="46"/>
      <c r="AV48" s="47"/>
      <c r="AW48" s="47"/>
      <c r="AX48" s="47"/>
      <c r="AY48" s="47"/>
      <c r="AZ48" s="48"/>
      <c r="BA48" s="47">
        <v>36</v>
      </c>
      <c r="BB48" s="47">
        <v>8366.0141479492195</v>
      </c>
      <c r="BC48" s="39"/>
      <c r="BD48" s="40"/>
      <c r="BE48" s="40"/>
      <c r="BF48" s="40"/>
      <c r="BG48" s="40"/>
      <c r="BH48" s="41"/>
      <c r="BI48" s="39"/>
      <c r="BJ48" s="40"/>
      <c r="BK48" s="40"/>
      <c r="BL48" s="40"/>
      <c r="BM48" s="40"/>
      <c r="BN48" s="41"/>
      <c r="BO48" s="41">
        <v>2</v>
      </c>
      <c r="BP48" s="41">
        <v>401.4674072265625</v>
      </c>
      <c r="BQ48" s="42"/>
      <c r="BR48" s="43"/>
      <c r="BS48" s="43"/>
      <c r="BT48" s="43"/>
      <c r="BU48" s="43"/>
      <c r="BV48" s="44"/>
      <c r="BW48" s="42"/>
      <c r="BX48" s="43"/>
      <c r="BY48" s="43"/>
      <c r="BZ48" s="43"/>
      <c r="CA48" s="43"/>
      <c r="CB48" s="44"/>
      <c r="CC48" s="45">
        <v>34</v>
      </c>
      <c r="CD48" s="43">
        <v>7204</v>
      </c>
      <c r="CE48" s="46"/>
      <c r="CF48" s="47"/>
      <c r="CG48" s="47"/>
      <c r="CH48" s="47"/>
      <c r="CI48" s="47"/>
      <c r="CJ48" s="48"/>
      <c r="CK48" s="46"/>
      <c r="CL48" s="47"/>
      <c r="CM48" s="47"/>
      <c r="CN48" s="47"/>
      <c r="CO48" s="47"/>
      <c r="CP48" s="48"/>
      <c r="CQ48" s="47">
        <v>36</v>
      </c>
      <c r="CR48" s="6">
        <v>7605.4674072265625</v>
      </c>
      <c r="CS48" s="2">
        <f t="shared" si="18"/>
        <v>760.54674072265698</v>
      </c>
      <c r="CT48" s="2" t="s">
        <v>265</v>
      </c>
      <c r="CU48" s="2"/>
      <c r="CV48" s="2"/>
      <c r="CW48" s="2">
        <v>4003.4674072265625</v>
      </c>
      <c r="CX48" s="2"/>
      <c r="CY48" s="2"/>
      <c r="CZ48" s="2">
        <v>7605.4674072265625</v>
      </c>
      <c r="DA48" s="2">
        <f t="shared" si="22"/>
        <v>3602</v>
      </c>
      <c r="DB48" s="2"/>
      <c r="DC48" s="2"/>
      <c r="DD48" s="242"/>
      <c r="DE48" s="2"/>
      <c r="DF48" s="2">
        <v>4003.4674072265625</v>
      </c>
      <c r="DG48" s="2"/>
      <c r="DH48" s="2"/>
      <c r="DI48" s="2">
        <f t="shared" si="19"/>
        <v>4003.4674072265625</v>
      </c>
      <c r="DJ48" s="2">
        <v>3602</v>
      </c>
      <c r="DK48" s="2"/>
      <c r="DL48" s="242"/>
      <c r="DM48" s="2"/>
      <c r="DN48" s="2">
        <f t="shared" si="20"/>
        <v>3602</v>
      </c>
      <c r="DO48" s="105"/>
      <c r="DP48" s="105"/>
      <c r="DQ48" s="105"/>
      <c r="DR48" s="54">
        <f t="shared" si="23"/>
        <v>401.4674072265625</v>
      </c>
      <c r="DS48" s="102">
        <f t="shared" si="21"/>
        <v>0.89972007602662551</v>
      </c>
      <c r="DT48" s="98">
        <v>3602</v>
      </c>
      <c r="DU48" s="98"/>
      <c r="DV48" s="103">
        <f t="shared" si="10"/>
        <v>3602</v>
      </c>
      <c r="DW48" s="102">
        <f t="shared" si="11"/>
        <v>0.89972007602662551</v>
      </c>
      <c r="DX48" s="103">
        <v>1752.405</v>
      </c>
      <c r="DY48" s="97"/>
      <c r="DZ48" s="97"/>
      <c r="EA48" s="97"/>
      <c r="EB48" s="97"/>
      <c r="EC48" s="97"/>
      <c r="ED48" s="97"/>
      <c r="EE48" s="97"/>
      <c r="EF48" s="97"/>
    </row>
    <row r="49" spans="1:136" s="11" customFormat="1">
      <c r="A49" s="50" t="s">
        <v>97</v>
      </c>
      <c r="B49" s="49" t="s">
        <v>219</v>
      </c>
      <c r="C49" s="49" t="s">
        <v>220</v>
      </c>
      <c r="D49" s="50" t="s">
        <v>173</v>
      </c>
      <c r="E49" s="50" t="s">
        <v>174</v>
      </c>
      <c r="F49" s="50" t="s">
        <v>83</v>
      </c>
      <c r="G49" s="50" t="s">
        <v>175</v>
      </c>
      <c r="H49" s="50" t="s">
        <v>176</v>
      </c>
      <c r="I49" s="50" t="s">
        <v>177</v>
      </c>
      <c r="J49" s="50" t="s">
        <v>87</v>
      </c>
      <c r="K49" s="50" t="s">
        <v>88</v>
      </c>
      <c r="L49" s="3" t="s">
        <v>275</v>
      </c>
      <c r="M49" s="51"/>
      <c r="N49" s="40"/>
      <c r="O49" s="40"/>
      <c r="P49" s="40"/>
      <c r="Q49" s="40"/>
      <c r="R49" s="41"/>
      <c r="S49" s="39"/>
      <c r="T49" s="40"/>
      <c r="U49" s="40"/>
      <c r="V49" s="40"/>
      <c r="W49" s="40"/>
      <c r="X49" s="41"/>
      <c r="Y49" s="41">
        <v>2</v>
      </c>
      <c r="Z49" s="40">
        <v>401.4674072265625</v>
      </c>
      <c r="AA49" s="42"/>
      <c r="AB49" s="43"/>
      <c r="AC49" s="43"/>
      <c r="AD49" s="43"/>
      <c r="AE49" s="43"/>
      <c r="AF49" s="44"/>
      <c r="AG49" s="42"/>
      <c r="AH49" s="43"/>
      <c r="AI49" s="43"/>
      <c r="AJ49" s="43"/>
      <c r="AK49" s="43"/>
      <c r="AL49" s="44"/>
      <c r="AM49" s="45">
        <v>34</v>
      </c>
      <c r="AN49" s="43">
        <v>7204</v>
      </c>
      <c r="AO49" s="46"/>
      <c r="AP49" s="47"/>
      <c r="AQ49" s="47"/>
      <c r="AR49" s="47"/>
      <c r="AS49" s="47"/>
      <c r="AT49" s="48"/>
      <c r="AU49" s="46"/>
      <c r="AV49" s="47"/>
      <c r="AW49" s="47"/>
      <c r="AX49" s="47"/>
      <c r="AY49" s="47"/>
      <c r="AZ49" s="48"/>
      <c r="BA49" s="47">
        <v>36</v>
      </c>
      <c r="BB49" s="47">
        <v>8366.0141479492195</v>
      </c>
      <c r="BC49" s="39"/>
      <c r="BD49" s="40"/>
      <c r="BE49" s="40"/>
      <c r="BF49" s="40"/>
      <c r="BG49" s="40"/>
      <c r="BH49" s="41"/>
      <c r="BI49" s="39"/>
      <c r="BJ49" s="40"/>
      <c r="BK49" s="40"/>
      <c r="BL49" s="40"/>
      <c r="BM49" s="40"/>
      <c r="BN49" s="41"/>
      <c r="BO49" s="41">
        <v>2</v>
      </c>
      <c r="BP49" s="41">
        <v>401.4674072265625</v>
      </c>
      <c r="BQ49" s="42"/>
      <c r="BR49" s="43"/>
      <c r="BS49" s="43"/>
      <c r="BT49" s="43"/>
      <c r="BU49" s="43"/>
      <c r="BV49" s="44"/>
      <c r="BW49" s="42"/>
      <c r="BX49" s="43"/>
      <c r="BY49" s="43"/>
      <c r="BZ49" s="43"/>
      <c r="CA49" s="43"/>
      <c r="CB49" s="44"/>
      <c r="CC49" s="45">
        <v>34</v>
      </c>
      <c r="CD49" s="43">
        <v>7204</v>
      </c>
      <c r="CE49" s="46"/>
      <c r="CF49" s="47"/>
      <c r="CG49" s="47"/>
      <c r="CH49" s="47"/>
      <c r="CI49" s="47"/>
      <c r="CJ49" s="48"/>
      <c r="CK49" s="46"/>
      <c r="CL49" s="47"/>
      <c r="CM49" s="47"/>
      <c r="CN49" s="47"/>
      <c r="CO49" s="47"/>
      <c r="CP49" s="48"/>
      <c r="CQ49" s="47">
        <v>36</v>
      </c>
      <c r="CR49" s="6">
        <v>7605.4674072265625</v>
      </c>
      <c r="CS49" s="2">
        <f t="shared" si="18"/>
        <v>760.54674072265698</v>
      </c>
      <c r="CT49" s="2" t="s">
        <v>265</v>
      </c>
      <c r="CU49" s="2"/>
      <c r="CV49" s="2"/>
      <c r="CW49" s="2">
        <v>4003.4674072265625</v>
      </c>
      <c r="CX49" s="2"/>
      <c r="CY49" s="2"/>
      <c r="CZ49" s="2">
        <v>7605.4674072265625</v>
      </c>
      <c r="DA49" s="2">
        <f t="shared" si="22"/>
        <v>3602</v>
      </c>
      <c r="DB49" s="2"/>
      <c r="DC49" s="2"/>
      <c r="DD49" s="242"/>
      <c r="DE49" s="2"/>
      <c r="DF49" s="2">
        <v>4003.4674072265625</v>
      </c>
      <c r="DG49" s="2"/>
      <c r="DH49" s="2"/>
      <c r="DI49" s="2">
        <f t="shared" si="19"/>
        <v>4003.4674072265625</v>
      </c>
      <c r="DJ49" s="2">
        <v>3602</v>
      </c>
      <c r="DK49" s="2"/>
      <c r="DL49" s="242"/>
      <c r="DM49" s="2"/>
      <c r="DN49" s="2">
        <f t="shared" si="20"/>
        <v>3602</v>
      </c>
      <c r="DO49" s="2"/>
      <c r="DP49" s="2"/>
      <c r="DQ49" s="2"/>
      <c r="DR49" s="54">
        <f t="shared" si="23"/>
        <v>401.4674072265625</v>
      </c>
      <c r="DS49" s="5">
        <f t="shared" si="21"/>
        <v>0.89972007602662551</v>
      </c>
      <c r="DT49" s="98">
        <v>3602</v>
      </c>
      <c r="DU49" s="98"/>
      <c r="DV49" s="103">
        <f t="shared" si="10"/>
        <v>3602</v>
      </c>
      <c r="DW49" s="102">
        <f t="shared" si="11"/>
        <v>0.89972007602662551</v>
      </c>
      <c r="DX49" s="103">
        <v>1752.405</v>
      </c>
      <c r="DY49" s="97"/>
      <c r="DZ49" s="97"/>
      <c r="EA49" s="97"/>
      <c r="EB49" s="97"/>
      <c r="EC49" s="97"/>
      <c r="ED49" s="97"/>
      <c r="EE49" s="97"/>
      <c r="EF49" s="97"/>
    </row>
    <row r="50" spans="1:136" s="11" customFormat="1">
      <c r="A50" s="50" t="s">
        <v>97</v>
      </c>
      <c r="B50" s="49" t="s">
        <v>223</v>
      </c>
      <c r="C50" s="49" t="s">
        <v>224</v>
      </c>
      <c r="D50" s="50" t="s">
        <v>173</v>
      </c>
      <c r="E50" s="50" t="s">
        <v>180</v>
      </c>
      <c r="F50" s="50" t="s">
        <v>83</v>
      </c>
      <c r="G50" s="50" t="s">
        <v>175</v>
      </c>
      <c r="H50" s="50" t="s">
        <v>176</v>
      </c>
      <c r="I50" s="50" t="s">
        <v>177</v>
      </c>
      <c r="J50" s="50" t="s">
        <v>87</v>
      </c>
      <c r="K50" s="50" t="s">
        <v>88</v>
      </c>
      <c r="L50" s="3" t="s">
        <v>224</v>
      </c>
      <c r="M50" s="51"/>
      <c r="N50" s="40"/>
      <c r="O50" s="40"/>
      <c r="P50" s="40"/>
      <c r="Q50" s="40"/>
      <c r="R50" s="41"/>
      <c r="S50" s="39"/>
      <c r="T50" s="40"/>
      <c r="U50" s="40"/>
      <c r="V50" s="40"/>
      <c r="W50" s="40"/>
      <c r="X50" s="41"/>
      <c r="Y50" s="41">
        <v>1</v>
      </c>
      <c r="Z50" s="40">
        <v>268.09552001953125</v>
      </c>
      <c r="AA50" s="42"/>
      <c r="AB50" s="43"/>
      <c r="AC50" s="43"/>
      <c r="AD50" s="43"/>
      <c r="AE50" s="43"/>
      <c r="AF50" s="44"/>
      <c r="AG50" s="42"/>
      <c r="AH50" s="43"/>
      <c r="AI50" s="43"/>
      <c r="AJ50" s="43"/>
      <c r="AK50" s="43"/>
      <c r="AL50" s="44"/>
      <c r="AM50" s="45">
        <v>12</v>
      </c>
      <c r="AN50" s="43">
        <v>6880</v>
      </c>
      <c r="AO50" s="46"/>
      <c r="AP50" s="47"/>
      <c r="AQ50" s="47"/>
      <c r="AR50" s="47"/>
      <c r="AS50" s="47"/>
      <c r="AT50" s="48"/>
      <c r="AU50" s="46"/>
      <c r="AV50" s="47"/>
      <c r="AW50" s="47"/>
      <c r="AX50" s="47"/>
      <c r="AY50" s="47"/>
      <c r="AZ50" s="48"/>
      <c r="BA50" s="47">
        <v>13</v>
      </c>
      <c r="BB50" s="47">
        <v>7862.9050720214846</v>
      </c>
      <c r="BC50" s="39"/>
      <c r="BD50" s="40"/>
      <c r="BE50" s="40"/>
      <c r="BF50" s="40"/>
      <c r="BG50" s="40"/>
      <c r="BH50" s="41"/>
      <c r="BI50" s="39"/>
      <c r="BJ50" s="40"/>
      <c r="BK50" s="40"/>
      <c r="BL50" s="40"/>
      <c r="BM50" s="40"/>
      <c r="BN50" s="41"/>
      <c r="BO50" s="41">
        <v>1</v>
      </c>
      <c r="BP50" s="41">
        <v>268.09552001953125</v>
      </c>
      <c r="BQ50" s="42"/>
      <c r="BR50" s="43"/>
      <c r="BS50" s="43"/>
      <c r="BT50" s="43"/>
      <c r="BU50" s="43"/>
      <c r="BV50" s="44"/>
      <c r="BW50" s="42"/>
      <c r="BX50" s="43"/>
      <c r="BY50" s="43"/>
      <c r="BZ50" s="43"/>
      <c r="CA50" s="43"/>
      <c r="CB50" s="44"/>
      <c r="CC50" s="45">
        <v>12</v>
      </c>
      <c r="CD50" s="43">
        <v>6880</v>
      </c>
      <c r="CE50" s="46"/>
      <c r="CF50" s="47"/>
      <c r="CG50" s="47"/>
      <c r="CH50" s="47"/>
      <c r="CI50" s="47"/>
      <c r="CJ50" s="48"/>
      <c r="CK50" s="46"/>
      <c r="CL50" s="47"/>
      <c r="CM50" s="47"/>
      <c r="CN50" s="47"/>
      <c r="CO50" s="47"/>
      <c r="CP50" s="48"/>
      <c r="CQ50" s="47">
        <v>13</v>
      </c>
      <c r="CR50" s="6">
        <v>7148.0955200195312</v>
      </c>
      <c r="CS50" s="2">
        <f t="shared" si="18"/>
        <v>714.80955200195331</v>
      </c>
      <c r="CT50" s="2" t="s">
        <v>265</v>
      </c>
      <c r="CU50" s="2"/>
      <c r="CV50" s="2"/>
      <c r="CW50" s="2">
        <v>3708.0955200195312</v>
      </c>
      <c r="CX50" s="2"/>
      <c r="CY50" s="2"/>
      <c r="CZ50" s="2">
        <v>7148.0955200195312</v>
      </c>
      <c r="DA50" s="2">
        <f t="shared" si="22"/>
        <v>3440</v>
      </c>
      <c r="DB50" s="2"/>
      <c r="DC50" s="2"/>
      <c r="DD50" s="242"/>
      <c r="DE50" s="2"/>
      <c r="DF50" s="2">
        <v>3708.0955200195312</v>
      </c>
      <c r="DG50" s="2"/>
      <c r="DH50" s="2"/>
      <c r="DI50" s="2">
        <f t="shared" si="19"/>
        <v>3708.0955200195312</v>
      </c>
      <c r="DJ50" s="2">
        <v>3440</v>
      </c>
      <c r="DK50" s="2"/>
      <c r="DL50" s="242"/>
      <c r="DM50" s="2"/>
      <c r="DN50" s="2">
        <f t="shared" si="20"/>
        <v>3440</v>
      </c>
      <c r="DO50" s="2"/>
      <c r="DP50" s="2"/>
      <c r="DQ50" s="2"/>
      <c r="DR50" s="54">
        <f t="shared" si="23"/>
        <v>268.09552001953125</v>
      </c>
      <c r="DS50" s="5">
        <f t="shared" si="21"/>
        <v>0.92769994230943675</v>
      </c>
      <c r="DT50" s="98">
        <v>3440</v>
      </c>
      <c r="DU50" s="98"/>
      <c r="DV50" s="103">
        <f t="shared" si="10"/>
        <v>3440</v>
      </c>
      <c r="DW50" s="102">
        <f t="shared" si="11"/>
        <v>0.92769994230943675</v>
      </c>
      <c r="DX50" s="103"/>
      <c r="DY50" s="97"/>
      <c r="DZ50" s="97"/>
      <c r="EA50" s="97"/>
      <c r="EB50" s="97"/>
      <c r="EC50" s="97"/>
      <c r="ED50" s="97"/>
      <c r="EE50" s="97"/>
      <c r="EF50" s="97"/>
    </row>
    <row r="51" spans="1:136" s="11" customFormat="1">
      <c r="A51" s="50" t="s">
        <v>97</v>
      </c>
      <c r="B51" s="49" t="s">
        <v>225</v>
      </c>
      <c r="C51" s="49" t="s">
        <v>226</v>
      </c>
      <c r="D51" s="50" t="s">
        <v>173</v>
      </c>
      <c r="E51" s="50" t="s">
        <v>180</v>
      </c>
      <c r="F51" s="50" t="s">
        <v>83</v>
      </c>
      <c r="G51" s="50" t="s">
        <v>175</v>
      </c>
      <c r="H51" s="50" t="s">
        <v>176</v>
      </c>
      <c r="I51" s="50" t="s">
        <v>177</v>
      </c>
      <c r="J51" s="50" t="s">
        <v>87</v>
      </c>
      <c r="K51" s="50" t="s">
        <v>88</v>
      </c>
      <c r="L51" s="3" t="s">
        <v>226</v>
      </c>
      <c r="M51" s="51"/>
      <c r="N51" s="40"/>
      <c r="O51" s="40"/>
      <c r="P51" s="40"/>
      <c r="Q51" s="40"/>
      <c r="R51" s="41"/>
      <c r="S51" s="39"/>
      <c r="T51" s="40"/>
      <c r="U51" s="40"/>
      <c r="V51" s="40"/>
      <c r="W51" s="40"/>
      <c r="X51" s="41"/>
      <c r="Y51" s="41">
        <v>1</v>
      </c>
      <c r="Z51" s="40">
        <v>268.09552001953125</v>
      </c>
      <c r="AA51" s="42"/>
      <c r="AB51" s="43"/>
      <c r="AC51" s="43"/>
      <c r="AD51" s="43"/>
      <c r="AE51" s="43"/>
      <c r="AF51" s="44"/>
      <c r="AG51" s="42"/>
      <c r="AH51" s="43"/>
      <c r="AI51" s="43"/>
      <c r="AJ51" s="43"/>
      <c r="AK51" s="43"/>
      <c r="AL51" s="44"/>
      <c r="AM51" s="45">
        <v>12</v>
      </c>
      <c r="AN51" s="43">
        <v>6682.5</v>
      </c>
      <c r="AO51" s="46"/>
      <c r="AP51" s="47"/>
      <c r="AQ51" s="47"/>
      <c r="AR51" s="47"/>
      <c r="AS51" s="47"/>
      <c r="AT51" s="48"/>
      <c r="AU51" s="46"/>
      <c r="AV51" s="47"/>
      <c r="AW51" s="47"/>
      <c r="AX51" s="47"/>
      <c r="AY51" s="47"/>
      <c r="AZ51" s="48"/>
      <c r="BA51" s="47">
        <v>13</v>
      </c>
      <c r="BB51" s="47">
        <v>7645.6550720214846</v>
      </c>
      <c r="BC51" s="39"/>
      <c r="BD51" s="40"/>
      <c r="BE51" s="40"/>
      <c r="BF51" s="40"/>
      <c r="BG51" s="40"/>
      <c r="BH51" s="41"/>
      <c r="BI51" s="39"/>
      <c r="BJ51" s="40"/>
      <c r="BK51" s="40"/>
      <c r="BL51" s="40"/>
      <c r="BM51" s="40"/>
      <c r="BN51" s="41"/>
      <c r="BO51" s="41">
        <v>1</v>
      </c>
      <c r="BP51" s="41">
        <v>268.09552001953125</v>
      </c>
      <c r="BQ51" s="42"/>
      <c r="BR51" s="43"/>
      <c r="BS51" s="43"/>
      <c r="BT51" s="43"/>
      <c r="BU51" s="43"/>
      <c r="BV51" s="44"/>
      <c r="BW51" s="42"/>
      <c r="BX51" s="43"/>
      <c r="BY51" s="43"/>
      <c r="BZ51" s="43"/>
      <c r="CA51" s="43"/>
      <c r="CB51" s="44"/>
      <c r="CC51" s="45">
        <v>12</v>
      </c>
      <c r="CD51" s="43">
        <v>6682.5</v>
      </c>
      <c r="CE51" s="46"/>
      <c r="CF51" s="47"/>
      <c r="CG51" s="47"/>
      <c r="CH51" s="47"/>
      <c r="CI51" s="47"/>
      <c r="CJ51" s="48"/>
      <c r="CK51" s="46"/>
      <c r="CL51" s="47"/>
      <c r="CM51" s="47"/>
      <c r="CN51" s="47"/>
      <c r="CO51" s="47"/>
      <c r="CP51" s="48"/>
      <c r="CQ51" s="47">
        <v>13</v>
      </c>
      <c r="CR51" s="6">
        <v>6950.5955200195312</v>
      </c>
      <c r="CS51" s="2">
        <f t="shared" si="18"/>
        <v>695.05955200195331</v>
      </c>
      <c r="CT51" s="2" t="s">
        <v>265</v>
      </c>
      <c r="CU51" s="2"/>
      <c r="CV51" s="2"/>
      <c r="CW51" s="2">
        <v>3708.0955200195312</v>
      </c>
      <c r="CX51" s="2"/>
      <c r="CY51" s="2"/>
      <c r="CZ51" s="2">
        <v>6950.5955200195312</v>
      </c>
      <c r="DA51" s="2">
        <f t="shared" si="22"/>
        <v>3242.5</v>
      </c>
      <c r="DB51" s="2"/>
      <c r="DC51" s="2"/>
      <c r="DD51" s="242"/>
      <c r="DE51" s="2"/>
      <c r="DF51" s="2">
        <v>3708.0955200195312</v>
      </c>
      <c r="DG51" s="2"/>
      <c r="DH51" s="2"/>
      <c r="DI51" s="2">
        <f t="shared" si="19"/>
        <v>3708.0955200195312</v>
      </c>
      <c r="DJ51" s="2">
        <v>3708.0955200195312</v>
      </c>
      <c r="DK51" s="2"/>
      <c r="DL51" s="242"/>
      <c r="DM51" s="2"/>
      <c r="DN51" s="2">
        <f t="shared" si="20"/>
        <v>3708.0955200195312</v>
      </c>
      <c r="DO51" s="2"/>
      <c r="DP51" s="2"/>
      <c r="DQ51" s="2"/>
      <c r="DR51" s="54">
        <f t="shared" si="23"/>
        <v>0</v>
      </c>
      <c r="DS51" s="5">
        <f t="shared" si="21"/>
        <v>1</v>
      </c>
      <c r="DT51" s="98">
        <v>3708.0955200195312</v>
      </c>
      <c r="DU51" s="98"/>
      <c r="DV51" s="103">
        <f t="shared" si="10"/>
        <v>3708.0955200195312</v>
      </c>
      <c r="DW51" s="102">
        <f t="shared" si="11"/>
        <v>1</v>
      </c>
      <c r="DX51" s="103"/>
      <c r="DY51" s="97"/>
      <c r="DZ51" s="97"/>
      <c r="EA51" s="97"/>
      <c r="EB51" s="97"/>
      <c r="EC51" s="97"/>
      <c r="ED51" s="97"/>
      <c r="EE51" s="97"/>
      <c r="EF51" s="97"/>
    </row>
    <row r="52" spans="1:136" s="11" customFormat="1">
      <c r="A52" s="50" t="s">
        <v>97</v>
      </c>
      <c r="B52" s="49" t="s">
        <v>221</v>
      </c>
      <c r="C52" s="49" t="s">
        <v>222</v>
      </c>
      <c r="D52" s="50" t="s">
        <v>173</v>
      </c>
      <c r="E52" s="50" t="s">
        <v>180</v>
      </c>
      <c r="F52" s="50" t="s">
        <v>83</v>
      </c>
      <c r="G52" s="50" t="s">
        <v>175</v>
      </c>
      <c r="H52" s="50" t="s">
        <v>176</v>
      </c>
      <c r="I52" s="50" t="s">
        <v>177</v>
      </c>
      <c r="J52" s="50" t="s">
        <v>87</v>
      </c>
      <c r="K52" s="50" t="s">
        <v>88</v>
      </c>
      <c r="L52" s="3" t="s">
        <v>277</v>
      </c>
      <c r="M52" s="51"/>
      <c r="N52" s="40"/>
      <c r="O52" s="40"/>
      <c r="P52" s="40"/>
      <c r="Q52" s="40"/>
      <c r="R52" s="41"/>
      <c r="S52" s="39"/>
      <c r="T52" s="40"/>
      <c r="U52" s="40"/>
      <c r="V52" s="40"/>
      <c r="W52" s="40"/>
      <c r="X52" s="41"/>
      <c r="Y52" s="41">
        <v>1</v>
      </c>
      <c r="Z52" s="40">
        <v>268.09552001953125</v>
      </c>
      <c r="AA52" s="42"/>
      <c r="AB52" s="43"/>
      <c r="AC52" s="43"/>
      <c r="AD52" s="43"/>
      <c r="AE52" s="43"/>
      <c r="AF52" s="44"/>
      <c r="AG52" s="42"/>
      <c r="AH52" s="43"/>
      <c r="AI52" s="43"/>
      <c r="AJ52" s="43"/>
      <c r="AK52" s="43"/>
      <c r="AL52" s="44"/>
      <c r="AM52" s="45">
        <v>6</v>
      </c>
      <c r="AN52" s="43">
        <v>3440</v>
      </c>
      <c r="AO52" s="46"/>
      <c r="AP52" s="47"/>
      <c r="AQ52" s="47"/>
      <c r="AR52" s="47"/>
      <c r="AS52" s="47"/>
      <c r="AT52" s="48"/>
      <c r="AU52" s="46"/>
      <c r="AV52" s="47"/>
      <c r="AW52" s="47"/>
      <c r="AX52" s="47"/>
      <c r="AY52" s="47"/>
      <c r="AZ52" s="48"/>
      <c r="BA52" s="47">
        <v>7</v>
      </c>
      <c r="BB52" s="47">
        <v>4078.9050720214846</v>
      </c>
      <c r="BC52" s="39"/>
      <c r="BD52" s="40"/>
      <c r="BE52" s="40"/>
      <c r="BF52" s="40"/>
      <c r="BG52" s="40"/>
      <c r="BH52" s="41"/>
      <c r="BI52" s="39"/>
      <c r="BJ52" s="40"/>
      <c r="BK52" s="40"/>
      <c r="BL52" s="40"/>
      <c r="BM52" s="40"/>
      <c r="BN52" s="41"/>
      <c r="BO52" s="41">
        <v>1</v>
      </c>
      <c r="BP52" s="41">
        <v>268.09552001953125</v>
      </c>
      <c r="BQ52" s="42"/>
      <c r="BR52" s="43"/>
      <c r="BS52" s="43"/>
      <c r="BT52" s="43"/>
      <c r="BU52" s="43"/>
      <c r="BV52" s="44"/>
      <c r="BW52" s="42"/>
      <c r="BX52" s="43"/>
      <c r="BY52" s="43"/>
      <c r="BZ52" s="43"/>
      <c r="CA52" s="43"/>
      <c r="CB52" s="44"/>
      <c r="CC52" s="45">
        <v>6</v>
      </c>
      <c r="CD52" s="43">
        <v>3440</v>
      </c>
      <c r="CE52" s="46"/>
      <c r="CF52" s="47"/>
      <c r="CG52" s="47"/>
      <c r="CH52" s="47"/>
      <c r="CI52" s="47"/>
      <c r="CJ52" s="48"/>
      <c r="CK52" s="46"/>
      <c r="CL52" s="47"/>
      <c r="CM52" s="47"/>
      <c r="CN52" s="47"/>
      <c r="CO52" s="47"/>
      <c r="CP52" s="48"/>
      <c r="CQ52" s="47">
        <v>7</v>
      </c>
      <c r="CR52" s="6">
        <v>3708.0955200195312</v>
      </c>
      <c r="CS52" s="2">
        <f t="shared" si="18"/>
        <v>370.80955200195331</v>
      </c>
      <c r="CT52" s="2" t="s">
        <v>265</v>
      </c>
      <c r="CU52" s="2"/>
      <c r="CV52" s="2"/>
      <c r="CW52" s="2">
        <v>1988.0955200195312</v>
      </c>
      <c r="CX52" s="2"/>
      <c r="CY52" s="2"/>
      <c r="CZ52" s="2">
        <v>3708.0955200195312</v>
      </c>
      <c r="DA52" s="2">
        <f t="shared" si="22"/>
        <v>1720</v>
      </c>
      <c r="DB52" s="2"/>
      <c r="DC52" s="2"/>
      <c r="DD52" s="242"/>
      <c r="DE52" s="2"/>
      <c r="DF52" s="2">
        <v>1988.0955200195312</v>
      </c>
      <c r="DG52" s="2"/>
      <c r="DH52" s="2"/>
      <c r="DI52" s="2">
        <f t="shared" si="19"/>
        <v>1988.0955200195312</v>
      </c>
      <c r="DJ52" s="2">
        <v>1720</v>
      </c>
      <c r="DK52" s="2"/>
      <c r="DL52" s="242"/>
      <c r="DM52" s="2"/>
      <c r="DN52" s="2">
        <f t="shared" si="20"/>
        <v>1720</v>
      </c>
      <c r="DO52" s="2"/>
      <c r="DP52" s="2"/>
      <c r="DQ52" s="2"/>
      <c r="DR52" s="54">
        <f t="shared" si="23"/>
        <v>268.09552001953125</v>
      </c>
      <c r="DS52" s="5">
        <f t="shared" si="21"/>
        <v>0.86514957791520131</v>
      </c>
      <c r="DT52" s="98">
        <v>1720</v>
      </c>
      <c r="DU52" s="98"/>
      <c r="DV52" s="103">
        <f t="shared" si="10"/>
        <v>1720</v>
      </c>
      <c r="DW52" s="102">
        <f t="shared" si="11"/>
        <v>0.86514957791520131</v>
      </c>
      <c r="DX52" s="103"/>
      <c r="DY52" s="97"/>
      <c r="DZ52" s="97"/>
      <c r="EA52" s="97"/>
      <c r="EB52" s="97"/>
      <c r="EC52" s="97"/>
      <c r="ED52" s="97"/>
      <c r="EE52" s="97"/>
      <c r="EF52" s="97"/>
    </row>
    <row r="53" spans="1:136" s="11" customFormat="1">
      <c r="A53" s="50" t="s">
        <v>294</v>
      </c>
      <c r="B53" s="49" t="s">
        <v>296</v>
      </c>
      <c r="C53" s="49" t="s">
        <v>295</v>
      </c>
      <c r="D53" s="50"/>
      <c r="E53" s="50" t="s">
        <v>180</v>
      </c>
      <c r="F53" s="50" t="s">
        <v>83</v>
      </c>
      <c r="G53" s="50" t="s">
        <v>175</v>
      </c>
      <c r="H53" s="50" t="s">
        <v>176</v>
      </c>
      <c r="I53" s="50" t="s">
        <v>177</v>
      </c>
      <c r="J53" s="50" t="s">
        <v>87</v>
      </c>
      <c r="K53" s="50" t="s">
        <v>88</v>
      </c>
      <c r="L53" s="3" t="s">
        <v>296</v>
      </c>
      <c r="M53" s="51"/>
      <c r="N53" s="40"/>
      <c r="O53" s="40"/>
      <c r="P53" s="40"/>
      <c r="Q53" s="40"/>
      <c r="R53" s="41"/>
      <c r="S53" s="39"/>
      <c r="T53" s="40"/>
      <c r="U53" s="40"/>
      <c r="V53" s="40"/>
      <c r="W53" s="40"/>
      <c r="X53" s="41"/>
      <c r="Y53" s="41"/>
      <c r="Z53" s="40"/>
      <c r="AA53" s="42"/>
      <c r="AB53" s="43"/>
      <c r="AC53" s="43"/>
      <c r="AD53" s="43"/>
      <c r="AE53" s="43"/>
      <c r="AF53" s="44"/>
      <c r="AG53" s="42"/>
      <c r="AH53" s="43"/>
      <c r="AI53" s="43"/>
      <c r="AJ53" s="43"/>
      <c r="AK53" s="43"/>
      <c r="AL53" s="44"/>
      <c r="AM53" s="45"/>
      <c r="AN53" s="43">
        <v>3602</v>
      </c>
      <c r="AO53" s="46"/>
      <c r="AP53" s="47"/>
      <c r="AQ53" s="47"/>
      <c r="AR53" s="47"/>
      <c r="AS53" s="47"/>
      <c r="AT53" s="48"/>
      <c r="AU53" s="46"/>
      <c r="AV53" s="47"/>
      <c r="AW53" s="47"/>
      <c r="AX53" s="47"/>
      <c r="AY53" s="47"/>
      <c r="AZ53" s="48"/>
      <c r="BA53" s="47"/>
      <c r="BB53" s="47">
        <v>3962.2000000000003</v>
      </c>
      <c r="BC53" s="39"/>
      <c r="BD53" s="40"/>
      <c r="BE53" s="40"/>
      <c r="BF53" s="40"/>
      <c r="BG53" s="40"/>
      <c r="BH53" s="41"/>
      <c r="BI53" s="39"/>
      <c r="BJ53" s="40"/>
      <c r="BK53" s="40"/>
      <c r="BL53" s="40"/>
      <c r="BM53" s="40"/>
      <c r="BN53" s="41"/>
      <c r="BO53" s="41"/>
      <c r="BP53" s="41"/>
      <c r="BQ53" s="42"/>
      <c r="BR53" s="43"/>
      <c r="BS53" s="43"/>
      <c r="BT53" s="43"/>
      <c r="BU53" s="43"/>
      <c r="BV53" s="44"/>
      <c r="BW53" s="42"/>
      <c r="BX53" s="43"/>
      <c r="BY53" s="43"/>
      <c r="BZ53" s="43"/>
      <c r="CA53" s="43"/>
      <c r="CB53" s="44"/>
      <c r="CC53" s="45"/>
      <c r="CD53" s="43">
        <v>3602</v>
      </c>
      <c r="CE53" s="46"/>
      <c r="CF53" s="47"/>
      <c r="CG53" s="47"/>
      <c r="CH53" s="47"/>
      <c r="CI53" s="47"/>
      <c r="CJ53" s="48"/>
      <c r="CK53" s="46"/>
      <c r="CL53" s="47"/>
      <c r="CM53" s="47"/>
      <c r="CN53" s="47"/>
      <c r="CO53" s="47"/>
      <c r="CP53" s="48"/>
      <c r="CQ53" s="47"/>
      <c r="CR53" s="6">
        <v>3602</v>
      </c>
      <c r="CS53" s="2">
        <f t="shared" si="18"/>
        <v>360.20000000000027</v>
      </c>
      <c r="CT53" s="2" t="s">
        <v>265</v>
      </c>
      <c r="CU53" s="2"/>
      <c r="CV53" s="2"/>
      <c r="CW53" s="2">
        <v>1801</v>
      </c>
      <c r="CX53" s="2"/>
      <c r="CY53" s="2"/>
      <c r="CZ53" s="2">
        <v>3602</v>
      </c>
      <c r="DA53" s="2">
        <f t="shared" si="22"/>
        <v>1801</v>
      </c>
      <c r="DB53" s="2"/>
      <c r="DC53" s="2"/>
      <c r="DD53" s="242"/>
      <c r="DE53" s="2"/>
      <c r="DF53" s="2">
        <v>1801</v>
      </c>
      <c r="DG53" s="2"/>
      <c r="DH53" s="2"/>
      <c r="DI53" s="2">
        <f t="shared" si="19"/>
        <v>1801</v>
      </c>
      <c r="DJ53" s="2">
        <v>1801</v>
      </c>
      <c r="DK53" s="2"/>
      <c r="DL53" s="242"/>
      <c r="DM53" s="2"/>
      <c r="DN53" s="2">
        <f t="shared" si="20"/>
        <v>1801</v>
      </c>
      <c r="DO53" s="2"/>
      <c r="DP53" s="2"/>
      <c r="DQ53" s="2"/>
      <c r="DR53" s="54">
        <f t="shared" si="23"/>
        <v>0</v>
      </c>
      <c r="DS53" s="5">
        <f t="shared" si="21"/>
        <v>1</v>
      </c>
      <c r="DT53" s="98">
        <v>1801</v>
      </c>
      <c r="DU53" s="98"/>
      <c r="DV53" s="103">
        <f t="shared" si="10"/>
        <v>1801</v>
      </c>
      <c r="DW53" s="102">
        <f t="shared" si="11"/>
        <v>1</v>
      </c>
      <c r="DX53" s="103"/>
      <c r="DY53" s="97"/>
      <c r="DZ53" s="97"/>
      <c r="EA53" s="97"/>
      <c r="EB53" s="97"/>
      <c r="EC53" s="97"/>
      <c r="ED53" s="97"/>
      <c r="EE53" s="97"/>
      <c r="EF53" s="97"/>
    </row>
    <row r="54" spans="1:136" s="11" customFormat="1">
      <c r="A54" s="50" t="s">
        <v>278</v>
      </c>
      <c r="B54" s="49" t="s">
        <v>282</v>
      </c>
      <c r="C54" s="49" t="s">
        <v>281</v>
      </c>
      <c r="D54" s="50" t="s">
        <v>173</v>
      </c>
      <c r="E54" s="50" t="s">
        <v>180</v>
      </c>
      <c r="F54" s="50" t="s">
        <v>83</v>
      </c>
      <c r="G54" s="50" t="s">
        <v>175</v>
      </c>
      <c r="H54" s="50" t="s">
        <v>176</v>
      </c>
      <c r="I54" s="50" t="s">
        <v>177</v>
      </c>
      <c r="J54" s="50" t="s">
        <v>87</v>
      </c>
      <c r="K54" s="50" t="s">
        <v>88</v>
      </c>
      <c r="L54" s="3" t="s">
        <v>282</v>
      </c>
      <c r="M54" s="51"/>
      <c r="N54" s="40"/>
      <c r="O54" s="40"/>
      <c r="P54" s="40"/>
      <c r="Q54" s="40"/>
      <c r="R54" s="41"/>
      <c r="S54" s="39"/>
      <c r="T54" s="40"/>
      <c r="U54" s="40"/>
      <c r="V54" s="40"/>
      <c r="W54" s="40"/>
      <c r="X54" s="41"/>
      <c r="Y54" s="41"/>
      <c r="Z54" s="40"/>
      <c r="AA54" s="42"/>
      <c r="AB54" s="43"/>
      <c r="AC54" s="43"/>
      <c r="AD54" s="43"/>
      <c r="AE54" s="43"/>
      <c r="AF54" s="44"/>
      <c r="AG54" s="42"/>
      <c r="AH54" s="43"/>
      <c r="AI54" s="43"/>
      <c r="AJ54" s="43"/>
      <c r="AK54" s="43"/>
      <c r="AL54" s="44"/>
      <c r="AM54" s="45"/>
      <c r="AN54" s="43">
        <v>20911.439453125</v>
      </c>
      <c r="AO54" s="46"/>
      <c r="AP54" s="47"/>
      <c r="AQ54" s="47"/>
      <c r="AR54" s="47"/>
      <c r="AS54" s="47"/>
      <c r="AT54" s="48"/>
      <c r="AU54" s="46"/>
      <c r="AV54" s="47"/>
      <c r="AW54" s="47"/>
      <c r="AX54" s="47"/>
      <c r="AY54" s="47"/>
      <c r="AZ54" s="48"/>
      <c r="BA54" s="47"/>
      <c r="BB54" s="47">
        <v>23002.583398437502</v>
      </c>
      <c r="BC54" s="39"/>
      <c r="BD54" s="40"/>
      <c r="BE54" s="40"/>
      <c r="BF54" s="40"/>
      <c r="BG54" s="40"/>
      <c r="BH54" s="41"/>
      <c r="BI54" s="39"/>
      <c r="BJ54" s="40"/>
      <c r="BK54" s="40"/>
      <c r="BL54" s="40"/>
      <c r="BM54" s="40"/>
      <c r="BN54" s="41"/>
      <c r="BO54" s="41"/>
      <c r="BP54" s="41"/>
      <c r="BQ54" s="42"/>
      <c r="BR54" s="43"/>
      <c r="BS54" s="43"/>
      <c r="BT54" s="43"/>
      <c r="BU54" s="43"/>
      <c r="BV54" s="44"/>
      <c r="BW54" s="42"/>
      <c r="BX54" s="43"/>
      <c r="BY54" s="43"/>
      <c r="BZ54" s="43"/>
      <c r="CA54" s="43"/>
      <c r="CB54" s="44"/>
      <c r="CC54" s="45"/>
      <c r="CD54" s="43">
        <v>20911.439453125</v>
      </c>
      <c r="CE54" s="46"/>
      <c r="CF54" s="47"/>
      <c r="CG54" s="47"/>
      <c r="CH54" s="47"/>
      <c r="CI54" s="47"/>
      <c r="CJ54" s="48"/>
      <c r="CK54" s="46"/>
      <c r="CL54" s="47"/>
      <c r="CM54" s="47"/>
      <c r="CN54" s="47"/>
      <c r="CO54" s="47"/>
      <c r="CP54" s="48"/>
      <c r="CQ54" s="47"/>
      <c r="CR54" s="6">
        <v>20911.439453125</v>
      </c>
      <c r="CS54" s="2">
        <f t="shared" si="18"/>
        <v>2091.1439453125022</v>
      </c>
      <c r="CT54" s="2" t="s">
        <v>265</v>
      </c>
      <c r="CU54" s="2"/>
      <c r="CV54" s="2"/>
      <c r="CW54" s="2">
        <v>10455.7197265625</v>
      </c>
      <c r="CX54" s="2"/>
      <c r="CY54" s="2"/>
      <c r="CZ54" s="2">
        <v>20911.439453125</v>
      </c>
      <c r="DA54" s="2">
        <f t="shared" si="22"/>
        <v>10455.7197265625</v>
      </c>
      <c r="DB54" s="2"/>
      <c r="DC54" s="2"/>
      <c r="DD54" s="242"/>
      <c r="DE54" s="2"/>
      <c r="DF54" s="2">
        <v>10455.7197265625</v>
      </c>
      <c r="DG54" s="2"/>
      <c r="DH54" s="2"/>
      <c r="DI54" s="2">
        <f t="shared" si="19"/>
        <v>10455.7197265625</v>
      </c>
      <c r="DJ54" s="2">
        <v>10455.7197265625</v>
      </c>
      <c r="DK54" s="2"/>
      <c r="DL54" s="242"/>
      <c r="DM54" s="2"/>
      <c r="DN54" s="2">
        <f t="shared" si="20"/>
        <v>10455.7197265625</v>
      </c>
      <c r="DO54" s="2"/>
      <c r="DP54" s="2"/>
      <c r="DQ54" s="2"/>
      <c r="DR54" s="54">
        <f t="shared" si="23"/>
        <v>0</v>
      </c>
      <c r="DS54" s="5">
        <f t="shared" si="21"/>
        <v>1</v>
      </c>
      <c r="DT54" s="98">
        <v>10455.7197265625</v>
      </c>
      <c r="DU54" s="98"/>
      <c r="DV54" s="103">
        <f t="shared" si="10"/>
        <v>10455.7197265625</v>
      </c>
      <c r="DW54" s="102">
        <f t="shared" si="11"/>
        <v>1</v>
      </c>
      <c r="DX54" s="103"/>
      <c r="DY54" s="97"/>
      <c r="DZ54" s="97"/>
      <c r="EA54" s="97"/>
      <c r="EB54" s="97"/>
      <c r="EC54" s="97"/>
      <c r="ED54" s="97"/>
      <c r="EE54" s="97"/>
      <c r="EF54" s="97"/>
    </row>
    <row r="55" spans="1:136" s="11" customFormat="1">
      <c r="A55" s="50" t="s">
        <v>278</v>
      </c>
      <c r="B55" s="49" t="s">
        <v>280</v>
      </c>
      <c r="C55" s="49" t="s">
        <v>279</v>
      </c>
      <c r="D55" s="50" t="s">
        <v>173</v>
      </c>
      <c r="E55" s="50" t="s">
        <v>180</v>
      </c>
      <c r="F55" s="50" t="s">
        <v>83</v>
      </c>
      <c r="G55" s="50" t="s">
        <v>175</v>
      </c>
      <c r="H55" s="50" t="s">
        <v>176</v>
      </c>
      <c r="I55" s="50" t="s">
        <v>177</v>
      </c>
      <c r="J55" s="50" t="s">
        <v>87</v>
      </c>
      <c r="K55" s="50" t="s">
        <v>88</v>
      </c>
      <c r="L55" s="3" t="s">
        <v>280</v>
      </c>
      <c r="M55" s="51"/>
      <c r="N55" s="40"/>
      <c r="O55" s="40"/>
      <c r="P55" s="40"/>
      <c r="Q55" s="40"/>
      <c r="R55" s="41"/>
      <c r="S55" s="39"/>
      <c r="T55" s="40"/>
      <c r="U55" s="40"/>
      <c r="V55" s="40"/>
      <c r="W55" s="40"/>
      <c r="X55" s="41"/>
      <c r="Y55" s="41"/>
      <c r="Z55" s="40"/>
      <c r="AA55" s="42"/>
      <c r="AB55" s="43"/>
      <c r="AC55" s="43"/>
      <c r="AD55" s="43"/>
      <c r="AE55" s="43"/>
      <c r="AF55" s="44"/>
      <c r="AG55" s="42"/>
      <c r="AH55" s="43"/>
      <c r="AI55" s="43"/>
      <c r="AJ55" s="43"/>
      <c r="AK55" s="43"/>
      <c r="AL55" s="44"/>
      <c r="AM55" s="45"/>
      <c r="AN55" s="43">
        <v>20911.439453125</v>
      </c>
      <c r="AO55" s="46"/>
      <c r="AP55" s="47"/>
      <c r="AQ55" s="47"/>
      <c r="AR55" s="47"/>
      <c r="AS55" s="47"/>
      <c r="AT55" s="48"/>
      <c r="AU55" s="46"/>
      <c r="AV55" s="47"/>
      <c r="AW55" s="47"/>
      <c r="AX55" s="47"/>
      <c r="AY55" s="47"/>
      <c r="AZ55" s="48"/>
      <c r="BA55" s="47"/>
      <c r="BB55" s="47">
        <v>23002.583398437502</v>
      </c>
      <c r="BC55" s="39"/>
      <c r="BD55" s="40"/>
      <c r="BE55" s="40"/>
      <c r="BF55" s="40"/>
      <c r="BG55" s="40"/>
      <c r="BH55" s="41"/>
      <c r="BI55" s="39"/>
      <c r="BJ55" s="40"/>
      <c r="BK55" s="40"/>
      <c r="BL55" s="40"/>
      <c r="BM55" s="40"/>
      <c r="BN55" s="41"/>
      <c r="BO55" s="41"/>
      <c r="BP55" s="41"/>
      <c r="BQ55" s="42"/>
      <c r="BR55" s="43"/>
      <c r="BS55" s="43"/>
      <c r="BT55" s="43"/>
      <c r="BU55" s="43"/>
      <c r="BV55" s="44"/>
      <c r="BW55" s="42"/>
      <c r="BX55" s="43"/>
      <c r="BY55" s="43"/>
      <c r="BZ55" s="43"/>
      <c r="CA55" s="43"/>
      <c r="CB55" s="44"/>
      <c r="CC55" s="45"/>
      <c r="CD55" s="43">
        <v>20911.439453125</v>
      </c>
      <c r="CE55" s="46"/>
      <c r="CF55" s="47"/>
      <c r="CG55" s="47"/>
      <c r="CH55" s="47"/>
      <c r="CI55" s="47"/>
      <c r="CJ55" s="48"/>
      <c r="CK55" s="46"/>
      <c r="CL55" s="47"/>
      <c r="CM55" s="47"/>
      <c r="CN55" s="47"/>
      <c r="CO55" s="47"/>
      <c r="CP55" s="48"/>
      <c r="CQ55" s="47"/>
      <c r="CR55" s="6">
        <v>20911.439453125</v>
      </c>
      <c r="CS55" s="2">
        <f t="shared" si="18"/>
        <v>2091.1439453125022</v>
      </c>
      <c r="CT55" s="2" t="s">
        <v>265</v>
      </c>
      <c r="CU55" s="2"/>
      <c r="CV55" s="2"/>
      <c r="CW55" s="2">
        <v>10455.7197265625</v>
      </c>
      <c r="CX55" s="2"/>
      <c r="CY55" s="2"/>
      <c r="CZ55" s="2">
        <v>20911.439453125</v>
      </c>
      <c r="DA55" s="2">
        <f t="shared" si="22"/>
        <v>10455.7197265625</v>
      </c>
      <c r="DB55" s="2"/>
      <c r="DC55" s="2"/>
      <c r="DD55" s="242"/>
      <c r="DE55" s="2"/>
      <c r="DF55" s="2">
        <v>10455.7197265625</v>
      </c>
      <c r="DG55" s="2"/>
      <c r="DH55" s="2"/>
      <c r="DI55" s="2">
        <f t="shared" si="19"/>
        <v>10455.7197265625</v>
      </c>
      <c r="DJ55" s="2">
        <v>10455.7197265625</v>
      </c>
      <c r="DK55" s="2"/>
      <c r="DL55" s="242"/>
      <c r="DM55" s="2"/>
      <c r="DN55" s="2">
        <f t="shared" si="20"/>
        <v>10455.7197265625</v>
      </c>
      <c r="DO55" s="2"/>
      <c r="DP55" s="2"/>
      <c r="DQ55" s="2"/>
      <c r="DR55" s="54">
        <f t="shared" si="23"/>
        <v>0</v>
      </c>
      <c r="DS55" s="5">
        <f t="shared" si="21"/>
        <v>1</v>
      </c>
      <c r="DT55" s="98">
        <v>10455.7197265625</v>
      </c>
      <c r="DU55" s="98"/>
      <c r="DV55" s="103">
        <f t="shared" si="10"/>
        <v>10455.7197265625</v>
      </c>
      <c r="DW55" s="102">
        <f t="shared" si="11"/>
        <v>1</v>
      </c>
      <c r="DX55" s="103"/>
      <c r="DY55" s="97"/>
      <c r="DZ55" s="97"/>
      <c r="EA55" s="97"/>
      <c r="EB55" s="97"/>
      <c r="EC55" s="97"/>
      <c r="ED55" s="97"/>
      <c r="EE55" s="97"/>
      <c r="EF55" s="97"/>
    </row>
    <row r="56" spans="1:136" s="10" customFormat="1">
      <c r="A56" s="50" t="s">
        <v>317</v>
      </c>
      <c r="B56" s="49">
        <v>290103452</v>
      </c>
      <c r="C56" s="49">
        <v>3452</v>
      </c>
      <c r="D56" s="50" t="s">
        <v>316</v>
      </c>
      <c r="E56" s="50" t="s">
        <v>312</v>
      </c>
      <c r="F56" s="50" t="s">
        <v>83</v>
      </c>
      <c r="G56" s="50" t="s">
        <v>84</v>
      </c>
      <c r="H56" s="50" t="s">
        <v>113</v>
      </c>
      <c r="I56" s="50" t="s">
        <v>86</v>
      </c>
      <c r="J56" s="50" t="s">
        <v>87</v>
      </c>
      <c r="K56" s="50" t="s">
        <v>88</v>
      </c>
      <c r="L56" s="3">
        <v>3452</v>
      </c>
      <c r="M56" s="51"/>
      <c r="N56" s="40"/>
      <c r="O56" s="40"/>
      <c r="P56" s="40"/>
      <c r="Q56" s="40"/>
      <c r="R56" s="41"/>
      <c r="S56" s="39"/>
      <c r="T56" s="40"/>
      <c r="U56" s="40"/>
      <c r="V56" s="40"/>
      <c r="W56" s="40"/>
      <c r="X56" s="41"/>
      <c r="Y56" s="41">
        <v>14</v>
      </c>
      <c r="Z56" s="40">
        <v>3600</v>
      </c>
      <c r="AA56" s="42"/>
      <c r="AB56" s="43"/>
      <c r="AC56" s="43"/>
      <c r="AD56" s="43"/>
      <c r="AE56" s="43"/>
      <c r="AF56" s="44"/>
      <c r="AG56" s="42"/>
      <c r="AH56" s="43"/>
      <c r="AI56" s="43"/>
      <c r="AJ56" s="43"/>
      <c r="AK56" s="43"/>
      <c r="AL56" s="44"/>
      <c r="AM56" s="45">
        <v>602</v>
      </c>
      <c r="AN56" s="43">
        <v>126150</v>
      </c>
      <c r="AO56" s="46"/>
      <c r="AP56" s="47"/>
      <c r="AQ56" s="47"/>
      <c r="AR56" s="47"/>
      <c r="AS56" s="47"/>
      <c r="AT56" s="48"/>
      <c r="AU56" s="46"/>
      <c r="AV56" s="47"/>
      <c r="AW56" s="47"/>
      <c r="AX56" s="47"/>
      <c r="AY56" s="47"/>
      <c r="AZ56" s="48"/>
      <c r="BA56" s="47">
        <v>616</v>
      </c>
      <c r="BB56" s="47">
        <v>131725.57578125002</v>
      </c>
      <c r="BC56" s="39"/>
      <c r="BD56" s="40"/>
      <c r="BE56" s="40"/>
      <c r="BF56" s="40"/>
      <c r="BG56" s="40"/>
      <c r="BH56" s="41"/>
      <c r="BI56" s="39"/>
      <c r="BJ56" s="40"/>
      <c r="BK56" s="40"/>
      <c r="BL56" s="40"/>
      <c r="BM56" s="40"/>
      <c r="BN56" s="41"/>
      <c r="BO56" s="41">
        <v>14</v>
      </c>
      <c r="BP56" s="41">
        <v>3340.89453125</v>
      </c>
      <c r="BQ56" s="42"/>
      <c r="BR56" s="43"/>
      <c r="BS56" s="43"/>
      <c r="BT56" s="43"/>
      <c r="BU56" s="43"/>
      <c r="BV56" s="44"/>
      <c r="BW56" s="42"/>
      <c r="BX56" s="43"/>
      <c r="BY56" s="43"/>
      <c r="BZ56" s="43"/>
      <c r="CA56" s="43"/>
      <c r="CB56" s="44"/>
      <c r="CC56" s="45">
        <v>602</v>
      </c>
      <c r="CD56" s="43">
        <v>116409.62890625</v>
      </c>
      <c r="CE56" s="46"/>
      <c r="CF56" s="47"/>
      <c r="CG56" s="47"/>
      <c r="CH56" s="47"/>
      <c r="CI56" s="47"/>
      <c r="CJ56" s="48"/>
      <c r="CK56" s="46"/>
      <c r="CL56" s="47"/>
      <c r="CM56" s="47"/>
      <c r="CN56" s="47"/>
      <c r="CO56" s="47"/>
      <c r="CP56" s="48"/>
      <c r="CQ56" s="47">
        <v>616</v>
      </c>
      <c r="CR56" s="210">
        <v>119750.5234375</v>
      </c>
      <c r="CS56" s="2">
        <f t="shared" si="18"/>
        <v>11975.052343750023</v>
      </c>
      <c r="CT56" s="2" t="s">
        <v>297</v>
      </c>
      <c r="CU56" s="2"/>
      <c r="CV56" s="2"/>
      <c r="CW56" s="2">
        <f>DF56*8/7</f>
        <v>136857.74107142858</v>
      </c>
      <c r="CX56" s="2"/>
      <c r="CY56" s="2"/>
      <c r="CZ56" s="2">
        <f>CW56+CX56+CY56</f>
        <v>136857.74107142858</v>
      </c>
      <c r="DA56" s="2">
        <f>CZ56-DI56</f>
        <v>17107.21763392858</v>
      </c>
      <c r="DB56" s="2"/>
      <c r="DC56" s="2"/>
      <c r="DD56" s="242"/>
      <c r="DE56" s="2"/>
      <c r="DF56" s="2">
        <v>119750.5234375</v>
      </c>
      <c r="DG56" s="2"/>
      <c r="DH56" s="2"/>
      <c r="DI56" s="2">
        <f t="shared" si="19"/>
        <v>119750.5234375</v>
      </c>
      <c r="DJ56" s="211">
        <v>46304.1796875</v>
      </c>
      <c r="DK56" s="2"/>
      <c r="DL56" s="242"/>
      <c r="DM56" s="2"/>
      <c r="DN56" s="2">
        <f t="shared" si="20"/>
        <v>46304.1796875</v>
      </c>
      <c r="DO56" s="2"/>
      <c r="DP56" s="2"/>
      <c r="DQ56" s="2"/>
      <c r="DR56" s="54">
        <f t="shared" ref="DR56:DR101" si="32">DI56-DN56</f>
        <v>73446.34375</v>
      </c>
      <c r="DS56" s="5">
        <f t="shared" ref="DS56:DS101" si="33">DN56/DI56</f>
        <v>0.38667204416577772</v>
      </c>
      <c r="DT56" s="54">
        <f>DN56</f>
        <v>46304.1796875</v>
      </c>
      <c r="DU56" s="98"/>
      <c r="DV56" s="103">
        <f t="shared" si="10"/>
        <v>46304.1796875</v>
      </c>
      <c r="DW56" s="102">
        <f t="shared" si="11"/>
        <v>0.38667204416577772</v>
      </c>
      <c r="DX56" s="103">
        <v>7480.2749999999996</v>
      </c>
      <c r="DY56" s="97"/>
      <c r="DZ56" s="97"/>
      <c r="EA56" s="97"/>
      <c r="EB56" s="97"/>
      <c r="EC56" s="97"/>
      <c r="ED56" s="97"/>
      <c r="EE56" s="97"/>
      <c r="EF56" s="97"/>
    </row>
    <row r="57" spans="1:136" s="10" customFormat="1">
      <c r="A57" s="50" t="s">
        <v>317</v>
      </c>
      <c r="B57" s="49">
        <v>290103471</v>
      </c>
      <c r="C57" s="49">
        <v>3471</v>
      </c>
      <c r="D57" s="50" t="s">
        <v>316</v>
      </c>
      <c r="E57" s="50" t="s">
        <v>312</v>
      </c>
      <c r="F57" s="50" t="s">
        <v>83</v>
      </c>
      <c r="G57" s="50" t="s">
        <v>84</v>
      </c>
      <c r="H57" s="50" t="s">
        <v>113</v>
      </c>
      <c r="I57" s="50" t="s">
        <v>86</v>
      </c>
      <c r="J57" s="50" t="s">
        <v>87</v>
      </c>
      <c r="K57" s="50" t="s">
        <v>88</v>
      </c>
      <c r="L57" s="3">
        <v>3471</v>
      </c>
      <c r="M57" s="51"/>
      <c r="N57" s="40"/>
      <c r="O57" s="40"/>
      <c r="P57" s="40"/>
      <c r="Q57" s="40"/>
      <c r="R57" s="41"/>
      <c r="S57" s="39"/>
      <c r="T57" s="40"/>
      <c r="U57" s="40"/>
      <c r="V57" s="40"/>
      <c r="W57" s="40"/>
      <c r="X57" s="41"/>
      <c r="Y57" s="41">
        <v>8</v>
      </c>
      <c r="Z57" s="40">
        <v>1200</v>
      </c>
      <c r="AA57" s="42"/>
      <c r="AB57" s="43"/>
      <c r="AC57" s="43"/>
      <c r="AD57" s="43"/>
      <c r="AE57" s="43"/>
      <c r="AF57" s="44"/>
      <c r="AG57" s="42"/>
      <c r="AH57" s="43"/>
      <c r="AI57" s="43"/>
      <c r="AJ57" s="43"/>
      <c r="AK57" s="43"/>
      <c r="AL57" s="44"/>
      <c r="AM57" s="45">
        <v>232</v>
      </c>
      <c r="AN57" s="43">
        <v>34800</v>
      </c>
      <c r="AO57" s="46"/>
      <c r="AP57" s="47"/>
      <c r="AQ57" s="47"/>
      <c r="AR57" s="47"/>
      <c r="AS57" s="47"/>
      <c r="AT57" s="48"/>
      <c r="AU57" s="46"/>
      <c r="AV57" s="47"/>
      <c r="AW57" s="47"/>
      <c r="AX57" s="47"/>
      <c r="AY57" s="47"/>
      <c r="AZ57" s="48"/>
      <c r="BA57" s="47">
        <v>240</v>
      </c>
      <c r="BB57" s="47">
        <v>36097.359375</v>
      </c>
      <c r="BC57" s="39"/>
      <c r="BD57" s="40"/>
      <c r="BE57" s="40"/>
      <c r="BF57" s="40"/>
      <c r="BG57" s="40"/>
      <c r="BH57" s="41"/>
      <c r="BI57" s="39"/>
      <c r="BJ57" s="40"/>
      <c r="BK57" s="40"/>
      <c r="BL57" s="40"/>
      <c r="BM57" s="40"/>
      <c r="BN57" s="41"/>
      <c r="BO57" s="41">
        <v>8</v>
      </c>
      <c r="BP57" s="41">
        <v>1093.859375</v>
      </c>
      <c r="BQ57" s="42"/>
      <c r="BR57" s="43"/>
      <c r="BS57" s="43"/>
      <c r="BT57" s="43"/>
      <c r="BU57" s="43"/>
      <c r="BV57" s="44"/>
      <c r="BW57" s="42"/>
      <c r="BX57" s="43"/>
      <c r="BY57" s="43"/>
      <c r="BZ57" s="43"/>
      <c r="CA57" s="43"/>
      <c r="CB57" s="44"/>
      <c r="CC57" s="45">
        <v>232</v>
      </c>
      <c r="CD57" s="43">
        <v>31721.921875</v>
      </c>
      <c r="CE57" s="46"/>
      <c r="CF57" s="47"/>
      <c r="CG57" s="47"/>
      <c r="CH57" s="47"/>
      <c r="CI57" s="47"/>
      <c r="CJ57" s="48"/>
      <c r="CK57" s="46"/>
      <c r="CL57" s="47"/>
      <c r="CM57" s="47"/>
      <c r="CN57" s="47"/>
      <c r="CO57" s="47"/>
      <c r="CP57" s="48"/>
      <c r="CQ57" s="47">
        <v>240</v>
      </c>
      <c r="CR57" s="210">
        <v>32815.78125</v>
      </c>
      <c r="CS57" s="2">
        <f t="shared" si="18"/>
        <v>3281.578125</v>
      </c>
      <c r="CT57" s="2" t="s">
        <v>297</v>
      </c>
      <c r="CU57" s="2"/>
      <c r="CV57" s="2"/>
      <c r="CW57" s="2">
        <f>DF57*8/7</f>
        <v>37503.75</v>
      </c>
      <c r="CX57" s="2"/>
      <c r="CY57" s="2"/>
      <c r="CZ57" s="2">
        <f t="shared" ref="CZ57:CZ101" si="34">CW57+CX57+CY57</f>
        <v>37503.75</v>
      </c>
      <c r="DA57" s="2">
        <f t="shared" ref="DA57:DA101" si="35">CZ57-DI57</f>
        <v>4687.96875</v>
      </c>
      <c r="DB57" s="2"/>
      <c r="DC57" s="2"/>
      <c r="DD57" s="242"/>
      <c r="DE57" s="2"/>
      <c r="DF57" s="2">
        <v>32815.78125</v>
      </c>
      <c r="DG57" s="2"/>
      <c r="DH57" s="2"/>
      <c r="DI57" s="2">
        <f t="shared" si="19"/>
        <v>32815.78125</v>
      </c>
      <c r="DJ57" s="211">
        <v>472.259765625</v>
      </c>
      <c r="DK57" s="2"/>
      <c r="DL57" s="242"/>
      <c r="DM57" s="2"/>
      <c r="DN57" s="2">
        <f t="shared" si="20"/>
        <v>472.259765625</v>
      </c>
      <c r="DO57" s="2"/>
      <c r="DP57" s="2"/>
      <c r="DQ57" s="2"/>
      <c r="DR57" s="54">
        <f t="shared" si="32"/>
        <v>32343.521484375</v>
      </c>
      <c r="DS57" s="5">
        <f t="shared" si="33"/>
        <v>1.4391239447483823E-2</v>
      </c>
      <c r="DT57" s="54">
        <f t="shared" ref="DT57:DT69" si="36">DN57</f>
        <v>472.259765625</v>
      </c>
      <c r="DU57" s="98"/>
      <c r="DV57" s="103">
        <f t="shared" si="10"/>
        <v>472.259765625</v>
      </c>
      <c r="DW57" s="102">
        <f t="shared" si="11"/>
        <v>1.4391239447483823E-2</v>
      </c>
      <c r="DX57" s="103">
        <v>2413.8960000000002</v>
      </c>
      <c r="DY57" s="97"/>
      <c r="DZ57" s="97"/>
      <c r="EA57" s="97"/>
      <c r="EB57" s="97"/>
      <c r="EC57" s="97"/>
      <c r="ED57" s="97"/>
      <c r="EE57" s="97"/>
      <c r="EF57" s="97"/>
    </row>
    <row r="58" spans="1:136" s="10" customFormat="1">
      <c r="A58" s="50" t="s">
        <v>317</v>
      </c>
      <c r="B58" s="49">
        <v>290103720</v>
      </c>
      <c r="C58" s="49">
        <v>3720</v>
      </c>
      <c r="D58" s="50" t="s">
        <v>316</v>
      </c>
      <c r="E58" s="50" t="s">
        <v>312</v>
      </c>
      <c r="F58" s="50" t="s">
        <v>83</v>
      </c>
      <c r="G58" s="50" t="s">
        <v>84</v>
      </c>
      <c r="H58" s="50" t="s">
        <v>113</v>
      </c>
      <c r="I58" s="50" t="s">
        <v>86</v>
      </c>
      <c r="J58" s="50" t="s">
        <v>87</v>
      </c>
      <c r="K58" s="50" t="s">
        <v>88</v>
      </c>
      <c r="L58" s="3">
        <v>3720</v>
      </c>
      <c r="M58" s="51"/>
      <c r="N58" s="40"/>
      <c r="O58" s="40"/>
      <c r="P58" s="40"/>
      <c r="Q58" s="40"/>
      <c r="R58" s="41"/>
      <c r="S58" s="39"/>
      <c r="T58" s="40"/>
      <c r="U58" s="40"/>
      <c r="V58" s="40"/>
      <c r="W58" s="40"/>
      <c r="X58" s="41"/>
      <c r="Y58" s="41">
        <v>10</v>
      </c>
      <c r="Z58" s="40">
        <v>1800</v>
      </c>
      <c r="AA58" s="42"/>
      <c r="AB58" s="43"/>
      <c r="AC58" s="43"/>
      <c r="AD58" s="43"/>
      <c r="AE58" s="43"/>
      <c r="AF58" s="44"/>
      <c r="AG58" s="42"/>
      <c r="AH58" s="43"/>
      <c r="AI58" s="43"/>
      <c r="AJ58" s="43"/>
      <c r="AK58" s="43"/>
      <c r="AL58" s="44"/>
      <c r="AM58" s="45">
        <v>470</v>
      </c>
      <c r="AN58" s="43">
        <v>70800</v>
      </c>
      <c r="AO58" s="46"/>
      <c r="AP58" s="47"/>
      <c r="AQ58" s="47"/>
      <c r="AR58" s="47"/>
      <c r="AS58" s="47"/>
      <c r="AT58" s="48"/>
      <c r="AU58" s="46"/>
      <c r="AV58" s="47"/>
      <c r="AW58" s="47"/>
      <c r="AX58" s="47"/>
      <c r="AY58" s="47"/>
      <c r="AZ58" s="48"/>
      <c r="BA58" s="47">
        <v>480</v>
      </c>
      <c r="BB58" s="47">
        <v>72822.440625000003</v>
      </c>
      <c r="BC58" s="39"/>
      <c r="BD58" s="40"/>
      <c r="BE58" s="40"/>
      <c r="BF58" s="40"/>
      <c r="BG58" s="40"/>
      <c r="BH58" s="41"/>
      <c r="BI58" s="39"/>
      <c r="BJ58" s="40"/>
      <c r="BK58" s="40"/>
      <c r="BL58" s="40"/>
      <c r="BM58" s="40"/>
      <c r="BN58" s="41"/>
      <c r="BO58" s="41">
        <v>10</v>
      </c>
      <c r="BP58" s="41">
        <v>1652.65234375</v>
      </c>
      <c r="BQ58" s="42"/>
      <c r="BR58" s="43"/>
      <c r="BS58" s="43"/>
      <c r="BT58" s="43"/>
      <c r="BU58" s="43"/>
      <c r="BV58" s="44"/>
      <c r="BW58" s="42"/>
      <c r="BX58" s="43"/>
      <c r="BY58" s="43"/>
      <c r="BZ58" s="43"/>
      <c r="CA58" s="43"/>
      <c r="CB58" s="44"/>
      <c r="CC58" s="45">
        <v>470</v>
      </c>
      <c r="CD58" s="43">
        <v>64549.56640625</v>
      </c>
      <c r="CE58" s="46"/>
      <c r="CF58" s="47"/>
      <c r="CG58" s="47"/>
      <c r="CH58" s="47"/>
      <c r="CI58" s="47"/>
      <c r="CJ58" s="48"/>
      <c r="CK58" s="46"/>
      <c r="CL58" s="47"/>
      <c r="CM58" s="47"/>
      <c r="CN58" s="47"/>
      <c r="CO58" s="47"/>
      <c r="CP58" s="48"/>
      <c r="CQ58" s="47">
        <v>480</v>
      </c>
      <c r="CR58" s="210">
        <v>66202.21875</v>
      </c>
      <c r="CS58" s="2">
        <f t="shared" si="18"/>
        <v>6620.2218750000029</v>
      </c>
      <c r="CT58" s="2" t="s">
        <v>297</v>
      </c>
      <c r="CU58" s="2"/>
      <c r="CV58" s="2"/>
      <c r="CW58" s="2">
        <f t="shared" ref="CW58:CW101" si="37">DF58*8/7</f>
        <v>75659.678571428565</v>
      </c>
      <c r="CX58" s="2"/>
      <c r="CY58" s="2"/>
      <c r="CZ58" s="2">
        <f t="shared" si="34"/>
        <v>75659.678571428565</v>
      </c>
      <c r="DA58" s="2">
        <f t="shared" si="35"/>
        <v>9457.4598214285652</v>
      </c>
      <c r="DB58" s="2"/>
      <c r="DC58" s="2"/>
      <c r="DD58" s="242"/>
      <c r="DE58" s="2"/>
      <c r="DF58" s="2">
        <v>66202.21875</v>
      </c>
      <c r="DG58" s="2"/>
      <c r="DH58" s="2"/>
      <c r="DI58" s="2">
        <f t="shared" si="19"/>
        <v>66202.21875</v>
      </c>
      <c r="DJ58" s="211">
        <v>38642.52734375</v>
      </c>
      <c r="DK58" s="2"/>
      <c r="DL58" s="242"/>
      <c r="DM58" s="2"/>
      <c r="DN58" s="2">
        <f t="shared" si="20"/>
        <v>38642.52734375</v>
      </c>
      <c r="DO58" s="2"/>
      <c r="DP58" s="2"/>
      <c r="DQ58" s="2"/>
      <c r="DR58" s="54">
        <f t="shared" si="32"/>
        <v>27559.69140625</v>
      </c>
      <c r="DS58" s="5">
        <f t="shared" si="33"/>
        <v>0.58370441464622358</v>
      </c>
      <c r="DT58" s="54">
        <f t="shared" si="36"/>
        <v>38642.52734375</v>
      </c>
      <c r="DU58" s="98"/>
      <c r="DV58" s="103">
        <f t="shared" si="10"/>
        <v>38642.52734375</v>
      </c>
      <c r="DW58" s="102">
        <f t="shared" si="11"/>
        <v>0.58370441464622358</v>
      </c>
      <c r="DX58" s="103">
        <v>4455.0879999999997</v>
      </c>
      <c r="DY58" s="97"/>
      <c r="DZ58" s="97"/>
      <c r="EA58" s="97"/>
      <c r="EB58" s="97"/>
      <c r="EC58" s="97"/>
      <c r="ED58" s="97"/>
      <c r="EE58" s="97"/>
      <c r="EF58" s="97"/>
    </row>
    <row r="59" spans="1:136" s="10" customFormat="1">
      <c r="A59" s="50" t="s">
        <v>317</v>
      </c>
      <c r="B59" s="49" t="s">
        <v>313</v>
      </c>
      <c r="C59" s="49">
        <v>5373</v>
      </c>
      <c r="D59" s="50" t="s">
        <v>316</v>
      </c>
      <c r="E59" s="50" t="s">
        <v>312</v>
      </c>
      <c r="F59" s="50" t="s">
        <v>83</v>
      </c>
      <c r="G59" s="50" t="s">
        <v>84</v>
      </c>
      <c r="H59" s="50" t="s">
        <v>85</v>
      </c>
      <c r="I59" s="50" t="s">
        <v>86</v>
      </c>
      <c r="J59" s="50" t="s">
        <v>87</v>
      </c>
      <c r="K59" s="50" t="s">
        <v>88</v>
      </c>
      <c r="L59" s="3">
        <v>5373</v>
      </c>
      <c r="M59" s="51"/>
      <c r="N59" s="40"/>
      <c r="O59" s="40"/>
      <c r="P59" s="40"/>
      <c r="Q59" s="40"/>
      <c r="R59" s="41"/>
      <c r="S59" s="39"/>
      <c r="T59" s="40"/>
      <c r="U59" s="40"/>
      <c r="V59" s="40"/>
      <c r="W59" s="40"/>
      <c r="X59" s="41"/>
      <c r="Y59" s="41">
        <v>16</v>
      </c>
      <c r="Z59" s="40">
        <v>3600</v>
      </c>
      <c r="AA59" s="42"/>
      <c r="AB59" s="43"/>
      <c r="AC59" s="43"/>
      <c r="AD59" s="43"/>
      <c r="AE59" s="43"/>
      <c r="AF59" s="44"/>
      <c r="AG59" s="42"/>
      <c r="AH59" s="43"/>
      <c r="AI59" s="43"/>
      <c r="AJ59" s="43"/>
      <c r="AK59" s="43"/>
      <c r="AL59" s="44"/>
      <c r="AM59" s="45">
        <v>340</v>
      </c>
      <c r="AN59" s="43">
        <v>65250</v>
      </c>
      <c r="AO59" s="46"/>
      <c r="AP59" s="47"/>
      <c r="AQ59" s="47"/>
      <c r="AR59" s="47"/>
      <c r="AS59" s="47"/>
      <c r="AT59" s="48"/>
      <c r="AU59" s="46"/>
      <c r="AV59" s="47"/>
      <c r="AW59" s="47"/>
      <c r="AX59" s="47"/>
      <c r="AY59" s="47"/>
      <c r="AZ59" s="48"/>
      <c r="BA59" s="47">
        <v>356</v>
      </c>
      <c r="BB59" s="47">
        <v>68850</v>
      </c>
      <c r="BC59" s="39"/>
      <c r="BD59" s="40"/>
      <c r="BE59" s="40"/>
      <c r="BF59" s="40"/>
      <c r="BG59" s="40"/>
      <c r="BH59" s="41"/>
      <c r="BI59" s="39"/>
      <c r="BJ59" s="40"/>
      <c r="BK59" s="40"/>
      <c r="BL59" s="40"/>
      <c r="BM59" s="40"/>
      <c r="BN59" s="41"/>
      <c r="BO59" s="41">
        <v>16</v>
      </c>
      <c r="BP59" s="41">
        <v>3322.08</v>
      </c>
      <c r="BQ59" s="42"/>
      <c r="BR59" s="43"/>
      <c r="BS59" s="43"/>
      <c r="BT59" s="43"/>
      <c r="BU59" s="43"/>
      <c r="BV59" s="44"/>
      <c r="BW59" s="42"/>
      <c r="BX59" s="43"/>
      <c r="BY59" s="43"/>
      <c r="BZ59" s="43"/>
      <c r="CA59" s="43"/>
      <c r="CB59" s="44"/>
      <c r="CC59" s="45">
        <v>340</v>
      </c>
      <c r="CD59" s="43">
        <v>60212.7</v>
      </c>
      <c r="CE59" s="46"/>
      <c r="CF59" s="47"/>
      <c r="CG59" s="47"/>
      <c r="CH59" s="47"/>
      <c r="CI59" s="47"/>
      <c r="CJ59" s="48"/>
      <c r="CK59" s="46"/>
      <c r="CL59" s="47"/>
      <c r="CM59" s="47"/>
      <c r="CN59" s="47"/>
      <c r="CO59" s="47"/>
      <c r="CP59" s="48"/>
      <c r="CQ59" s="47">
        <v>356</v>
      </c>
      <c r="CR59" s="210">
        <v>63533.599999999999</v>
      </c>
      <c r="CS59" s="2">
        <f t="shared" si="18"/>
        <v>5316.4000000000015</v>
      </c>
      <c r="CT59" s="2" t="s">
        <v>297</v>
      </c>
      <c r="CU59" s="2"/>
      <c r="CV59" s="2"/>
      <c r="CW59" s="2">
        <f t="shared" si="37"/>
        <v>40925.294642857145</v>
      </c>
      <c r="CX59" s="2"/>
      <c r="CY59" s="2"/>
      <c r="CZ59" s="2">
        <f t="shared" si="34"/>
        <v>40925.294642857145</v>
      </c>
      <c r="DA59" s="2">
        <f t="shared" si="35"/>
        <v>5115.6618303571449</v>
      </c>
      <c r="DB59" s="2"/>
      <c r="DC59" s="2"/>
      <c r="DD59" s="242"/>
      <c r="DE59" s="2"/>
      <c r="DF59" s="2">
        <v>35809.6328125</v>
      </c>
      <c r="DG59" s="2"/>
      <c r="DH59" s="2"/>
      <c r="DI59" s="2">
        <f t="shared" si="19"/>
        <v>35809.6328125</v>
      </c>
      <c r="DJ59" s="211">
        <v>3080.9853520000001</v>
      </c>
      <c r="DK59" s="2"/>
      <c r="DL59" s="242"/>
      <c r="DM59" s="2"/>
      <c r="DN59" s="2">
        <f t="shared" si="20"/>
        <v>3080.9853520000001</v>
      </c>
      <c r="DO59" s="2"/>
      <c r="DP59" s="2"/>
      <c r="DQ59" s="2"/>
      <c r="DR59" s="54">
        <f t="shared" si="32"/>
        <v>32728.6474605</v>
      </c>
      <c r="DS59" s="5">
        <f t="shared" si="33"/>
        <v>8.6037892880167333E-2</v>
      </c>
      <c r="DT59" s="54">
        <f t="shared" si="36"/>
        <v>3080.9853520000001</v>
      </c>
      <c r="DU59" s="98">
        <v>1802.2070309999999</v>
      </c>
      <c r="DV59" s="103">
        <f t="shared" si="10"/>
        <v>4883.1923829999996</v>
      </c>
      <c r="DW59" s="102">
        <f t="shared" si="11"/>
        <v>0.13636532964659254</v>
      </c>
      <c r="DX59" s="103">
        <v>19126.171999999999</v>
      </c>
      <c r="DY59" s="97"/>
      <c r="DZ59" s="97"/>
      <c r="EA59" s="97"/>
      <c r="EB59" s="97"/>
      <c r="EC59" s="97"/>
      <c r="ED59" s="97"/>
      <c r="EE59" s="97"/>
      <c r="EF59" s="97"/>
    </row>
    <row r="60" spans="1:136" s="10" customFormat="1">
      <c r="A60" s="50" t="s">
        <v>79</v>
      </c>
      <c r="B60" s="49">
        <v>290103336</v>
      </c>
      <c r="C60" s="49">
        <v>3336</v>
      </c>
      <c r="D60" s="50" t="s">
        <v>316</v>
      </c>
      <c r="E60" s="50" t="s">
        <v>312</v>
      </c>
      <c r="F60" s="50" t="s">
        <v>83</v>
      </c>
      <c r="G60" s="50" t="s">
        <v>84</v>
      </c>
      <c r="H60" s="50" t="s">
        <v>113</v>
      </c>
      <c r="I60" s="50" t="s">
        <v>86</v>
      </c>
      <c r="J60" s="50" t="s">
        <v>87</v>
      </c>
      <c r="K60" s="50" t="s">
        <v>88</v>
      </c>
      <c r="L60" s="3">
        <v>3336</v>
      </c>
      <c r="M60" s="51"/>
      <c r="N60" s="40"/>
      <c r="O60" s="40"/>
      <c r="P60" s="40"/>
      <c r="Q60" s="40"/>
      <c r="R60" s="41"/>
      <c r="S60" s="39"/>
      <c r="T60" s="40"/>
      <c r="U60" s="40"/>
      <c r="V60" s="40"/>
      <c r="W60" s="40"/>
      <c r="X60" s="41"/>
      <c r="Y60" s="41">
        <v>8</v>
      </c>
      <c r="Z60" s="40">
        <v>1200</v>
      </c>
      <c r="AA60" s="42"/>
      <c r="AB60" s="43"/>
      <c r="AC60" s="43"/>
      <c r="AD60" s="43"/>
      <c r="AE60" s="43"/>
      <c r="AF60" s="44"/>
      <c r="AG60" s="42"/>
      <c r="AH60" s="43"/>
      <c r="AI60" s="43"/>
      <c r="AJ60" s="43"/>
      <c r="AK60" s="43"/>
      <c r="AL60" s="44"/>
      <c r="AM60" s="45">
        <v>232</v>
      </c>
      <c r="AN60" s="43">
        <v>34800</v>
      </c>
      <c r="AO60" s="46"/>
      <c r="AP60" s="47"/>
      <c r="AQ60" s="47"/>
      <c r="AR60" s="47"/>
      <c r="AS60" s="47"/>
      <c r="AT60" s="48"/>
      <c r="AU60" s="46"/>
      <c r="AV60" s="47"/>
      <c r="AW60" s="47"/>
      <c r="AX60" s="47"/>
      <c r="AY60" s="47"/>
      <c r="AZ60" s="48"/>
      <c r="BA60" s="47">
        <v>240</v>
      </c>
      <c r="BB60" s="47">
        <v>36097.359375</v>
      </c>
      <c r="BC60" s="39"/>
      <c r="BD60" s="40"/>
      <c r="BE60" s="40"/>
      <c r="BF60" s="40"/>
      <c r="BG60" s="40"/>
      <c r="BH60" s="41"/>
      <c r="BI60" s="39"/>
      <c r="BJ60" s="40"/>
      <c r="BK60" s="40"/>
      <c r="BL60" s="40"/>
      <c r="BM60" s="40"/>
      <c r="BN60" s="41"/>
      <c r="BO60" s="41">
        <v>8</v>
      </c>
      <c r="BP60" s="41">
        <v>1093.859375</v>
      </c>
      <c r="BQ60" s="42"/>
      <c r="BR60" s="43"/>
      <c r="BS60" s="43"/>
      <c r="BT60" s="43"/>
      <c r="BU60" s="43"/>
      <c r="BV60" s="44"/>
      <c r="BW60" s="42"/>
      <c r="BX60" s="43"/>
      <c r="BY60" s="43"/>
      <c r="BZ60" s="43"/>
      <c r="CA60" s="43"/>
      <c r="CB60" s="44"/>
      <c r="CC60" s="45">
        <v>232</v>
      </c>
      <c r="CD60" s="43">
        <v>31721.921875</v>
      </c>
      <c r="CE60" s="46"/>
      <c r="CF60" s="47"/>
      <c r="CG60" s="47"/>
      <c r="CH60" s="47"/>
      <c r="CI60" s="47"/>
      <c r="CJ60" s="48"/>
      <c r="CK60" s="46"/>
      <c r="CL60" s="47"/>
      <c r="CM60" s="47"/>
      <c r="CN60" s="47"/>
      <c r="CO60" s="47"/>
      <c r="CP60" s="48"/>
      <c r="CQ60" s="47">
        <v>240</v>
      </c>
      <c r="CR60" s="210">
        <v>32815.78125</v>
      </c>
      <c r="CS60" s="2">
        <f t="shared" si="18"/>
        <v>3281.578125</v>
      </c>
      <c r="CT60" s="2" t="s">
        <v>297</v>
      </c>
      <c r="CU60" s="2"/>
      <c r="CV60" s="2"/>
      <c r="CW60" s="2">
        <f t="shared" si="37"/>
        <v>37503.75</v>
      </c>
      <c r="CX60" s="2"/>
      <c r="CY60" s="2"/>
      <c r="CZ60" s="2">
        <f t="shared" si="34"/>
        <v>37503.75</v>
      </c>
      <c r="DA60" s="2">
        <f t="shared" si="35"/>
        <v>4687.96875</v>
      </c>
      <c r="DB60" s="2"/>
      <c r="DC60" s="2"/>
      <c r="DD60" s="242"/>
      <c r="DE60" s="2"/>
      <c r="DF60" s="2">
        <v>32815.78125</v>
      </c>
      <c r="DG60" s="2"/>
      <c r="DH60" s="2"/>
      <c r="DI60" s="2">
        <f t="shared" si="19"/>
        <v>32815.78125</v>
      </c>
      <c r="DJ60" s="211">
        <v>0.08</v>
      </c>
      <c r="DK60" s="2"/>
      <c r="DL60" s="242"/>
      <c r="DM60" s="2"/>
      <c r="DN60" s="2">
        <f t="shared" si="20"/>
        <v>0.08</v>
      </c>
      <c r="DO60" s="2"/>
      <c r="DP60" s="2"/>
      <c r="DQ60" s="2"/>
      <c r="DR60" s="54">
        <f t="shared" si="32"/>
        <v>32815.701249999998</v>
      </c>
      <c r="DS60" s="5">
        <f t="shared" si="33"/>
        <v>2.4378514529499433E-6</v>
      </c>
      <c r="DT60" s="54">
        <f t="shared" si="36"/>
        <v>0.08</v>
      </c>
      <c r="DU60" s="98"/>
      <c r="DV60" s="103">
        <f t="shared" si="10"/>
        <v>0.08</v>
      </c>
      <c r="DW60" s="102">
        <f t="shared" si="11"/>
        <v>2.4378514529499433E-6</v>
      </c>
      <c r="DX60" s="103">
        <v>2414.2710000000002</v>
      </c>
      <c r="DY60" s="97"/>
      <c r="DZ60" s="97"/>
      <c r="EA60" s="97"/>
      <c r="EB60" s="97"/>
      <c r="EC60" s="97"/>
      <c r="ED60" s="97"/>
      <c r="EE60" s="97"/>
      <c r="EF60" s="97"/>
    </row>
    <row r="61" spans="1:136" s="10" customFormat="1">
      <c r="A61" s="50" t="s">
        <v>123</v>
      </c>
      <c r="B61" s="49">
        <v>290103544</v>
      </c>
      <c r="C61" s="49">
        <v>3544</v>
      </c>
      <c r="D61" s="50" t="s">
        <v>316</v>
      </c>
      <c r="E61" s="50" t="s">
        <v>312</v>
      </c>
      <c r="F61" s="50" t="s">
        <v>83</v>
      </c>
      <c r="G61" s="50" t="s">
        <v>84</v>
      </c>
      <c r="H61" s="50" t="s">
        <v>113</v>
      </c>
      <c r="I61" s="50" t="s">
        <v>86</v>
      </c>
      <c r="J61" s="50" t="s">
        <v>87</v>
      </c>
      <c r="K61" s="50" t="s">
        <v>88</v>
      </c>
      <c r="L61" s="3">
        <v>3544</v>
      </c>
      <c r="M61" s="51"/>
      <c r="N61" s="40"/>
      <c r="O61" s="40"/>
      <c r="P61" s="40"/>
      <c r="Q61" s="40"/>
      <c r="R61" s="41"/>
      <c r="S61" s="39"/>
      <c r="T61" s="40"/>
      <c r="U61" s="40"/>
      <c r="V61" s="40"/>
      <c r="W61" s="40"/>
      <c r="X61" s="41"/>
      <c r="Y61" s="41">
        <v>16</v>
      </c>
      <c r="Z61" s="40">
        <v>3000</v>
      </c>
      <c r="AA61" s="42"/>
      <c r="AB61" s="43"/>
      <c r="AC61" s="43"/>
      <c r="AD61" s="43"/>
      <c r="AE61" s="43"/>
      <c r="AF61" s="44"/>
      <c r="AG61" s="42"/>
      <c r="AH61" s="43"/>
      <c r="AI61" s="43"/>
      <c r="AJ61" s="43"/>
      <c r="AK61" s="43"/>
      <c r="AL61" s="44"/>
      <c r="AM61" s="45">
        <v>738</v>
      </c>
      <c r="AN61" s="43">
        <v>112950</v>
      </c>
      <c r="AO61" s="46"/>
      <c r="AP61" s="47"/>
      <c r="AQ61" s="47"/>
      <c r="AR61" s="47"/>
      <c r="AS61" s="47"/>
      <c r="AT61" s="48"/>
      <c r="AU61" s="46"/>
      <c r="AV61" s="47"/>
      <c r="AW61" s="47"/>
      <c r="AX61" s="47"/>
      <c r="AY61" s="47"/>
      <c r="AZ61" s="48"/>
      <c r="BA61" s="47">
        <v>754</v>
      </c>
      <c r="BB61" s="47">
        <v>116387.54960937501</v>
      </c>
      <c r="BC61" s="39"/>
      <c r="BD61" s="40"/>
      <c r="BE61" s="40"/>
      <c r="BF61" s="40"/>
      <c r="BG61" s="40"/>
      <c r="BH61" s="41"/>
      <c r="BI61" s="39"/>
      <c r="BJ61" s="40"/>
      <c r="BK61" s="40"/>
      <c r="BL61" s="40"/>
      <c r="BM61" s="40"/>
      <c r="BN61" s="41"/>
      <c r="BO61" s="41">
        <v>16</v>
      </c>
      <c r="BP61" s="41">
        <v>2758.375</v>
      </c>
      <c r="BQ61" s="42"/>
      <c r="BR61" s="43"/>
      <c r="BS61" s="43"/>
      <c r="BT61" s="43"/>
      <c r="BU61" s="43"/>
      <c r="BV61" s="44"/>
      <c r="BW61" s="42"/>
      <c r="BX61" s="43"/>
      <c r="BY61" s="43"/>
      <c r="BZ61" s="43"/>
      <c r="CA61" s="43"/>
      <c r="CB61" s="44"/>
      <c r="CC61" s="45">
        <v>738</v>
      </c>
      <c r="CD61" s="43">
        <v>103048.48828125</v>
      </c>
      <c r="CE61" s="46"/>
      <c r="CF61" s="47"/>
      <c r="CG61" s="47"/>
      <c r="CH61" s="47"/>
      <c r="CI61" s="47"/>
      <c r="CJ61" s="48"/>
      <c r="CK61" s="46"/>
      <c r="CL61" s="47"/>
      <c r="CM61" s="47"/>
      <c r="CN61" s="47"/>
      <c r="CO61" s="47"/>
      <c r="CP61" s="48"/>
      <c r="CQ61" s="47">
        <v>754</v>
      </c>
      <c r="CR61" s="210">
        <v>105806.86328125</v>
      </c>
      <c r="CS61" s="2">
        <f t="shared" si="18"/>
        <v>10580.686328125012</v>
      </c>
      <c r="CT61" s="2" t="s">
        <v>297</v>
      </c>
      <c r="CU61" s="2"/>
      <c r="CV61" s="2"/>
      <c r="CW61" s="2">
        <f t="shared" si="37"/>
        <v>120922.12946428571</v>
      </c>
      <c r="CX61" s="2"/>
      <c r="CY61" s="2"/>
      <c r="CZ61" s="2">
        <f t="shared" si="34"/>
        <v>120922.12946428571</v>
      </c>
      <c r="DA61" s="2">
        <f t="shared" si="35"/>
        <v>15115.26618303571</v>
      </c>
      <c r="DB61" s="2"/>
      <c r="DC61" s="2"/>
      <c r="DD61" s="242"/>
      <c r="DE61" s="2"/>
      <c r="DF61" s="2">
        <v>105806.86328125</v>
      </c>
      <c r="DG61" s="2"/>
      <c r="DH61" s="2"/>
      <c r="DI61" s="2">
        <f t="shared" si="19"/>
        <v>105806.86328125</v>
      </c>
      <c r="DJ61" s="211">
        <v>12240.11328</v>
      </c>
      <c r="DK61" s="2"/>
      <c r="DL61" s="242"/>
      <c r="DM61" s="2"/>
      <c r="DN61" s="2">
        <f t="shared" si="20"/>
        <v>12240.11328</v>
      </c>
      <c r="DO61" s="2"/>
      <c r="DP61" s="2"/>
      <c r="DQ61" s="2"/>
      <c r="DR61" s="54">
        <f t="shared" si="32"/>
        <v>93566.750001249995</v>
      </c>
      <c r="DS61" s="5">
        <f t="shared" si="33"/>
        <v>0.11568354736558065</v>
      </c>
      <c r="DT61" s="54">
        <f t="shared" si="36"/>
        <v>12240.11328</v>
      </c>
      <c r="DU61" s="98">
        <v>8867.5175780000009</v>
      </c>
      <c r="DV61" s="103">
        <f t="shared" si="10"/>
        <v>21107.630858</v>
      </c>
      <c r="DW61" s="102">
        <f t="shared" si="11"/>
        <v>0.19949207644397182</v>
      </c>
      <c r="DX61" s="103">
        <v>8538.4060000000009</v>
      </c>
      <c r="DY61" s="97"/>
      <c r="DZ61" s="97"/>
      <c r="EA61" s="97"/>
      <c r="EB61" s="97"/>
      <c r="EC61" s="97"/>
      <c r="ED61" s="97"/>
      <c r="EE61" s="97"/>
      <c r="EF61" s="97"/>
    </row>
    <row r="62" spans="1:136" s="10" customFormat="1">
      <c r="A62" s="50" t="s">
        <v>123</v>
      </c>
      <c r="B62" s="49">
        <v>290103550</v>
      </c>
      <c r="C62" s="49">
        <v>3550</v>
      </c>
      <c r="D62" s="50" t="s">
        <v>316</v>
      </c>
      <c r="E62" s="50" t="s">
        <v>312</v>
      </c>
      <c r="F62" s="50" t="s">
        <v>83</v>
      </c>
      <c r="G62" s="50" t="s">
        <v>84</v>
      </c>
      <c r="H62" s="50" t="s">
        <v>113</v>
      </c>
      <c r="I62" s="50" t="s">
        <v>86</v>
      </c>
      <c r="J62" s="50" t="s">
        <v>87</v>
      </c>
      <c r="K62" s="50" t="s">
        <v>88</v>
      </c>
      <c r="L62" s="3">
        <v>3550</v>
      </c>
      <c r="M62" s="51"/>
      <c r="N62" s="40"/>
      <c r="O62" s="40"/>
      <c r="P62" s="40"/>
      <c r="Q62" s="40"/>
      <c r="R62" s="41"/>
      <c r="S62" s="39"/>
      <c r="T62" s="40"/>
      <c r="U62" s="40"/>
      <c r="V62" s="40"/>
      <c r="W62" s="40"/>
      <c r="X62" s="41"/>
      <c r="Y62" s="41">
        <v>16</v>
      </c>
      <c r="Z62" s="40">
        <v>2700</v>
      </c>
      <c r="AA62" s="42"/>
      <c r="AB62" s="43"/>
      <c r="AC62" s="43"/>
      <c r="AD62" s="43"/>
      <c r="AE62" s="43"/>
      <c r="AF62" s="44"/>
      <c r="AG62" s="42"/>
      <c r="AH62" s="43"/>
      <c r="AI62" s="43"/>
      <c r="AJ62" s="43"/>
      <c r="AK62" s="43"/>
      <c r="AL62" s="44"/>
      <c r="AM62" s="45">
        <v>464</v>
      </c>
      <c r="AN62" s="43">
        <v>69600</v>
      </c>
      <c r="AO62" s="46"/>
      <c r="AP62" s="47"/>
      <c r="AQ62" s="47"/>
      <c r="AR62" s="47"/>
      <c r="AS62" s="47"/>
      <c r="AT62" s="48"/>
      <c r="AU62" s="46"/>
      <c r="AV62" s="47"/>
      <c r="AW62" s="47"/>
      <c r="AX62" s="47"/>
      <c r="AY62" s="47"/>
      <c r="AZ62" s="48"/>
      <c r="BA62" s="47">
        <v>480</v>
      </c>
      <c r="BB62" s="47">
        <v>72508.579687500009</v>
      </c>
      <c r="BC62" s="39"/>
      <c r="BD62" s="40"/>
      <c r="BE62" s="40"/>
      <c r="BF62" s="40"/>
      <c r="BG62" s="40"/>
      <c r="BH62" s="41"/>
      <c r="BI62" s="39"/>
      <c r="BJ62" s="40"/>
      <c r="BK62" s="40"/>
      <c r="BL62" s="40"/>
      <c r="BM62" s="40"/>
      <c r="BN62" s="41"/>
      <c r="BO62" s="41">
        <v>16</v>
      </c>
      <c r="BP62" s="41">
        <v>2473.046875</v>
      </c>
      <c r="BQ62" s="42"/>
      <c r="BR62" s="43"/>
      <c r="BS62" s="43"/>
      <c r="BT62" s="43"/>
      <c r="BU62" s="43"/>
      <c r="BV62" s="44"/>
      <c r="BW62" s="42"/>
      <c r="BX62" s="43"/>
      <c r="BY62" s="43"/>
      <c r="BZ62" s="43"/>
      <c r="CA62" s="43"/>
      <c r="CB62" s="44"/>
      <c r="CC62" s="45">
        <v>464</v>
      </c>
      <c r="CD62" s="43">
        <v>63443.84375</v>
      </c>
      <c r="CE62" s="46"/>
      <c r="CF62" s="47"/>
      <c r="CG62" s="47"/>
      <c r="CH62" s="47"/>
      <c r="CI62" s="47"/>
      <c r="CJ62" s="48"/>
      <c r="CK62" s="46"/>
      <c r="CL62" s="47"/>
      <c r="CM62" s="47"/>
      <c r="CN62" s="47"/>
      <c r="CO62" s="47"/>
      <c r="CP62" s="48"/>
      <c r="CQ62" s="47">
        <v>480</v>
      </c>
      <c r="CR62" s="210">
        <v>65916.890625</v>
      </c>
      <c r="CS62" s="2">
        <f t="shared" si="18"/>
        <v>6591.6890625000087</v>
      </c>
      <c r="CT62" s="2" t="s">
        <v>297</v>
      </c>
      <c r="CU62" s="2"/>
      <c r="CV62" s="2"/>
      <c r="CW62" s="2">
        <f t="shared" si="37"/>
        <v>75333.58928571429</v>
      </c>
      <c r="CX62" s="2"/>
      <c r="CY62" s="2"/>
      <c r="CZ62" s="2">
        <f t="shared" si="34"/>
        <v>75333.58928571429</v>
      </c>
      <c r="DA62" s="2">
        <f t="shared" si="35"/>
        <v>9416.6986607142899</v>
      </c>
      <c r="DB62" s="2"/>
      <c r="DC62" s="2"/>
      <c r="DD62" s="242"/>
      <c r="DE62" s="2"/>
      <c r="DF62" s="2">
        <v>65916.890625</v>
      </c>
      <c r="DG62" s="2"/>
      <c r="DH62" s="2"/>
      <c r="DI62" s="2">
        <f t="shared" si="19"/>
        <v>65916.890625</v>
      </c>
      <c r="DJ62" s="211">
        <v>472.25900000000001</v>
      </c>
      <c r="DK62" s="2"/>
      <c r="DL62" s="242"/>
      <c r="DM62" s="2"/>
      <c r="DN62" s="2">
        <f t="shared" si="20"/>
        <v>472.25900000000001</v>
      </c>
      <c r="DO62" s="2"/>
      <c r="DP62" s="2"/>
      <c r="DQ62" s="2"/>
      <c r="DR62" s="54">
        <f t="shared" si="32"/>
        <v>65444.631625000002</v>
      </c>
      <c r="DS62" s="5">
        <f t="shared" si="33"/>
        <v>7.1644611194826065E-3</v>
      </c>
      <c r="DT62" s="54">
        <f t="shared" si="36"/>
        <v>472.25900000000001</v>
      </c>
      <c r="DU62" s="98">
        <v>472.03</v>
      </c>
      <c r="DV62" s="103">
        <f t="shared" si="10"/>
        <v>944.28899999999999</v>
      </c>
      <c r="DW62" s="102">
        <f t="shared" si="11"/>
        <v>1.4325448167330026E-2</v>
      </c>
      <c r="DX62" s="103">
        <v>5151.2169999999996</v>
      </c>
      <c r="DY62" s="97"/>
      <c r="DZ62" s="97"/>
      <c r="EA62" s="97"/>
      <c r="EB62" s="97"/>
      <c r="EC62" s="97"/>
      <c r="ED62" s="97"/>
      <c r="EE62" s="97"/>
      <c r="EF62" s="97"/>
    </row>
    <row r="63" spans="1:136" s="10" customFormat="1">
      <c r="A63" s="50" t="s">
        <v>123</v>
      </c>
      <c r="B63" s="49">
        <v>290103810</v>
      </c>
      <c r="C63" s="49">
        <v>3810</v>
      </c>
      <c r="D63" s="50" t="s">
        <v>316</v>
      </c>
      <c r="E63" s="50" t="s">
        <v>312</v>
      </c>
      <c r="F63" s="50" t="s">
        <v>83</v>
      </c>
      <c r="G63" s="50" t="s">
        <v>84</v>
      </c>
      <c r="H63" s="50" t="s">
        <v>113</v>
      </c>
      <c r="I63" s="50" t="s">
        <v>86</v>
      </c>
      <c r="J63" s="50" t="s">
        <v>87</v>
      </c>
      <c r="K63" s="50" t="s">
        <v>88</v>
      </c>
      <c r="L63" s="3">
        <v>3810</v>
      </c>
      <c r="M63" s="51"/>
      <c r="N63" s="40"/>
      <c r="O63" s="40"/>
      <c r="P63" s="40"/>
      <c r="Q63" s="40"/>
      <c r="R63" s="41"/>
      <c r="S63" s="39"/>
      <c r="T63" s="40"/>
      <c r="U63" s="40"/>
      <c r="V63" s="40"/>
      <c r="W63" s="40"/>
      <c r="X63" s="41"/>
      <c r="Y63" s="41">
        <v>20</v>
      </c>
      <c r="Z63" s="40">
        <v>3150</v>
      </c>
      <c r="AA63" s="42"/>
      <c r="AB63" s="43"/>
      <c r="AC63" s="43"/>
      <c r="AD63" s="43"/>
      <c r="AE63" s="43"/>
      <c r="AF63" s="44"/>
      <c r="AG63" s="42"/>
      <c r="AH63" s="43"/>
      <c r="AI63" s="43"/>
      <c r="AJ63" s="43"/>
      <c r="AK63" s="43"/>
      <c r="AL63" s="44"/>
      <c r="AM63" s="45">
        <v>940</v>
      </c>
      <c r="AN63" s="43">
        <v>141450</v>
      </c>
      <c r="AO63" s="46"/>
      <c r="AP63" s="47"/>
      <c r="AQ63" s="47"/>
      <c r="AR63" s="47"/>
      <c r="AS63" s="47"/>
      <c r="AT63" s="48"/>
      <c r="AU63" s="46"/>
      <c r="AV63" s="47"/>
      <c r="AW63" s="47"/>
      <c r="AX63" s="47"/>
      <c r="AY63" s="47"/>
      <c r="AZ63" s="48"/>
      <c r="BA63" s="47">
        <v>960</v>
      </c>
      <c r="BB63" s="47">
        <v>145017.15937500002</v>
      </c>
      <c r="BC63" s="39"/>
      <c r="BD63" s="40"/>
      <c r="BE63" s="40"/>
      <c r="BF63" s="40"/>
      <c r="BG63" s="40"/>
      <c r="BH63" s="41"/>
      <c r="BI63" s="39"/>
      <c r="BJ63" s="40"/>
      <c r="BK63" s="40"/>
      <c r="BL63" s="40"/>
      <c r="BM63" s="40"/>
      <c r="BN63" s="41"/>
      <c r="BO63" s="41">
        <v>20</v>
      </c>
      <c r="BP63" s="41">
        <v>2877.3125</v>
      </c>
      <c r="BQ63" s="42"/>
      <c r="BR63" s="43"/>
      <c r="BS63" s="43"/>
      <c r="BT63" s="43"/>
      <c r="BU63" s="43"/>
      <c r="BV63" s="44"/>
      <c r="BW63" s="42"/>
      <c r="BX63" s="43"/>
      <c r="BY63" s="43"/>
      <c r="BZ63" s="43"/>
      <c r="CA63" s="43"/>
      <c r="CB63" s="44"/>
      <c r="CC63" s="45">
        <v>940</v>
      </c>
      <c r="CD63" s="43">
        <v>128956.46875</v>
      </c>
      <c r="CE63" s="46"/>
      <c r="CF63" s="47"/>
      <c r="CG63" s="47"/>
      <c r="CH63" s="47"/>
      <c r="CI63" s="47"/>
      <c r="CJ63" s="48"/>
      <c r="CK63" s="46"/>
      <c r="CL63" s="47"/>
      <c r="CM63" s="47"/>
      <c r="CN63" s="47"/>
      <c r="CO63" s="47"/>
      <c r="CP63" s="48"/>
      <c r="CQ63" s="47">
        <v>960</v>
      </c>
      <c r="CR63" s="210">
        <v>131833.78125</v>
      </c>
      <c r="CS63" s="2">
        <f t="shared" si="18"/>
        <v>13183.378125000017</v>
      </c>
      <c r="CT63" s="2" t="s">
        <v>297</v>
      </c>
      <c r="CU63" s="2"/>
      <c r="CV63" s="2"/>
      <c r="CW63" s="2">
        <f t="shared" si="37"/>
        <v>150667.17857142858</v>
      </c>
      <c r="CX63" s="2"/>
      <c r="CY63" s="2"/>
      <c r="CZ63" s="2">
        <f t="shared" si="34"/>
        <v>150667.17857142858</v>
      </c>
      <c r="DA63" s="2">
        <f t="shared" si="35"/>
        <v>18833.39732142858</v>
      </c>
      <c r="DB63" s="2"/>
      <c r="DC63" s="2"/>
      <c r="DD63" s="242"/>
      <c r="DE63" s="2"/>
      <c r="DF63" s="2">
        <v>131833.78125</v>
      </c>
      <c r="DG63" s="2"/>
      <c r="DH63" s="2"/>
      <c r="DI63" s="2">
        <f t="shared" si="19"/>
        <v>131833.78125</v>
      </c>
      <c r="DJ63" s="211">
        <v>38406.509769999997</v>
      </c>
      <c r="DK63" s="2"/>
      <c r="DL63" s="242"/>
      <c r="DM63" s="2"/>
      <c r="DN63" s="2">
        <f t="shared" si="20"/>
        <v>38406.509769999997</v>
      </c>
      <c r="DO63" s="2"/>
      <c r="DP63" s="2"/>
      <c r="DQ63" s="2"/>
      <c r="DR63" s="54">
        <f t="shared" si="32"/>
        <v>93427.271479999996</v>
      </c>
      <c r="DS63" s="5">
        <f t="shared" si="33"/>
        <v>0.29132525370844581</v>
      </c>
      <c r="DT63" s="54">
        <f t="shared" si="36"/>
        <v>38406.509769999997</v>
      </c>
      <c r="DU63" s="98">
        <v>29401.05688</v>
      </c>
      <c r="DV63" s="103">
        <f t="shared" si="10"/>
        <v>67807.566649999993</v>
      </c>
      <c r="DW63" s="102">
        <f t="shared" si="11"/>
        <v>0.51434136233576322</v>
      </c>
      <c r="DX63" s="103">
        <v>7749.8630000000003</v>
      </c>
      <c r="DY63" s="97"/>
      <c r="DZ63" s="97"/>
      <c r="EA63" s="97"/>
      <c r="EB63" s="97"/>
      <c r="EC63" s="97"/>
      <c r="ED63" s="97"/>
      <c r="EE63" s="97"/>
      <c r="EF63" s="97"/>
    </row>
    <row r="64" spans="1:136" s="10" customFormat="1">
      <c r="A64" s="50" t="s">
        <v>123</v>
      </c>
      <c r="B64" s="49">
        <v>290105349</v>
      </c>
      <c r="C64" s="49">
        <v>5349</v>
      </c>
      <c r="D64" s="50" t="s">
        <v>316</v>
      </c>
      <c r="E64" s="50" t="s">
        <v>312</v>
      </c>
      <c r="F64" s="50" t="s">
        <v>83</v>
      </c>
      <c r="G64" s="50" t="s">
        <v>84</v>
      </c>
      <c r="H64" s="50" t="s">
        <v>85</v>
      </c>
      <c r="I64" s="50" t="s">
        <v>86</v>
      </c>
      <c r="J64" s="50" t="s">
        <v>87</v>
      </c>
      <c r="K64" s="50" t="s">
        <v>88</v>
      </c>
      <c r="L64" s="3">
        <v>5349</v>
      </c>
      <c r="M64" s="51"/>
      <c r="N64" s="40"/>
      <c r="O64" s="40"/>
      <c r="P64" s="40"/>
      <c r="Q64" s="40"/>
      <c r="R64" s="41"/>
      <c r="S64" s="39"/>
      <c r="T64" s="40"/>
      <c r="U64" s="40"/>
      <c r="V64" s="40"/>
      <c r="W64" s="40"/>
      <c r="X64" s="41"/>
      <c r="Y64" s="41">
        <v>12</v>
      </c>
      <c r="Z64" s="40">
        <v>2700</v>
      </c>
      <c r="AA64" s="42"/>
      <c r="AB64" s="43"/>
      <c r="AC64" s="43"/>
      <c r="AD64" s="43"/>
      <c r="AE64" s="43"/>
      <c r="AF64" s="44"/>
      <c r="AG64" s="42"/>
      <c r="AH64" s="43"/>
      <c r="AI64" s="43"/>
      <c r="AJ64" s="43"/>
      <c r="AK64" s="43"/>
      <c r="AL64" s="44"/>
      <c r="AM64" s="45">
        <v>228</v>
      </c>
      <c r="AN64" s="43">
        <v>40350</v>
      </c>
      <c r="AO64" s="46"/>
      <c r="AP64" s="47"/>
      <c r="AQ64" s="47"/>
      <c r="AR64" s="47"/>
      <c r="AS64" s="47"/>
      <c r="AT64" s="48"/>
      <c r="AU64" s="46"/>
      <c r="AV64" s="47"/>
      <c r="AW64" s="47"/>
      <c r="AX64" s="47"/>
      <c r="AY64" s="47"/>
      <c r="AZ64" s="48"/>
      <c r="BA64" s="47">
        <v>240</v>
      </c>
      <c r="BB64" s="47">
        <v>25193.970312500001</v>
      </c>
      <c r="BC64" s="39"/>
      <c r="BD64" s="40"/>
      <c r="BE64" s="40"/>
      <c r="BF64" s="40"/>
      <c r="BG64" s="40"/>
      <c r="BH64" s="41"/>
      <c r="BI64" s="39"/>
      <c r="BJ64" s="40"/>
      <c r="BK64" s="40"/>
      <c r="BL64" s="40"/>
      <c r="BM64" s="40"/>
      <c r="BN64" s="41"/>
      <c r="BO64" s="41">
        <v>12</v>
      </c>
      <c r="BP64" s="41">
        <v>2477.3984375</v>
      </c>
      <c r="BQ64" s="42"/>
      <c r="BR64" s="43"/>
      <c r="BS64" s="43"/>
      <c r="BT64" s="43"/>
      <c r="BU64" s="43"/>
      <c r="BV64" s="44"/>
      <c r="BW64" s="42"/>
      <c r="BX64" s="43"/>
      <c r="BY64" s="43"/>
      <c r="BZ64" s="43"/>
      <c r="CA64" s="43"/>
      <c r="CB64" s="44"/>
      <c r="CC64" s="45">
        <v>116</v>
      </c>
      <c r="CD64" s="43">
        <v>20426.2109375</v>
      </c>
      <c r="CE64" s="46"/>
      <c r="CF64" s="47"/>
      <c r="CG64" s="47"/>
      <c r="CH64" s="47"/>
      <c r="CI64" s="47"/>
      <c r="CJ64" s="48"/>
      <c r="CK64" s="46"/>
      <c r="CL64" s="47"/>
      <c r="CM64" s="47"/>
      <c r="CN64" s="47"/>
      <c r="CO64" s="47"/>
      <c r="CP64" s="48"/>
      <c r="CQ64" s="47">
        <v>128</v>
      </c>
      <c r="CR64" s="6">
        <v>22903.609375</v>
      </c>
      <c r="CS64" s="2">
        <f t="shared" si="18"/>
        <v>2290.3609375000015</v>
      </c>
      <c r="CT64" s="2" t="s">
        <v>297</v>
      </c>
      <c r="CU64" s="2"/>
      <c r="CV64" s="2"/>
      <c r="CW64" s="2">
        <f t="shared" si="37"/>
        <v>26175.553571428572</v>
      </c>
      <c r="CX64" s="2"/>
      <c r="CY64" s="2"/>
      <c r="CZ64" s="2">
        <f t="shared" si="34"/>
        <v>26175.553571428572</v>
      </c>
      <c r="DA64" s="2">
        <f t="shared" si="35"/>
        <v>3271.9441964285725</v>
      </c>
      <c r="DB64" s="2"/>
      <c r="DC64" s="2"/>
      <c r="DD64" s="242"/>
      <c r="DE64" s="2"/>
      <c r="DF64" s="2">
        <v>22903.609375</v>
      </c>
      <c r="DG64" s="2"/>
      <c r="DH64" s="2"/>
      <c r="DI64" s="2">
        <f t="shared" si="19"/>
        <v>22903.609375</v>
      </c>
      <c r="DJ64" s="211">
        <v>11828.1845703125</v>
      </c>
      <c r="DK64" s="2"/>
      <c r="DL64" s="242"/>
      <c r="DM64" s="2"/>
      <c r="DN64" s="2">
        <f t="shared" si="20"/>
        <v>11828.1845703125</v>
      </c>
      <c r="DO64" s="2"/>
      <c r="DP64" s="2"/>
      <c r="DQ64" s="2"/>
      <c r="DR64" s="54">
        <f t="shared" si="32"/>
        <v>11075.4248046875</v>
      </c>
      <c r="DS64" s="5">
        <f t="shared" si="33"/>
        <v>0.51643321262819519</v>
      </c>
      <c r="DT64" s="54">
        <f t="shared" si="36"/>
        <v>11828.1845703125</v>
      </c>
      <c r="DU64" s="98"/>
      <c r="DV64" s="103">
        <f t="shared" si="10"/>
        <v>11828.1845703125</v>
      </c>
      <c r="DW64" s="102">
        <f t="shared" si="11"/>
        <v>0.51643321262819519</v>
      </c>
      <c r="DX64" s="103">
        <v>10090.811</v>
      </c>
      <c r="DY64" s="97"/>
      <c r="DZ64" s="97"/>
      <c r="EA64" s="97"/>
      <c r="EB64" s="97"/>
      <c r="EC64" s="97"/>
      <c r="ED64" s="97"/>
      <c r="EE64" s="97"/>
      <c r="EF64" s="97"/>
    </row>
    <row r="65" spans="1:137" s="10" customFormat="1">
      <c r="A65" s="50" t="s">
        <v>314</v>
      </c>
      <c r="B65" s="49">
        <v>290103564</v>
      </c>
      <c r="C65" s="49">
        <v>3564</v>
      </c>
      <c r="D65" s="50" t="s">
        <v>316</v>
      </c>
      <c r="E65" s="50" t="s">
        <v>312</v>
      </c>
      <c r="F65" s="50" t="s">
        <v>83</v>
      </c>
      <c r="G65" s="50" t="s">
        <v>84</v>
      </c>
      <c r="H65" s="50" t="s">
        <v>113</v>
      </c>
      <c r="I65" s="50" t="s">
        <v>86</v>
      </c>
      <c r="J65" s="50" t="s">
        <v>87</v>
      </c>
      <c r="K65" s="50" t="s">
        <v>88</v>
      </c>
      <c r="L65" s="3">
        <v>3564</v>
      </c>
      <c r="M65" s="51"/>
      <c r="N65" s="40"/>
      <c r="O65" s="40"/>
      <c r="P65" s="40"/>
      <c r="Q65" s="40"/>
      <c r="R65" s="41"/>
      <c r="S65" s="39"/>
      <c r="T65" s="40"/>
      <c r="U65" s="40"/>
      <c r="V65" s="40"/>
      <c r="W65" s="40"/>
      <c r="X65" s="41"/>
      <c r="Y65" s="41">
        <v>10</v>
      </c>
      <c r="Z65" s="40">
        <v>3000</v>
      </c>
      <c r="AA65" s="42"/>
      <c r="AB65" s="43"/>
      <c r="AC65" s="43"/>
      <c r="AD65" s="43"/>
      <c r="AE65" s="43"/>
      <c r="AF65" s="44"/>
      <c r="AG65" s="42"/>
      <c r="AH65" s="43"/>
      <c r="AI65" s="43"/>
      <c r="AJ65" s="43"/>
      <c r="AK65" s="43"/>
      <c r="AL65" s="44"/>
      <c r="AM65" s="45">
        <v>432</v>
      </c>
      <c r="AN65" s="43">
        <v>129600</v>
      </c>
      <c r="AO65" s="46"/>
      <c r="AP65" s="47"/>
      <c r="AQ65" s="47"/>
      <c r="AR65" s="47"/>
      <c r="AS65" s="47"/>
      <c r="AT65" s="48"/>
      <c r="AU65" s="46"/>
      <c r="AV65" s="47"/>
      <c r="AW65" s="47"/>
      <c r="AX65" s="47"/>
      <c r="AY65" s="47"/>
      <c r="AZ65" s="48"/>
      <c r="BA65" s="47">
        <v>442</v>
      </c>
      <c r="BB65" s="47">
        <v>135842.57070312501</v>
      </c>
      <c r="BC65" s="39"/>
      <c r="BD65" s="40"/>
      <c r="BE65" s="40"/>
      <c r="BF65" s="40"/>
      <c r="BG65" s="40"/>
      <c r="BH65" s="41"/>
      <c r="BI65" s="39"/>
      <c r="BJ65" s="40"/>
      <c r="BK65" s="40"/>
      <c r="BL65" s="40"/>
      <c r="BM65" s="40"/>
      <c r="BN65" s="41"/>
      <c r="BO65" s="41">
        <v>10</v>
      </c>
      <c r="BP65" s="41">
        <v>2793.96484375</v>
      </c>
      <c r="BQ65" s="42"/>
      <c r="BR65" s="43"/>
      <c r="BS65" s="43"/>
      <c r="BT65" s="43"/>
      <c r="BU65" s="43"/>
      <c r="BV65" s="44"/>
      <c r="BW65" s="42"/>
      <c r="BX65" s="43"/>
      <c r="BY65" s="43"/>
      <c r="BZ65" s="43"/>
      <c r="CA65" s="43"/>
      <c r="CB65" s="44"/>
      <c r="CC65" s="45">
        <v>432</v>
      </c>
      <c r="CD65" s="43">
        <v>120699.28125</v>
      </c>
      <c r="CE65" s="46"/>
      <c r="CF65" s="47"/>
      <c r="CG65" s="47"/>
      <c r="CH65" s="47"/>
      <c r="CI65" s="47"/>
      <c r="CJ65" s="48"/>
      <c r="CK65" s="46"/>
      <c r="CL65" s="47"/>
      <c r="CM65" s="47"/>
      <c r="CN65" s="47"/>
      <c r="CO65" s="47"/>
      <c r="CP65" s="48"/>
      <c r="CQ65" s="47">
        <v>442</v>
      </c>
      <c r="CR65" s="210">
        <v>123493.24609375</v>
      </c>
      <c r="CS65" s="2">
        <f t="shared" si="18"/>
        <v>12349.324609375006</v>
      </c>
      <c r="CT65" s="2" t="s">
        <v>297</v>
      </c>
      <c r="CU65" s="2"/>
      <c r="CV65" s="2"/>
      <c r="CW65" s="2">
        <f t="shared" si="37"/>
        <v>141135.13839285713</v>
      </c>
      <c r="CX65" s="2"/>
      <c r="CY65" s="2"/>
      <c r="CZ65" s="2">
        <f t="shared" si="34"/>
        <v>141135.13839285713</v>
      </c>
      <c r="DA65" s="2">
        <f t="shared" si="35"/>
        <v>17641.89229910713</v>
      </c>
      <c r="DB65" s="2"/>
      <c r="DC65" s="2"/>
      <c r="DD65" s="242"/>
      <c r="DE65" s="2"/>
      <c r="DF65" s="2">
        <v>123493.24609375</v>
      </c>
      <c r="DG65" s="2"/>
      <c r="DH65" s="2"/>
      <c r="DI65" s="2">
        <f t="shared" si="19"/>
        <v>123493.24609375</v>
      </c>
      <c r="DJ65" s="211">
        <v>48594.587890624898</v>
      </c>
      <c r="DK65" s="2"/>
      <c r="DL65" s="242"/>
      <c r="DM65" s="2"/>
      <c r="DN65" s="2">
        <f t="shared" si="20"/>
        <v>48594.587890624898</v>
      </c>
      <c r="DO65" s="2"/>
      <c r="DP65" s="2"/>
      <c r="DQ65" s="2"/>
      <c r="DR65" s="54">
        <f t="shared" si="32"/>
        <v>74898.658203125102</v>
      </c>
      <c r="DS65" s="5">
        <f t="shared" si="33"/>
        <v>0.39349996398778181</v>
      </c>
      <c r="DT65" s="54">
        <f t="shared" si="36"/>
        <v>48594.587890624898</v>
      </c>
      <c r="DU65" s="98"/>
      <c r="DV65" s="103">
        <f t="shared" si="10"/>
        <v>48594.587890624898</v>
      </c>
      <c r="DW65" s="102">
        <f t="shared" si="11"/>
        <v>0.39349996398778181</v>
      </c>
      <c r="DX65" s="103">
        <v>5557.0159999999996</v>
      </c>
      <c r="DY65" s="97"/>
      <c r="DZ65" s="97"/>
      <c r="EA65" s="97"/>
      <c r="EB65" s="97"/>
      <c r="EC65" s="97"/>
      <c r="ED65" s="97"/>
      <c r="EE65" s="97"/>
      <c r="EF65" s="97"/>
    </row>
    <row r="66" spans="1:137" s="10" customFormat="1">
      <c r="A66" s="50" t="s">
        <v>123</v>
      </c>
      <c r="B66" s="49">
        <v>290103943</v>
      </c>
      <c r="C66" s="49">
        <v>3943</v>
      </c>
      <c r="D66" s="50" t="s">
        <v>316</v>
      </c>
      <c r="E66" s="50" t="s">
        <v>312</v>
      </c>
      <c r="F66" s="50" t="s">
        <v>83</v>
      </c>
      <c r="G66" s="50" t="s">
        <v>84</v>
      </c>
      <c r="H66" s="50" t="s">
        <v>113</v>
      </c>
      <c r="I66" s="50" t="s">
        <v>86</v>
      </c>
      <c r="J66" s="50" t="s">
        <v>87</v>
      </c>
      <c r="K66" s="50" t="s">
        <v>88</v>
      </c>
      <c r="L66" s="3">
        <v>3943</v>
      </c>
      <c r="M66" s="51"/>
      <c r="N66" s="40"/>
      <c r="O66" s="40"/>
      <c r="P66" s="40"/>
      <c r="Q66" s="40"/>
      <c r="R66" s="41"/>
      <c r="S66" s="39"/>
      <c r="T66" s="40"/>
      <c r="U66" s="40"/>
      <c r="V66" s="40"/>
      <c r="W66" s="40"/>
      <c r="X66" s="41"/>
      <c r="Y66" s="41">
        <v>16</v>
      </c>
      <c r="Z66" s="40">
        <v>4800</v>
      </c>
      <c r="AA66" s="42"/>
      <c r="AB66" s="43"/>
      <c r="AC66" s="43"/>
      <c r="AD66" s="43"/>
      <c r="AE66" s="43"/>
      <c r="AF66" s="44"/>
      <c r="AG66" s="42"/>
      <c r="AH66" s="43"/>
      <c r="AI66" s="43"/>
      <c r="AJ66" s="43"/>
      <c r="AK66" s="43"/>
      <c r="AL66" s="44"/>
      <c r="AM66" s="45">
        <v>464</v>
      </c>
      <c r="AN66" s="43">
        <v>139200</v>
      </c>
      <c r="AO66" s="46"/>
      <c r="AP66" s="47"/>
      <c r="AQ66" s="47"/>
      <c r="AR66" s="47"/>
      <c r="AS66" s="47"/>
      <c r="AT66" s="48"/>
      <c r="AU66" s="46"/>
      <c r="AV66" s="47"/>
      <c r="AW66" s="47"/>
      <c r="AX66" s="47"/>
      <c r="AY66" s="47"/>
      <c r="AZ66" s="48"/>
      <c r="BA66" s="47">
        <v>480</v>
      </c>
      <c r="BB66" s="47">
        <v>147521.34375</v>
      </c>
      <c r="BC66" s="39"/>
      <c r="BD66" s="40"/>
      <c r="BE66" s="40"/>
      <c r="BF66" s="40"/>
      <c r="BG66" s="40"/>
      <c r="BH66" s="41"/>
      <c r="BI66" s="39"/>
      <c r="BJ66" s="40"/>
      <c r="BK66" s="40"/>
      <c r="BL66" s="40"/>
      <c r="BM66" s="40"/>
      <c r="BN66" s="41"/>
      <c r="BO66" s="41">
        <v>16</v>
      </c>
      <c r="BP66" s="41">
        <v>4470.34375</v>
      </c>
      <c r="BQ66" s="42"/>
      <c r="BR66" s="43"/>
      <c r="BS66" s="43"/>
      <c r="BT66" s="43"/>
      <c r="BU66" s="43"/>
      <c r="BV66" s="44"/>
      <c r="BW66" s="42"/>
      <c r="BX66" s="43"/>
      <c r="BY66" s="43"/>
      <c r="BZ66" s="43"/>
      <c r="CA66" s="43"/>
      <c r="CB66" s="44"/>
      <c r="CC66" s="45">
        <v>464</v>
      </c>
      <c r="CD66" s="43">
        <v>129639.96875</v>
      </c>
      <c r="CE66" s="46"/>
      <c r="CF66" s="47"/>
      <c r="CG66" s="47"/>
      <c r="CH66" s="47"/>
      <c r="CI66" s="47"/>
      <c r="CJ66" s="48"/>
      <c r="CK66" s="46"/>
      <c r="CL66" s="47"/>
      <c r="CM66" s="47"/>
      <c r="CN66" s="47"/>
      <c r="CO66" s="47"/>
      <c r="CP66" s="48"/>
      <c r="CQ66" s="47">
        <v>480</v>
      </c>
      <c r="CR66" s="210">
        <v>134110.3125</v>
      </c>
      <c r="CS66" s="2">
        <f t="shared" si="18"/>
        <v>13411.03125</v>
      </c>
      <c r="CT66" s="2" t="s">
        <v>297</v>
      </c>
      <c r="CU66" s="2"/>
      <c r="CV66" s="2"/>
      <c r="CW66" s="2">
        <f t="shared" si="37"/>
        <v>153268.92857142858</v>
      </c>
      <c r="CX66" s="2"/>
      <c r="CY66" s="2"/>
      <c r="CZ66" s="2">
        <f t="shared" si="34"/>
        <v>153268.92857142858</v>
      </c>
      <c r="DA66" s="2">
        <f t="shared" si="35"/>
        <v>19158.61607142858</v>
      </c>
      <c r="DB66" s="2"/>
      <c r="DC66" s="2"/>
      <c r="DD66" s="242"/>
      <c r="DE66" s="2"/>
      <c r="DF66" s="2">
        <v>134110.3125</v>
      </c>
      <c r="DG66" s="2"/>
      <c r="DH66" s="2"/>
      <c r="DI66" s="2">
        <f t="shared" si="19"/>
        <v>134110.3125</v>
      </c>
      <c r="DJ66" s="211">
        <v>53512.966796875</v>
      </c>
      <c r="DK66" s="2"/>
      <c r="DL66" s="242"/>
      <c r="DM66" s="2"/>
      <c r="DN66" s="2">
        <f t="shared" si="20"/>
        <v>53512.966796875</v>
      </c>
      <c r="DO66" s="2"/>
      <c r="DP66" s="2"/>
      <c r="DQ66" s="2"/>
      <c r="DR66" s="54">
        <f t="shared" si="32"/>
        <v>80597.345703125</v>
      </c>
      <c r="DS66" s="5">
        <f t="shared" si="33"/>
        <v>0.39902201254564224</v>
      </c>
      <c r="DT66" s="54">
        <f t="shared" si="36"/>
        <v>53512.966796875</v>
      </c>
      <c r="DU66" s="98"/>
      <c r="DV66" s="103">
        <f t="shared" si="10"/>
        <v>53512.966796875</v>
      </c>
      <c r="DW66" s="102">
        <f t="shared" si="11"/>
        <v>0.39902201254564224</v>
      </c>
      <c r="DX66" s="103">
        <v>7344.1890000000003</v>
      </c>
      <c r="DY66" s="97"/>
      <c r="DZ66" s="97"/>
      <c r="EA66" s="97"/>
      <c r="EB66" s="97"/>
      <c r="EC66" s="97"/>
      <c r="ED66" s="97"/>
      <c r="EE66" s="97"/>
      <c r="EF66" s="97"/>
    </row>
    <row r="67" spans="1:137" s="10" customFormat="1">
      <c r="A67" s="50" t="s">
        <v>79</v>
      </c>
      <c r="B67" s="49" t="s">
        <v>100</v>
      </c>
      <c r="C67" s="49" t="s">
        <v>101</v>
      </c>
      <c r="D67" s="50" t="s">
        <v>316</v>
      </c>
      <c r="E67" s="50" t="s">
        <v>82</v>
      </c>
      <c r="F67" s="50" t="s">
        <v>83</v>
      </c>
      <c r="G67" s="50" t="s">
        <v>84</v>
      </c>
      <c r="H67" s="50" t="s">
        <v>113</v>
      </c>
      <c r="I67" s="50" t="s">
        <v>86</v>
      </c>
      <c r="J67" s="50" t="s">
        <v>87</v>
      </c>
      <c r="K67" s="50" t="s">
        <v>88</v>
      </c>
      <c r="L67" s="3">
        <v>2838</v>
      </c>
      <c r="M67" s="51"/>
      <c r="N67" s="40"/>
      <c r="O67" s="40"/>
      <c r="P67" s="40"/>
      <c r="Q67" s="40"/>
      <c r="R67" s="41"/>
      <c r="S67" s="39"/>
      <c r="T67" s="40"/>
      <c r="U67" s="40"/>
      <c r="V67" s="40"/>
      <c r="W67" s="40"/>
      <c r="X67" s="41"/>
      <c r="Y67" s="41">
        <v>6</v>
      </c>
      <c r="Z67" s="40">
        <v>1350</v>
      </c>
      <c r="AA67" s="42"/>
      <c r="AB67" s="43"/>
      <c r="AC67" s="43"/>
      <c r="AD67" s="43"/>
      <c r="AE67" s="43"/>
      <c r="AF67" s="44"/>
      <c r="AG67" s="42"/>
      <c r="AH67" s="43"/>
      <c r="AI67" s="43"/>
      <c r="AJ67" s="43"/>
      <c r="AK67" s="43"/>
      <c r="AL67" s="44"/>
      <c r="AM67" s="45">
        <v>474</v>
      </c>
      <c r="AN67" s="43">
        <v>71400</v>
      </c>
      <c r="AO67" s="46"/>
      <c r="AP67" s="47"/>
      <c r="AQ67" s="47"/>
      <c r="AR67" s="47"/>
      <c r="AS67" s="47"/>
      <c r="AT67" s="48"/>
      <c r="AU67" s="46"/>
      <c r="AV67" s="47"/>
      <c r="AW67" s="47"/>
      <c r="AX67" s="47"/>
      <c r="AY67" s="47"/>
      <c r="AZ67" s="48"/>
      <c r="BA67" s="47">
        <v>480</v>
      </c>
      <c r="BB67" s="47">
        <v>72979.37109375</v>
      </c>
      <c r="BC67" s="39"/>
      <c r="BD67" s="40"/>
      <c r="BE67" s="40"/>
      <c r="BF67" s="40"/>
      <c r="BG67" s="40"/>
      <c r="BH67" s="41"/>
      <c r="BI67" s="39"/>
      <c r="BJ67" s="40"/>
      <c r="BK67" s="40"/>
      <c r="BL67" s="40"/>
      <c r="BM67" s="40"/>
      <c r="BN67" s="41"/>
      <c r="BO67" s="41">
        <v>6</v>
      </c>
      <c r="BP67" s="41">
        <v>1248.38671875</v>
      </c>
      <c r="BQ67" s="42"/>
      <c r="BR67" s="43"/>
      <c r="BS67" s="43"/>
      <c r="BT67" s="43"/>
      <c r="BU67" s="43"/>
      <c r="BV67" s="44"/>
      <c r="BW67" s="42"/>
      <c r="BX67" s="43"/>
      <c r="BY67" s="43"/>
      <c r="BZ67" s="43"/>
      <c r="CA67" s="43"/>
      <c r="CB67" s="44"/>
      <c r="CC67" s="45">
        <v>474</v>
      </c>
      <c r="CD67" s="43">
        <v>65096.49609375</v>
      </c>
      <c r="CE67" s="46"/>
      <c r="CF67" s="47"/>
      <c r="CG67" s="47"/>
      <c r="CH67" s="47"/>
      <c r="CI67" s="47"/>
      <c r="CJ67" s="48"/>
      <c r="CK67" s="46"/>
      <c r="CL67" s="47"/>
      <c r="CM67" s="47"/>
      <c r="CN67" s="47"/>
      <c r="CO67" s="47"/>
      <c r="CP67" s="48"/>
      <c r="CQ67" s="47">
        <v>480</v>
      </c>
      <c r="CR67" s="210">
        <v>66344.8828125</v>
      </c>
      <c r="CS67" s="2">
        <f t="shared" si="18"/>
        <v>6634.48828125</v>
      </c>
      <c r="CT67" s="2" t="s">
        <v>297</v>
      </c>
      <c r="CU67" s="2"/>
      <c r="CV67" s="2"/>
      <c r="CW67" s="2">
        <f t="shared" si="37"/>
        <v>75822.72321428571</v>
      </c>
      <c r="CX67" s="2"/>
      <c r="CY67" s="2"/>
      <c r="CZ67" s="2">
        <f t="shared" si="34"/>
        <v>75822.72321428571</v>
      </c>
      <c r="DA67" s="2">
        <f t="shared" si="35"/>
        <v>9477.8404017857101</v>
      </c>
      <c r="DB67" s="2"/>
      <c r="DC67" s="2"/>
      <c r="DD67" s="242"/>
      <c r="DE67" s="2"/>
      <c r="DF67" s="2">
        <v>66344.8828125</v>
      </c>
      <c r="DG67" s="2"/>
      <c r="DH67" s="2"/>
      <c r="DI67" s="2">
        <f t="shared" si="19"/>
        <v>66344.8828125</v>
      </c>
      <c r="DJ67" s="211">
        <v>1688.154296875</v>
      </c>
      <c r="DK67" s="2"/>
      <c r="DL67" s="242"/>
      <c r="DM67" s="2"/>
      <c r="DN67" s="2">
        <f t="shared" si="20"/>
        <v>1688.154296875</v>
      </c>
      <c r="DO67" s="2"/>
      <c r="DP67" s="2"/>
      <c r="DQ67" s="2"/>
      <c r="DR67" s="54">
        <f t="shared" si="32"/>
        <v>64656.728515625</v>
      </c>
      <c r="DS67" s="5">
        <f t="shared" si="33"/>
        <v>2.5445131942518646E-2</v>
      </c>
      <c r="DT67" s="54">
        <f t="shared" si="36"/>
        <v>1688.154296875</v>
      </c>
      <c r="DU67" s="98"/>
      <c r="DV67" s="103">
        <f t="shared" si="10"/>
        <v>1688.154296875</v>
      </c>
      <c r="DW67" s="102">
        <f t="shared" si="11"/>
        <v>2.5445131942518646E-2</v>
      </c>
      <c r="DX67" s="103">
        <v>3257.0410000000002</v>
      </c>
      <c r="DY67" s="97"/>
      <c r="DZ67" s="97"/>
      <c r="EA67" s="97"/>
      <c r="EB67" s="97"/>
      <c r="EC67" s="97"/>
      <c r="ED67" s="97"/>
      <c r="EE67" s="97"/>
      <c r="EF67" s="97"/>
    </row>
    <row r="68" spans="1:137" s="10" customFormat="1">
      <c r="A68" s="50" t="s">
        <v>317</v>
      </c>
      <c r="B68" s="49" t="s">
        <v>80</v>
      </c>
      <c r="C68" s="49" t="s">
        <v>81</v>
      </c>
      <c r="D68" s="50" t="s">
        <v>316</v>
      </c>
      <c r="E68" s="50" t="s">
        <v>82</v>
      </c>
      <c r="F68" s="50" t="s">
        <v>83</v>
      </c>
      <c r="G68" s="50" t="s">
        <v>84</v>
      </c>
      <c r="H68" s="50" t="s">
        <v>113</v>
      </c>
      <c r="I68" s="50" t="s">
        <v>86</v>
      </c>
      <c r="J68" s="50" t="s">
        <v>87</v>
      </c>
      <c r="K68" s="50" t="s">
        <v>88</v>
      </c>
      <c r="L68" s="3">
        <v>2839</v>
      </c>
      <c r="M68" s="51"/>
      <c r="N68" s="40"/>
      <c r="O68" s="40"/>
      <c r="P68" s="40"/>
      <c r="Q68" s="40"/>
      <c r="R68" s="41"/>
      <c r="S68" s="39"/>
      <c r="T68" s="40"/>
      <c r="U68" s="40"/>
      <c r="V68" s="40"/>
      <c r="W68" s="40"/>
      <c r="X68" s="41"/>
      <c r="Y68" s="41">
        <v>6</v>
      </c>
      <c r="Z68" s="40">
        <v>1200</v>
      </c>
      <c r="AA68" s="42"/>
      <c r="AB68" s="43"/>
      <c r="AC68" s="43"/>
      <c r="AD68" s="43"/>
      <c r="AE68" s="43"/>
      <c r="AF68" s="44"/>
      <c r="AG68" s="42"/>
      <c r="AH68" s="43"/>
      <c r="AI68" s="43"/>
      <c r="AJ68" s="43"/>
      <c r="AK68" s="43"/>
      <c r="AL68" s="44"/>
      <c r="AM68" s="45">
        <v>474</v>
      </c>
      <c r="AN68" s="43">
        <v>71100</v>
      </c>
      <c r="AO68" s="46"/>
      <c r="AP68" s="47"/>
      <c r="AQ68" s="47"/>
      <c r="AR68" s="47"/>
      <c r="AS68" s="47"/>
      <c r="AT68" s="48"/>
      <c r="AU68" s="46"/>
      <c r="AV68" s="47"/>
      <c r="AW68" s="47"/>
      <c r="AX68" s="47"/>
      <c r="AY68" s="47"/>
      <c r="AZ68" s="48"/>
      <c r="BA68" s="47">
        <v>480</v>
      </c>
      <c r="BB68" s="47">
        <v>72508.579687500009</v>
      </c>
      <c r="BC68" s="39"/>
      <c r="BD68" s="40"/>
      <c r="BE68" s="40"/>
      <c r="BF68" s="40"/>
      <c r="BG68" s="40"/>
      <c r="BH68" s="41"/>
      <c r="BI68" s="39"/>
      <c r="BJ68" s="40"/>
      <c r="BK68" s="40"/>
      <c r="BL68" s="40"/>
      <c r="BM68" s="40"/>
      <c r="BN68" s="41"/>
      <c r="BO68" s="41">
        <v>6</v>
      </c>
      <c r="BP68" s="41">
        <v>1105.72265625</v>
      </c>
      <c r="BQ68" s="42"/>
      <c r="BR68" s="43"/>
      <c r="BS68" s="43"/>
      <c r="BT68" s="43"/>
      <c r="BU68" s="43"/>
      <c r="BV68" s="44"/>
      <c r="BW68" s="42"/>
      <c r="BX68" s="43"/>
      <c r="BY68" s="43"/>
      <c r="BZ68" s="43"/>
      <c r="CA68" s="43"/>
      <c r="CB68" s="44"/>
      <c r="CC68" s="45">
        <v>474</v>
      </c>
      <c r="CD68" s="43">
        <v>64811.16796875</v>
      </c>
      <c r="CE68" s="46"/>
      <c r="CF68" s="47"/>
      <c r="CG68" s="47"/>
      <c r="CH68" s="47"/>
      <c r="CI68" s="47"/>
      <c r="CJ68" s="48"/>
      <c r="CK68" s="46"/>
      <c r="CL68" s="47"/>
      <c r="CM68" s="47"/>
      <c r="CN68" s="47"/>
      <c r="CO68" s="47"/>
      <c r="CP68" s="48"/>
      <c r="CQ68" s="47">
        <v>480</v>
      </c>
      <c r="CR68" s="210">
        <v>65916.890625</v>
      </c>
      <c r="CS68" s="2">
        <f t="shared" si="18"/>
        <v>6591.6890625000087</v>
      </c>
      <c r="CT68" s="2" t="s">
        <v>297</v>
      </c>
      <c r="CU68" s="2"/>
      <c r="CV68" s="2"/>
      <c r="CW68" s="2">
        <f t="shared" si="37"/>
        <v>75333.58928571429</v>
      </c>
      <c r="CX68" s="2"/>
      <c r="CY68" s="2"/>
      <c r="CZ68" s="2">
        <f t="shared" si="34"/>
        <v>75333.58928571429</v>
      </c>
      <c r="DA68" s="2">
        <f t="shared" si="35"/>
        <v>9416.6986607142899</v>
      </c>
      <c r="DB68" s="2"/>
      <c r="DC68" s="2"/>
      <c r="DD68" s="242"/>
      <c r="DE68" s="2"/>
      <c r="DF68" s="2">
        <v>65916.890625</v>
      </c>
      <c r="DG68" s="2"/>
      <c r="DH68" s="2"/>
      <c r="DI68" s="2">
        <f t="shared" si="19"/>
        <v>65916.890625</v>
      </c>
      <c r="DJ68" s="211">
        <v>12783.037109375</v>
      </c>
      <c r="DK68" s="2"/>
      <c r="DL68" s="242"/>
      <c r="DM68" s="2"/>
      <c r="DN68" s="2">
        <f t="shared" si="20"/>
        <v>12783.037109375</v>
      </c>
      <c r="DO68" s="2"/>
      <c r="DP68" s="2"/>
      <c r="DQ68" s="2"/>
      <c r="DR68" s="54">
        <f t="shared" si="32"/>
        <v>53133.853515625</v>
      </c>
      <c r="DS68" s="5">
        <f t="shared" si="33"/>
        <v>0.19392657918434694</v>
      </c>
      <c r="DT68" s="54">
        <f t="shared" si="36"/>
        <v>12783.037109375</v>
      </c>
      <c r="DU68" s="98"/>
      <c r="DV68" s="103">
        <f t="shared" si="10"/>
        <v>12783.037109375</v>
      </c>
      <c r="DW68" s="102">
        <f t="shared" si="11"/>
        <v>0.19392657918434694</v>
      </c>
      <c r="DX68" s="103">
        <v>4677.8609999999999</v>
      </c>
      <c r="DY68" s="97"/>
      <c r="DZ68" s="97"/>
      <c r="EA68" s="97"/>
      <c r="EB68" s="97"/>
      <c r="EC68" s="97"/>
      <c r="ED68" s="97"/>
      <c r="EE68" s="97"/>
      <c r="EF68" s="97"/>
    </row>
    <row r="69" spans="1:137" s="10" customFormat="1">
      <c r="A69" s="50" t="s">
        <v>97</v>
      </c>
      <c r="B69" s="49" t="s">
        <v>98</v>
      </c>
      <c r="C69" s="49" t="s">
        <v>99</v>
      </c>
      <c r="D69" s="50" t="s">
        <v>316</v>
      </c>
      <c r="E69" s="50" t="s">
        <v>82</v>
      </c>
      <c r="F69" s="50" t="s">
        <v>83</v>
      </c>
      <c r="G69" s="50" t="s">
        <v>84</v>
      </c>
      <c r="H69" s="50" t="s">
        <v>113</v>
      </c>
      <c r="I69" s="50" t="s">
        <v>96</v>
      </c>
      <c r="J69" s="50" t="s">
        <v>87</v>
      </c>
      <c r="K69" s="50" t="s">
        <v>88</v>
      </c>
      <c r="L69" s="3">
        <v>2819</v>
      </c>
      <c r="M69" s="51"/>
      <c r="N69" s="40"/>
      <c r="O69" s="40"/>
      <c r="P69" s="40"/>
      <c r="Q69" s="40"/>
      <c r="R69" s="41"/>
      <c r="S69" s="39"/>
      <c r="T69" s="40"/>
      <c r="U69" s="40"/>
      <c r="V69" s="40"/>
      <c r="W69" s="40"/>
      <c r="X69" s="41"/>
      <c r="Y69" s="41">
        <v>9</v>
      </c>
      <c r="Z69" s="40">
        <v>2700</v>
      </c>
      <c r="AA69" s="42"/>
      <c r="AB69" s="43"/>
      <c r="AC69" s="43"/>
      <c r="AD69" s="43"/>
      <c r="AE69" s="43"/>
      <c r="AF69" s="44"/>
      <c r="AG69" s="42"/>
      <c r="AH69" s="43"/>
      <c r="AI69" s="43"/>
      <c r="AJ69" s="43"/>
      <c r="AK69" s="43"/>
      <c r="AL69" s="44"/>
      <c r="AM69" s="45">
        <v>439</v>
      </c>
      <c r="AN69" s="43">
        <v>131700</v>
      </c>
      <c r="AO69" s="46"/>
      <c r="AP69" s="47"/>
      <c r="AQ69" s="47"/>
      <c r="AR69" s="47"/>
      <c r="AS69" s="47"/>
      <c r="AT69" s="48"/>
      <c r="AU69" s="46"/>
      <c r="AV69" s="47"/>
      <c r="AW69" s="47"/>
      <c r="AX69" s="47"/>
      <c r="AY69" s="47"/>
      <c r="AZ69" s="48"/>
      <c r="BA69" s="47">
        <v>448</v>
      </c>
      <c r="BB69" s="47">
        <v>137686.58750000002</v>
      </c>
      <c r="BC69" s="39"/>
      <c r="BD69" s="40"/>
      <c r="BE69" s="40"/>
      <c r="BF69" s="40"/>
      <c r="BG69" s="40"/>
      <c r="BH69" s="41"/>
      <c r="BI69" s="39"/>
      <c r="BJ69" s="40"/>
      <c r="BK69" s="40"/>
      <c r="BL69" s="40"/>
      <c r="BM69" s="40"/>
      <c r="BN69" s="41"/>
      <c r="BO69" s="41">
        <v>9</v>
      </c>
      <c r="BP69" s="41">
        <v>2514.568359375</v>
      </c>
      <c r="BQ69" s="42"/>
      <c r="BR69" s="43"/>
      <c r="BS69" s="43"/>
      <c r="BT69" s="43"/>
      <c r="BU69" s="43"/>
      <c r="BV69" s="44"/>
      <c r="BW69" s="42"/>
      <c r="BX69" s="43"/>
      <c r="BY69" s="43"/>
      <c r="BZ69" s="43"/>
      <c r="CA69" s="43"/>
      <c r="CB69" s="44"/>
      <c r="CC69" s="45">
        <v>439</v>
      </c>
      <c r="CD69" s="43">
        <v>122655.056640625</v>
      </c>
      <c r="CE69" s="46"/>
      <c r="CF69" s="47"/>
      <c r="CG69" s="47"/>
      <c r="CH69" s="47"/>
      <c r="CI69" s="47"/>
      <c r="CJ69" s="48"/>
      <c r="CK69" s="46"/>
      <c r="CL69" s="47"/>
      <c r="CM69" s="47"/>
      <c r="CN69" s="47"/>
      <c r="CO69" s="47"/>
      <c r="CP69" s="48"/>
      <c r="CQ69" s="47">
        <v>448</v>
      </c>
      <c r="CR69" s="210">
        <v>125169.625</v>
      </c>
      <c r="CS69" s="2">
        <f t="shared" si="18"/>
        <v>12516.962500000023</v>
      </c>
      <c r="CT69" s="2" t="s">
        <v>297</v>
      </c>
      <c r="CU69" s="2"/>
      <c r="CV69" s="2"/>
      <c r="CW69" s="2">
        <f t="shared" si="37"/>
        <v>143051</v>
      </c>
      <c r="CX69" s="2"/>
      <c r="CY69" s="2"/>
      <c r="CZ69" s="2">
        <f t="shared" si="34"/>
        <v>143051</v>
      </c>
      <c r="DA69" s="2">
        <f t="shared" si="35"/>
        <v>17881.375</v>
      </c>
      <c r="DB69" s="2"/>
      <c r="DC69" s="2"/>
      <c r="DD69" s="242"/>
      <c r="DE69" s="2"/>
      <c r="DF69" s="2">
        <v>125169.625</v>
      </c>
      <c r="DG69" s="2"/>
      <c r="DH69" s="2"/>
      <c r="DI69" s="2">
        <f t="shared" si="19"/>
        <v>125169.625</v>
      </c>
      <c r="DJ69" s="211">
        <v>35706.255859375095</v>
      </c>
      <c r="DK69" s="2"/>
      <c r="DL69" s="242"/>
      <c r="DM69" s="2"/>
      <c r="DN69" s="2">
        <f t="shared" si="20"/>
        <v>35706.255859375095</v>
      </c>
      <c r="DO69" s="2"/>
      <c r="DP69" s="2"/>
      <c r="DQ69" s="2"/>
      <c r="DR69" s="54">
        <f t="shared" si="32"/>
        <v>89463.369140624913</v>
      </c>
      <c r="DS69" s="5">
        <f t="shared" si="33"/>
        <v>0.28526294505855632</v>
      </c>
      <c r="DT69" s="54">
        <f t="shared" si="36"/>
        <v>35706.255859375095</v>
      </c>
      <c r="DU69" s="98"/>
      <c r="DV69" s="103">
        <f t="shared" si="10"/>
        <v>35706.255859375095</v>
      </c>
      <c r="DW69" s="102">
        <f t="shared" si="11"/>
        <v>0.28526294505855632</v>
      </c>
      <c r="DX69" s="103">
        <v>2829.049</v>
      </c>
      <c r="DY69" s="97"/>
      <c r="DZ69" s="97"/>
      <c r="EA69" s="97"/>
      <c r="EB69" s="97"/>
      <c r="EC69" s="97"/>
      <c r="ED69" s="97"/>
      <c r="EE69" s="97"/>
      <c r="EF69" s="97"/>
      <c r="EG69" s="97"/>
    </row>
    <row r="70" spans="1:137" s="11" customFormat="1">
      <c r="A70" s="50" t="s">
        <v>239</v>
      </c>
      <c r="B70" s="49" t="s">
        <v>240</v>
      </c>
      <c r="C70" s="49" t="s">
        <v>241</v>
      </c>
      <c r="D70" s="50" t="s">
        <v>230</v>
      </c>
      <c r="E70" s="50" t="s">
        <v>230</v>
      </c>
      <c r="F70" s="50" t="s">
        <v>83</v>
      </c>
      <c r="G70" s="50" t="s">
        <v>230</v>
      </c>
      <c r="H70" s="50" t="s">
        <v>85</v>
      </c>
      <c r="I70" s="50" t="s">
        <v>231</v>
      </c>
      <c r="J70" s="50" t="s">
        <v>87</v>
      </c>
      <c r="K70" s="50" t="s">
        <v>232</v>
      </c>
      <c r="L70" s="3" t="s">
        <v>298</v>
      </c>
      <c r="M70" s="51"/>
      <c r="N70" s="40"/>
      <c r="O70" s="40"/>
      <c r="P70" s="40"/>
      <c r="Q70" s="40"/>
      <c r="R70" s="41"/>
      <c r="S70" s="39"/>
      <c r="T70" s="40"/>
      <c r="U70" s="40"/>
      <c r="V70" s="40"/>
      <c r="W70" s="40"/>
      <c r="X70" s="41"/>
      <c r="Y70" s="41"/>
      <c r="Z70" s="40"/>
      <c r="AA70" s="42"/>
      <c r="AB70" s="43"/>
      <c r="AC70" s="43"/>
      <c r="AD70" s="43"/>
      <c r="AE70" s="43"/>
      <c r="AF70" s="44"/>
      <c r="AG70" s="42"/>
      <c r="AH70" s="43"/>
      <c r="AI70" s="43"/>
      <c r="AJ70" s="43"/>
      <c r="AK70" s="43"/>
      <c r="AL70" s="44"/>
      <c r="AM70" s="45"/>
      <c r="AN70" s="43"/>
      <c r="AO70" s="46"/>
      <c r="AP70" s="47"/>
      <c r="AQ70" s="47"/>
      <c r="AR70" s="47"/>
      <c r="AS70" s="47"/>
      <c r="AT70" s="48"/>
      <c r="AU70" s="46"/>
      <c r="AV70" s="47"/>
      <c r="AW70" s="47"/>
      <c r="AX70" s="47"/>
      <c r="AY70" s="47"/>
      <c r="AZ70" s="48"/>
      <c r="BA70" s="47"/>
      <c r="BB70" s="47">
        <v>50688.000000000007</v>
      </c>
      <c r="BC70" s="39"/>
      <c r="BD70" s="40"/>
      <c r="BE70" s="40"/>
      <c r="BF70" s="40"/>
      <c r="BG70" s="40"/>
      <c r="BH70" s="41"/>
      <c r="BI70" s="39"/>
      <c r="BJ70" s="40"/>
      <c r="BK70" s="40"/>
      <c r="BL70" s="40"/>
      <c r="BM70" s="40"/>
      <c r="BN70" s="41"/>
      <c r="BO70" s="41"/>
      <c r="BP70" s="41"/>
      <c r="BQ70" s="42"/>
      <c r="BR70" s="43"/>
      <c r="BS70" s="43"/>
      <c r="BT70" s="43"/>
      <c r="BU70" s="43"/>
      <c r="BV70" s="44"/>
      <c r="BW70" s="42"/>
      <c r="BX70" s="43"/>
      <c r="BY70" s="43"/>
      <c r="BZ70" s="43"/>
      <c r="CA70" s="43"/>
      <c r="CB70" s="44"/>
      <c r="CC70" s="45"/>
      <c r="CD70" s="43"/>
      <c r="CE70" s="46"/>
      <c r="CF70" s="47"/>
      <c r="CG70" s="47"/>
      <c r="CH70" s="47"/>
      <c r="CI70" s="47"/>
      <c r="CJ70" s="48"/>
      <c r="CK70" s="46"/>
      <c r="CL70" s="47"/>
      <c r="CM70" s="47"/>
      <c r="CN70" s="47"/>
      <c r="CO70" s="47"/>
      <c r="CP70" s="48"/>
      <c r="CQ70" s="47"/>
      <c r="CR70" s="6">
        <v>46080</v>
      </c>
      <c r="CS70" s="2">
        <f t="shared" si="18"/>
        <v>4608.0000000000073</v>
      </c>
      <c r="CT70" s="2"/>
      <c r="CU70" s="2"/>
      <c r="CV70" s="2"/>
      <c r="CW70" s="2">
        <f t="shared" si="37"/>
        <v>15213.714285714286</v>
      </c>
      <c r="CX70" s="2"/>
      <c r="CY70" s="2"/>
      <c r="CZ70" s="2">
        <f t="shared" si="34"/>
        <v>15213.714285714286</v>
      </c>
      <c r="DA70" s="2">
        <f t="shared" si="35"/>
        <v>1901.7142857142862</v>
      </c>
      <c r="DB70" s="2"/>
      <c r="DC70" s="2"/>
      <c r="DD70" s="242"/>
      <c r="DE70" s="2"/>
      <c r="DF70" s="2">
        <v>13312</v>
      </c>
      <c r="DG70" s="2"/>
      <c r="DH70" s="2"/>
      <c r="DI70" s="2">
        <f t="shared" si="19"/>
        <v>13312</v>
      </c>
      <c r="DJ70" s="2">
        <f t="shared" si="19"/>
        <v>13312</v>
      </c>
      <c r="DK70" s="2"/>
      <c r="DL70" s="242"/>
      <c r="DM70" s="2"/>
      <c r="DN70" s="2">
        <f t="shared" si="20"/>
        <v>13312</v>
      </c>
      <c r="DO70" s="2"/>
      <c r="DP70" s="2"/>
      <c r="DQ70" s="2"/>
      <c r="DR70" s="54">
        <f t="shared" si="32"/>
        <v>0</v>
      </c>
      <c r="DS70" s="5">
        <f t="shared" si="33"/>
        <v>1</v>
      </c>
      <c r="DT70" s="98">
        <v>13312</v>
      </c>
      <c r="DU70" s="98"/>
      <c r="DV70" s="103">
        <f t="shared" si="10"/>
        <v>13312</v>
      </c>
      <c r="DW70" s="102">
        <f t="shared" si="11"/>
        <v>1</v>
      </c>
      <c r="DX70" s="103"/>
      <c r="DY70" s="97"/>
      <c r="DZ70" s="97"/>
      <c r="EA70" s="97"/>
      <c r="EB70" s="97"/>
      <c r="EC70" s="97"/>
      <c r="ED70" s="97"/>
      <c r="EE70" s="97"/>
      <c r="EF70" s="97"/>
      <c r="EG70" s="97"/>
    </row>
    <row r="71" spans="1:137" s="11" customFormat="1">
      <c r="A71" s="50" t="s">
        <v>239</v>
      </c>
      <c r="B71" s="49" t="s">
        <v>242</v>
      </c>
      <c r="C71" s="49" t="s">
        <v>243</v>
      </c>
      <c r="D71" s="50" t="s">
        <v>230</v>
      </c>
      <c r="E71" s="50" t="s">
        <v>230</v>
      </c>
      <c r="F71" s="50" t="s">
        <v>83</v>
      </c>
      <c r="G71" s="50" t="s">
        <v>230</v>
      </c>
      <c r="H71" s="50" t="s">
        <v>85</v>
      </c>
      <c r="I71" s="50" t="s">
        <v>231</v>
      </c>
      <c r="J71" s="50" t="s">
        <v>87</v>
      </c>
      <c r="K71" s="50" t="s">
        <v>232</v>
      </c>
      <c r="L71" s="3" t="s">
        <v>299</v>
      </c>
      <c r="M71" s="51"/>
      <c r="N71" s="40"/>
      <c r="O71" s="40"/>
      <c r="P71" s="40"/>
      <c r="Q71" s="40"/>
      <c r="R71" s="41"/>
      <c r="S71" s="39"/>
      <c r="T71" s="40"/>
      <c r="U71" s="40"/>
      <c r="V71" s="40"/>
      <c r="W71" s="40"/>
      <c r="X71" s="41"/>
      <c r="Y71" s="41"/>
      <c r="Z71" s="40"/>
      <c r="AA71" s="42"/>
      <c r="AB71" s="43"/>
      <c r="AC71" s="43"/>
      <c r="AD71" s="43"/>
      <c r="AE71" s="43"/>
      <c r="AF71" s="44"/>
      <c r="AG71" s="42"/>
      <c r="AH71" s="43"/>
      <c r="AI71" s="43"/>
      <c r="AJ71" s="43"/>
      <c r="AK71" s="43"/>
      <c r="AL71" s="44"/>
      <c r="AM71" s="45"/>
      <c r="AN71" s="43"/>
      <c r="AO71" s="46"/>
      <c r="AP71" s="47"/>
      <c r="AQ71" s="47"/>
      <c r="AR71" s="47"/>
      <c r="AS71" s="47"/>
      <c r="AT71" s="48"/>
      <c r="AU71" s="46"/>
      <c r="AV71" s="47"/>
      <c r="AW71" s="47"/>
      <c r="AX71" s="47"/>
      <c r="AY71" s="47"/>
      <c r="AZ71" s="48"/>
      <c r="BA71" s="47"/>
      <c r="BB71" s="47">
        <v>50688.000000000007</v>
      </c>
      <c r="BC71" s="39"/>
      <c r="BD71" s="40"/>
      <c r="BE71" s="40"/>
      <c r="BF71" s="40"/>
      <c r="BG71" s="40"/>
      <c r="BH71" s="41"/>
      <c r="BI71" s="39"/>
      <c r="BJ71" s="40"/>
      <c r="BK71" s="40"/>
      <c r="BL71" s="40"/>
      <c r="BM71" s="40"/>
      <c r="BN71" s="41"/>
      <c r="BO71" s="41"/>
      <c r="BP71" s="41"/>
      <c r="BQ71" s="42"/>
      <c r="BR71" s="43"/>
      <c r="BS71" s="43"/>
      <c r="BT71" s="43"/>
      <c r="BU71" s="43"/>
      <c r="BV71" s="44"/>
      <c r="BW71" s="42"/>
      <c r="BX71" s="43"/>
      <c r="BY71" s="43"/>
      <c r="BZ71" s="43"/>
      <c r="CA71" s="43"/>
      <c r="CB71" s="44"/>
      <c r="CC71" s="45"/>
      <c r="CD71" s="43"/>
      <c r="CE71" s="46"/>
      <c r="CF71" s="47"/>
      <c r="CG71" s="47"/>
      <c r="CH71" s="47"/>
      <c r="CI71" s="47"/>
      <c r="CJ71" s="48"/>
      <c r="CK71" s="46"/>
      <c r="CL71" s="47"/>
      <c r="CM71" s="47"/>
      <c r="CN71" s="47"/>
      <c r="CO71" s="47"/>
      <c r="CP71" s="48"/>
      <c r="CQ71" s="47"/>
      <c r="CR71" s="6">
        <v>46080</v>
      </c>
      <c r="CS71" s="2">
        <f t="shared" si="18"/>
        <v>4608.0000000000073</v>
      </c>
      <c r="CT71" s="2"/>
      <c r="CU71" s="2"/>
      <c r="CV71" s="2"/>
      <c r="CW71" s="2">
        <f t="shared" si="37"/>
        <v>19894.857142857141</v>
      </c>
      <c r="CX71" s="2"/>
      <c r="CY71" s="2"/>
      <c r="CZ71" s="2">
        <f t="shared" si="34"/>
        <v>19894.857142857141</v>
      </c>
      <c r="DA71" s="2">
        <f t="shared" si="35"/>
        <v>2486.8571428571413</v>
      </c>
      <c r="DB71" s="2"/>
      <c r="DC71" s="2"/>
      <c r="DD71" s="242"/>
      <c r="DE71" s="2"/>
      <c r="DF71" s="2">
        <v>17408</v>
      </c>
      <c r="DG71" s="2"/>
      <c r="DH71" s="2"/>
      <c r="DI71" s="2">
        <f t="shared" ref="DI71:DJ86" si="38">DF71+DG71+DH71</f>
        <v>17408</v>
      </c>
      <c r="DJ71" s="2">
        <f t="shared" si="38"/>
        <v>17408</v>
      </c>
      <c r="DK71" s="2"/>
      <c r="DL71" s="242"/>
      <c r="DM71" s="2"/>
      <c r="DN71" s="2">
        <f t="shared" si="20"/>
        <v>17408</v>
      </c>
      <c r="DO71" s="2"/>
      <c r="DP71" s="2"/>
      <c r="DQ71" s="2"/>
      <c r="DR71" s="54">
        <f t="shared" si="32"/>
        <v>0</v>
      </c>
      <c r="DS71" s="5">
        <f t="shared" si="33"/>
        <v>1</v>
      </c>
      <c r="DT71" s="98">
        <v>17408</v>
      </c>
      <c r="DU71" s="98"/>
      <c r="DV71" s="103">
        <f t="shared" si="10"/>
        <v>17408</v>
      </c>
      <c r="DW71" s="102">
        <f t="shared" si="11"/>
        <v>1</v>
      </c>
      <c r="DX71" s="103"/>
      <c r="DY71" s="97"/>
      <c r="DZ71" s="97"/>
      <c r="EA71" s="97"/>
      <c r="EB71" s="97"/>
      <c r="EC71" s="97"/>
      <c r="ED71" s="97"/>
      <c r="EE71" s="97"/>
      <c r="EF71" s="97"/>
      <c r="EG71" s="97"/>
    </row>
    <row r="72" spans="1:137" s="11" customFormat="1">
      <c r="A72" s="50" t="s">
        <v>255</v>
      </c>
      <c r="B72" s="49" t="s">
        <v>256</v>
      </c>
      <c r="C72" s="49" t="s">
        <v>257</v>
      </c>
      <c r="D72" s="50" t="s">
        <v>230</v>
      </c>
      <c r="E72" s="50" t="s">
        <v>230</v>
      </c>
      <c r="F72" s="50" t="s">
        <v>83</v>
      </c>
      <c r="G72" s="50" t="s">
        <v>230</v>
      </c>
      <c r="H72" s="50" t="s">
        <v>85</v>
      </c>
      <c r="I72" s="50" t="s">
        <v>231</v>
      </c>
      <c r="J72" s="50" t="s">
        <v>87</v>
      </c>
      <c r="K72" s="50" t="s">
        <v>232</v>
      </c>
      <c r="L72" s="3" t="s">
        <v>300</v>
      </c>
      <c r="M72" s="51"/>
      <c r="N72" s="40"/>
      <c r="O72" s="40"/>
      <c r="P72" s="40"/>
      <c r="Q72" s="40"/>
      <c r="R72" s="41"/>
      <c r="S72" s="39"/>
      <c r="T72" s="40"/>
      <c r="U72" s="40"/>
      <c r="V72" s="40"/>
      <c r="W72" s="40"/>
      <c r="X72" s="41"/>
      <c r="Y72" s="41"/>
      <c r="Z72" s="40"/>
      <c r="AA72" s="42"/>
      <c r="AB72" s="43"/>
      <c r="AC72" s="43"/>
      <c r="AD72" s="43"/>
      <c r="AE72" s="43"/>
      <c r="AF72" s="44"/>
      <c r="AG72" s="42"/>
      <c r="AH72" s="43"/>
      <c r="AI72" s="43"/>
      <c r="AJ72" s="43"/>
      <c r="AK72" s="43"/>
      <c r="AL72" s="44"/>
      <c r="AM72" s="45"/>
      <c r="AN72" s="43"/>
      <c r="AO72" s="46"/>
      <c r="AP72" s="47"/>
      <c r="AQ72" s="47"/>
      <c r="AR72" s="47"/>
      <c r="AS72" s="47"/>
      <c r="AT72" s="48"/>
      <c r="AU72" s="46"/>
      <c r="AV72" s="47"/>
      <c r="AW72" s="47"/>
      <c r="AX72" s="47"/>
      <c r="AY72" s="47"/>
      <c r="AZ72" s="48"/>
      <c r="BA72" s="47"/>
      <c r="BB72" s="47">
        <v>272923.2</v>
      </c>
      <c r="BC72" s="39"/>
      <c r="BD72" s="40"/>
      <c r="BE72" s="40"/>
      <c r="BF72" s="40"/>
      <c r="BG72" s="40"/>
      <c r="BH72" s="41"/>
      <c r="BI72" s="39"/>
      <c r="BJ72" s="40"/>
      <c r="BK72" s="40"/>
      <c r="BL72" s="40"/>
      <c r="BM72" s="40"/>
      <c r="BN72" s="41"/>
      <c r="BO72" s="41"/>
      <c r="BP72" s="41"/>
      <c r="BQ72" s="42"/>
      <c r="BR72" s="43"/>
      <c r="BS72" s="43"/>
      <c r="BT72" s="43"/>
      <c r="BU72" s="43"/>
      <c r="BV72" s="44"/>
      <c r="BW72" s="42"/>
      <c r="BX72" s="43"/>
      <c r="BY72" s="43"/>
      <c r="BZ72" s="43"/>
      <c r="CA72" s="43"/>
      <c r="CB72" s="44"/>
      <c r="CC72" s="45"/>
      <c r="CD72" s="43"/>
      <c r="CE72" s="46"/>
      <c r="CF72" s="47"/>
      <c r="CG72" s="47"/>
      <c r="CH72" s="47"/>
      <c r="CI72" s="47"/>
      <c r="CJ72" s="48"/>
      <c r="CK72" s="46"/>
      <c r="CL72" s="47"/>
      <c r="CM72" s="47"/>
      <c r="CN72" s="47"/>
      <c r="CO72" s="47"/>
      <c r="CP72" s="48"/>
      <c r="CQ72" s="47"/>
      <c r="CR72" s="6">
        <v>248112</v>
      </c>
      <c r="CS72" s="2">
        <f t="shared" si="18"/>
        <v>24811.200000000012</v>
      </c>
      <c r="CT72" s="2"/>
      <c r="CU72" s="2"/>
      <c r="CV72" s="2"/>
      <c r="CW72" s="2">
        <f t="shared" si="37"/>
        <v>176107.42857142858</v>
      </c>
      <c r="CX72" s="2"/>
      <c r="CY72" s="2"/>
      <c r="CZ72" s="2">
        <f t="shared" si="34"/>
        <v>176107.42857142858</v>
      </c>
      <c r="DA72" s="2">
        <f t="shared" si="35"/>
        <v>22013.42857142858</v>
      </c>
      <c r="DB72" s="2"/>
      <c r="DC72" s="2"/>
      <c r="DD72" s="242"/>
      <c r="DE72" s="2"/>
      <c r="DF72" s="2">
        <v>154094</v>
      </c>
      <c r="DG72" s="2"/>
      <c r="DH72" s="2"/>
      <c r="DI72" s="2">
        <f t="shared" si="38"/>
        <v>154094</v>
      </c>
      <c r="DJ72" s="2">
        <f t="shared" si="38"/>
        <v>154094</v>
      </c>
      <c r="DK72" s="2"/>
      <c r="DL72" s="242"/>
      <c r="DM72" s="2"/>
      <c r="DN72" s="2">
        <f t="shared" si="20"/>
        <v>154094</v>
      </c>
      <c r="DO72" s="2"/>
      <c r="DP72" s="2"/>
      <c r="DQ72" s="2"/>
      <c r="DR72" s="54">
        <f t="shared" si="32"/>
        <v>0</v>
      </c>
      <c r="DS72" s="5">
        <f t="shared" si="33"/>
        <v>1</v>
      </c>
      <c r="DT72" s="98">
        <v>154094</v>
      </c>
      <c r="DU72" s="98"/>
      <c r="DV72" s="103">
        <f t="shared" ref="DV72:DX101" si="39">SUM(DT72:DU72)</f>
        <v>154094</v>
      </c>
      <c r="DW72" s="102">
        <f t="shared" ref="DW72:DW101" si="40">DV72/DI72</f>
        <v>1</v>
      </c>
      <c r="DX72" s="103"/>
      <c r="DY72" s="97"/>
      <c r="DZ72" s="97"/>
      <c r="EA72" s="97"/>
      <c r="EB72" s="97"/>
      <c r="EC72" s="97"/>
      <c r="ED72" s="97"/>
      <c r="EE72" s="97"/>
      <c r="EF72" s="97"/>
      <c r="EG72" s="97"/>
    </row>
    <row r="73" spans="1:137" s="11" customFormat="1">
      <c r="A73" s="50" t="s">
        <v>255</v>
      </c>
      <c r="B73" s="49" t="s">
        <v>258</v>
      </c>
      <c r="C73" s="49" t="s">
        <v>259</v>
      </c>
      <c r="D73" s="50" t="s">
        <v>230</v>
      </c>
      <c r="E73" s="50" t="s">
        <v>230</v>
      </c>
      <c r="F73" s="50" t="s">
        <v>83</v>
      </c>
      <c r="G73" s="50" t="s">
        <v>230</v>
      </c>
      <c r="H73" s="50" t="s">
        <v>85</v>
      </c>
      <c r="I73" s="50" t="s">
        <v>231</v>
      </c>
      <c r="J73" s="50" t="s">
        <v>87</v>
      </c>
      <c r="K73" s="50" t="s">
        <v>232</v>
      </c>
      <c r="L73" s="3" t="s">
        <v>301</v>
      </c>
      <c r="M73" s="51"/>
      <c r="N73" s="40"/>
      <c r="O73" s="40"/>
      <c r="P73" s="40"/>
      <c r="Q73" s="40"/>
      <c r="R73" s="41"/>
      <c r="S73" s="39"/>
      <c r="T73" s="40"/>
      <c r="U73" s="40"/>
      <c r="V73" s="40"/>
      <c r="W73" s="40"/>
      <c r="X73" s="41"/>
      <c r="Y73" s="41"/>
      <c r="Z73" s="40"/>
      <c r="AA73" s="42"/>
      <c r="AB73" s="43"/>
      <c r="AC73" s="43"/>
      <c r="AD73" s="43"/>
      <c r="AE73" s="43"/>
      <c r="AF73" s="44"/>
      <c r="AG73" s="42"/>
      <c r="AH73" s="43"/>
      <c r="AI73" s="43"/>
      <c r="AJ73" s="43"/>
      <c r="AK73" s="43"/>
      <c r="AL73" s="44"/>
      <c r="AM73" s="45"/>
      <c r="AN73" s="43"/>
      <c r="AO73" s="46"/>
      <c r="AP73" s="47"/>
      <c r="AQ73" s="47"/>
      <c r="AR73" s="47"/>
      <c r="AS73" s="47"/>
      <c r="AT73" s="48"/>
      <c r="AU73" s="46"/>
      <c r="AV73" s="47"/>
      <c r="AW73" s="47"/>
      <c r="AX73" s="47"/>
      <c r="AY73" s="47"/>
      <c r="AZ73" s="48"/>
      <c r="BA73" s="47"/>
      <c r="BB73" s="47">
        <v>109422.50000000001</v>
      </c>
      <c r="BC73" s="39"/>
      <c r="BD73" s="40"/>
      <c r="BE73" s="40"/>
      <c r="BF73" s="40"/>
      <c r="BG73" s="40"/>
      <c r="BH73" s="41"/>
      <c r="BI73" s="39"/>
      <c r="BJ73" s="40"/>
      <c r="BK73" s="40"/>
      <c r="BL73" s="40"/>
      <c r="BM73" s="40"/>
      <c r="BN73" s="41"/>
      <c r="BO73" s="41"/>
      <c r="BP73" s="41"/>
      <c r="BQ73" s="42"/>
      <c r="BR73" s="43"/>
      <c r="BS73" s="43"/>
      <c r="BT73" s="43"/>
      <c r="BU73" s="43"/>
      <c r="BV73" s="44"/>
      <c r="BW73" s="42"/>
      <c r="BX73" s="43"/>
      <c r="BY73" s="43"/>
      <c r="BZ73" s="43"/>
      <c r="CA73" s="43"/>
      <c r="CB73" s="44"/>
      <c r="CC73" s="45"/>
      <c r="CD73" s="43"/>
      <c r="CE73" s="46"/>
      <c r="CF73" s="47"/>
      <c r="CG73" s="47"/>
      <c r="CH73" s="47"/>
      <c r="CI73" s="47"/>
      <c r="CJ73" s="48"/>
      <c r="CK73" s="46"/>
      <c r="CL73" s="47"/>
      <c r="CM73" s="47"/>
      <c r="CN73" s="47"/>
      <c r="CO73" s="47"/>
      <c r="CP73" s="48"/>
      <c r="CQ73" s="47"/>
      <c r="CR73" s="6">
        <v>99475</v>
      </c>
      <c r="CS73" s="2">
        <f t="shared" si="18"/>
        <v>9947.5000000000146</v>
      </c>
      <c r="CT73" s="2"/>
      <c r="CU73" s="2"/>
      <c r="CV73" s="2"/>
      <c r="CW73" s="2">
        <f t="shared" si="37"/>
        <v>82211.428571428565</v>
      </c>
      <c r="CX73" s="2"/>
      <c r="CY73" s="2"/>
      <c r="CZ73" s="2">
        <f t="shared" si="34"/>
        <v>82211.428571428565</v>
      </c>
      <c r="DA73" s="2">
        <f t="shared" si="35"/>
        <v>10276.428571428565</v>
      </c>
      <c r="DB73" s="2"/>
      <c r="DC73" s="2"/>
      <c r="DD73" s="242"/>
      <c r="DE73" s="2"/>
      <c r="DF73" s="2">
        <v>71935</v>
      </c>
      <c r="DG73" s="2"/>
      <c r="DH73" s="2"/>
      <c r="DI73" s="2">
        <f t="shared" si="38"/>
        <v>71935</v>
      </c>
      <c r="DJ73" s="2">
        <f t="shared" si="38"/>
        <v>71935</v>
      </c>
      <c r="DK73" s="2"/>
      <c r="DL73" s="242"/>
      <c r="DM73" s="2"/>
      <c r="DN73" s="2">
        <f t="shared" si="20"/>
        <v>71935</v>
      </c>
      <c r="DO73" s="2"/>
      <c r="DP73" s="2"/>
      <c r="DQ73" s="2"/>
      <c r="DR73" s="54">
        <f t="shared" si="32"/>
        <v>0</v>
      </c>
      <c r="DS73" s="5">
        <f t="shared" si="33"/>
        <v>1</v>
      </c>
      <c r="DT73" s="98">
        <v>71935</v>
      </c>
      <c r="DU73" s="98"/>
      <c r="DV73" s="103">
        <f t="shared" si="39"/>
        <v>71935</v>
      </c>
      <c r="DW73" s="102">
        <f t="shared" si="40"/>
        <v>1</v>
      </c>
      <c r="DX73" s="103"/>
      <c r="DY73" s="97"/>
      <c r="DZ73" s="97"/>
      <c r="EA73" s="97"/>
      <c r="EB73" s="97"/>
      <c r="EC73" s="97"/>
      <c r="ED73" s="97"/>
      <c r="EE73" s="97"/>
      <c r="EF73" s="97"/>
      <c r="EG73" s="97"/>
    </row>
    <row r="74" spans="1:137" s="11" customFormat="1">
      <c r="A74" s="50" t="s">
        <v>227</v>
      </c>
      <c r="B74" s="49" t="s">
        <v>228</v>
      </c>
      <c r="C74" s="49" t="s">
        <v>229</v>
      </c>
      <c r="D74" s="50" t="s">
        <v>230</v>
      </c>
      <c r="E74" s="50" t="s">
        <v>230</v>
      </c>
      <c r="F74" s="50" t="s">
        <v>83</v>
      </c>
      <c r="G74" s="50" t="s">
        <v>230</v>
      </c>
      <c r="H74" s="50" t="s">
        <v>85</v>
      </c>
      <c r="I74" s="50" t="s">
        <v>231</v>
      </c>
      <c r="J74" s="50" t="s">
        <v>87</v>
      </c>
      <c r="K74" s="50" t="s">
        <v>232</v>
      </c>
      <c r="L74" s="3" t="s">
        <v>302</v>
      </c>
      <c r="M74" s="51"/>
      <c r="N74" s="40"/>
      <c r="O74" s="40"/>
      <c r="P74" s="40"/>
      <c r="Q74" s="40"/>
      <c r="R74" s="41"/>
      <c r="S74" s="39"/>
      <c r="T74" s="40"/>
      <c r="U74" s="40"/>
      <c r="V74" s="40"/>
      <c r="W74" s="40"/>
      <c r="X74" s="41"/>
      <c r="Y74" s="41"/>
      <c r="Z74" s="40"/>
      <c r="AA74" s="42"/>
      <c r="AB74" s="43"/>
      <c r="AC74" s="43"/>
      <c r="AD74" s="43"/>
      <c r="AE74" s="43"/>
      <c r="AF74" s="44"/>
      <c r="AG74" s="42"/>
      <c r="AH74" s="43"/>
      <c r="AI74" s="43"/>
      <c r="AJ74" s="43"/>
      <c r="AK74" s="43"/>
      <c r="AL74" s="44"/>
      <c r="AM74" s="45"/>
      <c r="AN74" s="43"/>
      <c r="AO74" s="46"/>
      <c r="AP74" s="47"/>
      <c r="AQ74" s="47"/>
      <c r="AR74" s="47"/>
      <c r="AS74" s="47"/>
      <c r="AT74" s="48"/>
      <c r="AU74" s="46"/>
      <c r="AV74" s="47"/>
      <c r="AW74" s="47"/>
      <c r="AX74" s="47"/>
      <c r="AY74" s="47"/>
      <c r="AZ74" s="48"/>
      <c r="BA74" s="47"/>
      <c r="BB74" s="47">
        <v>64930.8</v>
      </c>
      <c r="BC74" s="39"/>
      <c r="BD74" s="40"/>
      <c r="BE74" s="40"/>
      <c r="BF74" s="40"/>
      <c r="BG74" s="40"/>
      <c r="BH74" s="41"/>
      <c r="BI74" s="39"/>
      <c r="BJ74" s="40"/>
      <c r="BK74" s="40"/>
      <c r="BL74" s="40"/>
      <c r="BM74" s="40"/>
      <c r="BN74" s="41"/>
      <c r="BO74" s="41"/>
      <c r="BP74" s="41"/>
      <c r="BQ74" s="42"/>
      <c r="BR74" s="43"/>
      <c r="BS74" s="43"/>
      <c r="BT74" s="43"/>
      <c r="BU74" s="43"/>
      <c r="BV74" s="44"/>
      <c r="BW74" s="42"/>
      <c r="BX74" s="43"/>
      <c r="BY74" s="43"/>
      <c r="BZ74" s="43"/>
      <c r="CA74" s="43"/>
      <c r="CB74" s="44"/>
      <c r="CC74" s="45"/>
      <c r="CD74" s="43"/>
      <c r="CE74" s="46"/>
      <c r="CF74" s="47"/>
      <c r="CG74" s="47"/>
      <c r="CH74" s="47"/>
      <c r="CI74" s="47"/>
      <c r="CJ74" s="48"/>
      <c r="CK74" s="46"/>
      <c r="CL74" s="47"/>
      <c r="CM74" s="47"/>
      <c r="CN74" s="47"/>
      <c r="CO74" s="47"/>
      <c r="CP74" s="48"/>
      <c r="CQ74" s="47"/>
      <c r="CR74" s="6">
        <v>59028</v>
      </c>
      <c r="CS74" s="2">
        <f t="shared" si="18"/>
        <v>5902.8000000000029</v>
      </c>
      <c r="CT74" s="2"/>
      <c r="CU74" s="2"/>
      <c r="CV74" s="2"/>
      <c r="CW74" s="2">
        <f t="shared" si="37"/>
        <v>55448</v>
      </c>
      <c r="CX74" s="2"/>
      <c r="CY74" s="2"/>
      <c r="CZ74" s="2">
        <f t="shared" si="34"/>
        <v>55448</v>
      </c>
      <c r="DA74" s="2">
        <f t="shared" si="35"/>
        <v>6931</v>
      </c>
      <c r="DB74" s="2"/>
      <c r="DC74" s="2"/>
      <c r="DD74" s="242"/>
      <c r="DE74" s="2"/>
      <c r="DF74" s="2">
        <v>48517</v>
      </c>
      <c r="DG74" s="2"/>
      <c r="DH74" s="2"/>
      <c r="DI74" s="2">
        <f t="shared" si="38"/>
        <v>48517</v>
      </c>
      <c r="DJ74" s="2">
        <f t="shared" si="38"/>
        <v>48517</v>
      </c>
      <c r="DK74" s="2"/>
      <c r="DL74" s="242"/>
      <c r="DM74" s="2"/>
      <c r="DN74" s="2">
        <f t="shared" si="20"/>
        <v>48517</v>
      </c>
      <c r="DO74" s="2"/>
      <c r="DP74" s="2"/>
      <c r="DQ74" s="2"/>
      <c r="DR74" s="54">
        <f t="shared" si="32"/>
        <v>0</v>
      </c>
      <c r="DS74" s="5">
        <f t="shared" si="33"/>
        <v>1</v>
      </c>
      <c r="DT74" s="98">
        <v>48517</v>
      </c>
      <c r="DU74" s="98"/>
      <c r="DV74" s="103">
        <f t="shared" si="39"/>
        <v>48517</v>
      </c>
      <c r="DW74" s="102">
        <f t="shared" si="40"/>
        <v>1</v>
      </c>
      <c r="DX74" s="103"/>
      <c r="DY74" s="97"/>
      <c r="DZ74" s="97"/>
      <c r="EA74" s="97"/>
      <c r="EB74" s="97"/>
      <c r="EC74" s="97"/>
      <c r="ED74" s="97"/>
      <c r="EE74" s="97"/>
      <c r="EF74" s="97"/>
      <c r="EG74" s="97"/>
    </row>
    <row r="75" spans="1:137" s="11" customFormat="1">
      <c r="A75" s="50" t="s">
        <v>227</v>
      </c>
      <c r="B75" s="49" t="s">
        <v>235</v>
      </c>
      <c r="C75" s="49" t="s">
        <v>236</v>
      </c>
      <c r="D75" s="50" t="s">
        <v>230</v>
      </c>
      <c r="E75" s="50" t="s">
        <v>230</v>
      </c>
      <c r="F75" s="50" t="s">
        <v>83</v>
      </c>
      <c r="G75" s="50" t="s">
        <v>230</v>
      </c>
      <c r="H75" s="50" t="s">
        <v>85</v>
      </c>
      <c r="I75" s="50" t="s">
        <v>231</v>
      </c>
      <c r="J75" s="50" t="s">
        <v>87</v>
      </c>
      <c r="K75" s="50" t="s">
        <v>232</v>
      </c>
      <c r="L75" s="3" t="s">
        <v>303</v>
      </c>
      <c r="M75" s="51"/>
      <c r="N75" s="40"/>
      <c r="O75" s="40"/>
      <c r="P75" s="40"/>
      <c r="Q75" s="40"/>
      <c r="R75" s="41"/>
      <c r="S75" s="39"/>
      <c r="T75" s="40"/>
      <c r="U75" s="40"/>
      <c r="V75" s="40"/>
      <c r="W75" s="40"/>
      <c r="X75" s="41"/>
      <c r="Y75" s="41"/>
      <c r="Z75" s="40"/>
      <c r="AA75" s="42"/>
      <c r="AB75" s="43"/>
      <c r="AC75" s="43"/>
      <c r="AD75" s="43"/>
      <c r="AE75" s="43"/>
      <c r="AF75" s="44"/>
      <c r="AG75" s="42"/>
      <c r="AH75" s="43"/>
      <c r="AI75" s="43"/>
      <c r="AJ75" s="43"/>
      <c r="AK75" s="43"/>
      <c r="AL75" s="44"/>
      <c r="AM75" s="45"/>
      <c r="AN75" s="43"/>
      <c r="AO75" s="46"/>
      <c r="AP75" s="47"/>
      <c r="AQ75" s="47"/>
      <c r="AR75" s="47"/>
      <c r="AS75" s="47"/>
      <c r="AT75" s="48"/>
      <c r="AU75" s="46"/>
      <c r="AV75" s="47"/>
      <c r="AW75" s="47"/>
      <c r="AX75" s="47"/>
      <c r="AY75" s="47"/>
      <c r="AZ75" s="48"/>
      <c r="BA75" s="47"/>
      <c r="BB75" s="47">
        <v>86168.5</v>
      </c>
      <c r="BC75" s="39"/>
      <c r="BD75" s="40"/>
      <c r="BE75" s="40"/>
      <c r="BF75" s="40"/>
      <c r="BG75" s="40"/>
      <c r="BH75" s="41"/>
      <c r="BI75" s="39"/>
      <c r="BJ75" s="40"/>
      <c r="BK75" s="40"/>
      <c r="BL75" s="40"/>
      <c r="BM75" s="40"/>
      <c r="BN75" s="41"/>
      <c r="BO75" s="41"/>
      <c r="BP75" s="41"/>
      <c r="BQ75" s="42"/>
      <c r="BR75" s="43"/>
      <c r="BS75" s="43"/>
      <c r="BT75" s="43"/>
      <c r="BU75" s="43"/>
      <c r="BV75" s="44"/>
      <c r="BW75" s="42"/>
      <c r="BX75" s="43"/>
      <c r="BY75" s="43"/>
      <c r="BZ75" s="43"/>
      <c r="CA75" s="43"/>
      <c r="CB75" s="44"/>
      <c r="CC75" s="45"/>
      <c r="CD75" s="43"/>
      <c r="CE75" s="46"/>
      <c r="CF75" s="47"/>
      <c r="CG75" s="47"/>
      <c r="CH75" s="47"/>
      <c r="CI75" s="47"/>
      <c r="CJ75" s="48"/>
      <c r="CK75" s="46"/>
      <c r="CL75" s="47"/>
      <c r="CM75" s="47"/>
      <c r="CN75" s="47"/>
      <c r="CO75" s="47"/>
      <c r="CP75" s="48"/>
      <c r="CQ75" s="47"/>
      <c r="CR75" s="6">
        <v>78335</v>
      </c>
      <c r="CS75" s="2">
        <f t="shared" si="18"/>
        <v>7833.5</v>
      </c>
      <c r="CT75" s="2"/>
      <c r="CU75" s="2"/>
      <c r="CV75" s="2"/>
      <c r="CW75" s="2">
        <f t="shared" si="37"/>
        <v>58121.142857142855</v>
      </c>
      <c r="CX75" s="2"/>
      <c r="CY75" s="2"/>
      <c r="CZ75" s="2">
        <f t="shared" si="34"/>
        <v>58121.142857142855</v>
      </c>
      <c r="DA75" s="2">
        <f t="shared" si="35"/>
        <v>7265.1428571428551</v>
      </c>
      <c r="DB75" s="2"/>
      <c r="DC75" s="2"/>
      <c r="DD75" s="242"/>
      <c r="DE75" s="2"/>
      <c r="DF75" s="2">
        <v>50856</v>
      </c>
      <c r="DG75" s="2"/>
      <c r="DH75" s="2"/>
      <c r="DI75" s="2">
        <f t="shared" si="38"/>
        <v>50856</v>
      </c>
      <c r="DJ75" s="2">
        <f t="shared" si="38"/>
        <v>50856</v>
      </c>
      <c r="DK75" s="2"/>
      <c r="DL75" s="242"/>
      <c r="DM75" s="2"/>
      <c r="DN75" s="2">
        <f t="shared" si="20"/>
        <v>50856</v>
      </c>
      <c r="DO75" s="2"/>
      <c r="DP75" s="2"/>
      <c r="DQ75" s="2"/>
      <c r="DR75" s="54">
        <f t="shared" si="32"/>
        <v>0</v>
      </c>
      <c r="DS75" s="5">
        <f t="shared" si="33"/>
        <v>1</v>
      </c>
      <c r="DT75" s="98">
        <v>50856</v>
      </c>
      <c r="DU75" s="98"/>
      <c r="DV75" s="103">
        <f t="shared" si="39"/>
        <v>50856</v>
      </c>
      <c r="DW75" s="102">
        <f t="shared" si="40"/>
        <v>1</v>
      </c>
      <c r="DX75" s="103"/>
      <c r="DY75" s="97"/>
      <c r="DZ75" s="97"/>
      <c r="EA75" s="97"/>
      <c r="EB75" s="97"/>
      <c r="EC75" s="97"/>
      <c r="ED75" s="97"/>
      <c r="EE75" s="97"/>
      <c r="EF75" s="97"/>
      <c r="EG75" s="97"/>
    </row>
    <row r="76" spans="1:137" s="11" customFormat="1">
      <c r="A76" s="50" t="s">
        <v>227</v>
      </c>
      <c r="B76" s="49" t="s">
        <v>237</v>
      </c>
      <c r="C76" s="49" t="s">
        <v>238</v>
      </c>
      <c r="D76" s="50" t="s">
        <v>230</v>
      </c>
      <c r="E76" s="50" t="s">
        <v>230</v>
      </c>
      <c r="F76" s="50" t="s">
        <v>83</v>
      </c>
      <c r="G76" s="50" t="s">
        <v>230</v>
      </c>
      <c r="H76" s="50" t="s">
        <v>85</v>
      </c>
      <c r="I76" s="50" t="s">
        <v>231</v>
      </c>
      <c r="J76" s="50" t="s">
        <v>87</v>
      </c>
      <c r="K76" s="50" t="s">
        <v>232</v>
      </c>
      <c r="L76" s="3" t="s">
        <v>304</v>
      </c>
      <c r="M76" s="51"/>
      <c r="N76" s="40"/>
      <c r="O76" s="40"/>
      <c r="P76" s="40"/>
      <c r="Q76" s="40"/>
      <c r="R76" s="41"/>
      <c r="S76" s="39"/>
      <c r="T76" s="40"/>
      <c r="U76" s="40"/>
      <c r="V76" s="40"/>
      <c r="W76" s="40"/>
      <c r="X76" s="41"/>
      <c r="Y76" s="41"/>
      <c r="Z76" s="40"/>
      <c r="AA76" s="42"/>
      <c r="AB76" s="43"/>
      <c r="AC76" s="43"/>
      <c r="AD76" s="43"/>
      <c r="AE76" s="43"/>
      <c r="AF76" s="44"/>
      <c r="AG76" s="42"/>
      <c r="AH76" s="43"/>
      <c r="AI76" s="43"/>
      <c r="AJ76" s="43"/>
      <c r="AK76" s="43"/>
      <c r="AL76" s="44"/>
      <c r="AM76" s="45"/>
      <c r="AN76" s="43"/>
      <c r="AO76" s="46"/>
      <c r="AP76" s="47"/>
      <c r="AQ76" s="47"/>
      <c r="AR76" s="47"/>
      <c r="AS76" s="47"/>
      <c r="AT76" s="48"/>
      <c r="AU76" s="46"/>
      <c r="AV76" s="47"/>
      <c r="AW76" s="47"/>
      <c r="AX76" s="47"/>
      <c r="AY76" s="47"/>
      <c r="AZ76" s="48"/>
      <c r="BA76" s="47"/>
      <c r="BB76" s="47">
        <v>44003.3</v>
      </c>
      <c r="BC76" s="39"/>
      <c r="BD76" s="40"/>
      <c r="BE76" s="40"/>
      <c r="BF76" s="40"/>
      <c r="BG76" s="40"/>
      <c r="BH76" s="41"/>
      <c r="BI76" s="39"/>
      <c r="BJ76" s="40"/>
      <c r="BK76" s="40"/>
      <c r="BL76" s="40"/>
      <c r="BM76" s="40"/>
      <c r="BN76" s="41"/>
      <c r="BO76" s="41"/>
      <c r="BP76" s="41"/>
      <c r="BQ76" s="42"/>
      <c r="BR76" s="43"/>
      <c r="BS76" s="43"/>
      <c r="BT76" s="43"/>
      <c r="BU76" s="43"/>
      <c r="BV76" s="44"/>
      <c r="BW76" s="42"/>
      <c r="BX76" s="43"/>
      <c r="BY76" s="43"/>
      <c r="BZ76" s="43"/>
      <c r="CA76" s="43"/>
      <c r="CB76" s="44"/>
      <c r="CC76" s="45"/>
      <c r="CD76" s="43"/>
      <c r="CE76" s="46"/>
      <c r="CF76" s="47"/>
      <c r="CG76" s="47"/>
      <c r="CH76" s="47"/>
      <c r="CI76" s="47"/>
      <c r="CJ76" s="48"/>
      <c r="CK76" s="46"/>
      <c r="CL76" s="47"/>
      <c r="CM76" s="47"/>
      <c r="CN76" s="47"/>
      <c r="CO76" s="47"/>
      <c r="CP76" s="48"/>
      <c r="CQ76" s="47"/>
      <c r="CR76" s="6">
        <v>40003</v>
      </c>
      <c r="CS76" s="2">
        <f t="shared" si="18"/>
        <v>4000.3000000000029</v>
      </c>
      <c r="CT76" s="2"/>
      <c r="CU76" s="2"/>
      <c r="CV76" s="2"/>
      <c r="CW76" s="2">
        <f t="shared" si="37"/>
        <v>16627.428571428572</v>
      </c>
      <c r="CX76" s="2"/>
      <c r="CY76" s="2"/>
      <c r="CZ76" s="2">
        <f t="shared" si="34"/>
        <v>16627.428571428572</v>
      </c>
      <c r="DA76" s="2">
        <f t="shared" si="35"/>
        <v>2078.4285714285725</v>
      </c>
      <c r="DB76" s="2"/>
      <c r="DC76" s="2"/>
      <c r="DD76" s="242"/>
      <c r="DE76" s="2"/>
      <c r="DF76" s="2">
        <v>14549</v>
      </c>
      <c r="DG76" s="2"/>
      <c r="DH76" s="2"/>
      <c r="DI76" s="2">
        <f t="shared" si="38"/>
        <v>14549</v>
      </c>
      <c r="DJ76" s="2">
        <f t="shared" si="38"/>
        <v>14549</v>
      </c>
      <c r="DK76" s="2"/>
      <c r="DL76" s="242"/>
      <c r="DM76" s="2"/>
      <c r="DN76" s="2">
        <f t="shared" si="20"/>
        <v>14549</v>
      </c>
      <c r="DO76" s="2"/>
      <c r="DP76" s="2"/>
      <c r="DQ76" s="2"/>
      <c r="DR76" s="54">
        <f t="shared" si="32"/>
        <v>0</v>
      </c>
      <c r="DS76" s="5">
        <f t="shared" si="33"/>
        <v>1</v>
      </c>
      <c r="DT76" s="98">
        <v>14549</v>
      </c>
      <c r="DU76" s="98"/>
      <c r="DV76" s="103">
        <f t="shared" si="39"/>
        <v>14549</v>
      </c>
      <c r="DW76" s="102">
        <f t="shared" si="40"/>
        <v>1</v>
      </c>
      <c r="DX76" s="103"/>
      <c r="DY76" s="97"/>
      <c r="DZ76" s="97"/>
      <c r="EA76" s="97"/>
      <c r="EB76" s="97"/>
      <c r="EC76" s="97"/>
      <c r="ED76" s="97"/>
      <c r="EE76" s="97"/>
      <c r="EF76" s="97"/>
      <c r="EG76" s="97"/>
    </row>
    <row r="77" spans="1:137" s="11" customFormat="1">
      <c r="A77" s="50" t="s">
        <v>227</v>
      </c>
      <c r="B77" s="49" t="s">
        <v>233</v>
      </c>
      <c r="C77" s="49" t="s">
        <v>234</v>
      </c>
      <c r="D77" s="50" t="s">
        <v>230</v>
      </c>
      <c r="E77" s="50" t="s">
        <v>230</v>
      </c>
      <c r="F77" s="50" t="s">
        <v>83</v>
      </c>
      <c r="G77" s="50" t="s">
        <v>230</v>
      </c>
      <c r="H77" s="50" t="s">
        <v>85</v>
      </c>
      <c r="I77" s="50" t="s">
        <v>231</v>
      </c>
      <c r="J77" s="50" t="s">
        <v>87</v>
      </c>
      <c r="K77" s="50" t="s">
        <v>232</v>
      </c>
      <c r="L77" s="3" t="s">
        <v>305</v>
      </c>
      <c r="M77" s="51"/>
      <c r="N77" s="40"/>
      <c r="O77" s="40"/>
      <c r="P77" s="40"/>
      <c r="Q77" s="40"/>
      <c r="R77" s="41"/>
      <c r="S77" s="39"/>
      <c r="T77" s="40"/>
      <c r="U77" s="40"/>
      <c r="V77" s="40"/>
      <c r="W77" s="40"/>
      <c r="X77" s="41"/>
      <c r="Y77" s="41"/>
      <c r="Z77" s="40"/>
      <c r="AA77" s="42"/>
      <c r="AB77" s="43"/>
      <c r="AC77" s="43"/>
      <c r="AD77" s="43"/>
      <c r="AE77" s="43"/>
      <c r="AF77" s="44"/>
      <c r="AG77" s="42"/>
      <c r="AH77" s="43"/>
      <c r="AI77" s="43"/>
      <c r="AJ77" s="43"/>
      <c r="AK77" s="43"/>
      <c r="AL77" s="44"/>
      <c r="AM77" s="45"/>
      <c r="AN77" s="43"/>
      <c r="AO77" s="46"/>
      <c r="AP77" s="47"/>
      <c r="AQ77" s="47"/>
      <c r="AR77" s="47"/>
      <c r="AS77" s="47"/>
      <c r="AT77" s="48"/>
      <c r="AU77" s="46"/>
      <c r="AV77" s="47"/>
      <c r="AW77" s="47"/>
      <c r="AX77" s="47"/>
      <c r="AY77" s="47"/>
      <c r="AZ77" s="48"/>
      <c r="BA77" s="47"/>
      <c r="BB77" s="47">
        <v>44002.200000000004</v>
      </c>
      <c r="BC77" s="39"/>
      <c r="BD77" s="40"/>
      <c r="BE77" s="40"/>
      <c r="BF77" s="40"/>
      <c r="BG77" s="40"/>
      <c r="BH77" s="41"/>
      <c r="BI77" s="39"/>
      <c r="BJ77" s="40"/>
      <c r="BK77" s="40"/>
      <c r="BL77" s="40"/>
      <c r="BM77" s="40"/>
      <c r="BN77" s="41"/>
      <c r="BO77" s="41"/>
      <c r="BP77" s="41"/>
      <c r="BQ77" s="42"/>
      <c r="BR77" s="43"/>
      <c r="BS77" s="43"/>
      <c r="BT77" s="43"/>
      <c r="BU77" s="43"/>
      <c r="BV77" s="44"/>
      <c r="BW77" s="42"/>
      <c r="BX77" s="43"/>
      <c r="BY77" s="43"/>
      <c r="BZ77" s="43"/>
      <c r="CA77" s="43"/>
      <c r="CB77" s="44"/>
      <c r="CC77" s="45"/>
      <c r="CD77" s="43"/>
      <c r="CE77" s="46"/>
      <c r="CF77" s="47"/>
      <c r="CG77" s="47"/>
      <c r="CH77" s="47"/>
      <c r="CI77" s="47"/>
      <c r="CJ77" s="48"/>
      <c r="CK77" s="46"/>
      <c r="CL77" s="47"/>
      <c r="CM77" s="47"/>
      <c r="CN77" s="47"/>
      <c r="CO77" s="47"/>
      <c r="CP77" s="48"/>
      <c r="CQ77" s="47"/>
      <c r="CR77" s="6">
        <v>40002</v>
      </c>
      <c r="CS77" s="2">
        <f t="shared" si="18"/>
        <v>4000.2000000000044</v>
      </c>
      <c r="CT77" s="2"/>
      <c r="CU77" s="2"/>
      <c r="CV77" s="2"/>
      <c r="CW77" s="2">
        <f t="shared" si="37"/>
        <v>16625.142857142859</v>
      </c>
      <c r="CX77" s="2"/>
      <c r="CY77" s="2"/>
      <c r="CZ77" s="2">
        <f t="shared" si="34"/>
        <v>16625.142857142859</v>
      </c>
      <c r="DA77" s="2">
        <f t="shared" si="35"/>
        <v>2078.1428571428587</v>
      </c>
      <c r="DB77" s="2"/>
      <c r="DC77" s="2"/>
      <c r="DD77" s="242"/>
      <c r="DE77" s="2"/>
      <c r="DF77" s="2">
        <v>14547</v>
      </c>
      <c r="DG77" s="2"/>
      <c r="DH77" s="2"/>
      <c r="DI77" s="2">
        <f t="shared" si="38"/>
        <v>14547</v>
      </c>
      <c r="DJ77" s="2">
        <f t="shared" si="38"/>
        <v>14547</v>
      </c>
      <c r="DK77" s="2"/>
      <c r="DL77" s="242"/>
      <c r="DM77" s="2"/>
      <c r="DN77" s="2">
        <f t="shared" si="20"/>
        <v>14547</v>
      </c>
      <c r="DO77" s="2"/>
      <c r="DP77" s="2"/>
      <c r="DQ77" s="2"/>
      <c r="DR77" s="54">
        <f t="shared" si="32"/>
        <v>0</v>
      </c>
      <c r="DS77" s="5">
        <f t="shared" si="33"/>
        <v>1</v>
      </c>
      <c r="DT77" s="98">
        <v>14547</v>
      </c>
      <c r="DU77" s="98"/>
      <c r="DV77" s="103">
        <f t="shared" si="39"/>
        <v>14547</v>
      </c>
      <c r="DW77" s="102">
        <f t="shared" si="40"/>
        <v>1</v>
      </c>
      <c r="DX77" s="103"/>
      <c r="DY77" s="97"/>
      <c r="DZ77" s="97"/>
      <c r="EA77" s="97"/>
      <c r="EB77" s="97"/>
      <c r="EC77" s="97"/>
      <c r="ED77" s="97"/>
      <c r="EE77" s="97"/>
      <c r="EF77" s="97"/>
      <c r="EG77" s="97"/>
    </row>
    <row r="78" spans="1:137" s="11" customFormat="1">
      <c r="A78" s="50" t="s">
        <v>244</v>
      </c>
      <c r="B78" s="49" t="s">
        <v>245</v>
      </c>
      <c r="C78" s="49" t="s">
        <v>246</v>
      </c>
      <c r="D78" s="50" t="s">
        <v>230</v>
      </c>
      <c r="E78" s="50" t="s">
        <v>230</v>
      </c>
      <c r="F78" s="50" t="s">
        <v>83</v>
      </c>
      <c r="G78" s="50" t="s">
        <v>230</v>
      </c>
      <c r="H78" s="50" t="s">
        <v>85</v>
      </c>
      <c r="I78" s="50" t="s">
        <v>231</v>
      </c>
      <c r="J78" s="50" t="s">
        <v>87</v>
      </c>
      <c r="K78" s="50" t="s">
        <v>232</v>
      </c>
      <c r="L78" s="3" t="s">
        <v>306</v>
      </c>
      <c r="M78" s="51"/>
      <c r="N78" s="40"/>
      <c r="O78" s="40"/>
      <c r="P78" s="40"/>
      <c r="Q78" s="40"/>
      <c r="R78" s="41"/>
      <c r="S78" s="39"/>
      <c r="T78" s="40"/>
      <c r="U78" s="40"/>
      <c r="V78" s="40"/>
      <c r="W78" s="40"/>
      <c r="X78" s="41"/>
      <c r="Y78" s="41"/>
      <c r="Z78" s="40"/>
      <c r="AA78" s="42"/>
      <c r="AB78" s="43"/>
      <c r="AC78" s="43"/>
      <c r="AD78" s="43"/>
      <c r="AE78" s="43"/>
      <c r="AF78" s="44"/>
      <c r="AG78" s="42"/>
      <c r="AH78" s="43"/>
      <c r="AI78" s="43"/>
      <c r="AJ78" s="43"/>
      <c r="AK78" s="43"/>
      <c r="AL78" s="44"/>
      <c r="AM78" s="45"/>
      <c r="AN78" s="43"/>
      <c r="AO78" s="46"/>
      <c r="AP78" s="47"/>
      <c r="AQ78" s="47"/>
      <c r="AR78" s="47"/>
      <c r="AS78" s="47"/>
      <c r="AT78" s="48"/>
      <c r="AU78" s="46"/>
      <c r="AV78" s="47"/>
      <c r="AW78" s="47"/>
      <c r="AX78" s="47"/>
      <c r="AY78" s="47"/>
      <c r="AZ78" s="48"/>
      <c r="BA78" s="47"/>
      <c r="BB78" s="47">
        <v>55559.9</v>
      </c>
      <c r="BC78" s="39"/>
      <c r="BD78" s="40"/>
      <c r="BE78" s="40"/>
      <c r="BF78" s="40"/>
      <c r="BG78" s="40"/>
      <c r="BH78" s="41"/>
      <c r="BI78" s="39"/>
      <c r="BJ78" s="40"/>
      <c r="BK78" s="40"/>
      <c r="BL78" s="40"/>
      <c r="BM78" s="40"/>
      <c r="BN78" s="41"/>
      <c r="BO78" s="41"/>
      <c r="BP78" s="41"/>
      <c r="BQ78" s="42"/>
      <c r="BR78" s="43"/>
      <c r="BS78" s="43"/>
      <c r="BT78" s="43"/>
      <c r="BU78" s="43"/>
      <c r="BV78" s="44"/>
      <c r="BW78" s="42"/>
      <c r="BX78" s="43"/>
      <c r="BY78" s="43"/>
      <c r="BZ78" s="43"/>
      <c r="CA78" s="43"/>
      <c r="CB78" s="44"/>
      <c r="CC78" s="45"/>
      <c r="CD78" s="43"/>
      <c r="CE78" s="46"/>
      <c r="CF78" s="47"/>
      <c r="CG78" s="47"/>
      <c r="CH78" s="47"/>
      <c r="CI78" s="47"/>
      <c r="CJ78" s="48"/>
      <c r="CK78" s="46"/>
      <c r="CL78" s="47"/>
      <c r="CM78" s="47"/>
      <c r="CN78" s="47"/>
      <c r="CO78" s="47"/>
      <c r="CP78" s="48"/>
      <c r="CQ78" s="47"/>
      <c r="CR78" s="6">
        <v>50509</v>
      </c>
      <c r="CS78" s="2">
        <f t="shared" si="18"/>
        <v>5050.9000000000015</v>
      </c>
      <c r="CT78" s="2"/>
      <c r="CU78" s="2"/>
      <c r="CV78" s="2"/>
      <c r="CW78" s="2">
        <f t="shared" si="37"/>
        <v>54083.428571428572</v>
      </c>
      <c r="CX78" s="2"/>
      <c r="CY78" s="2"/>
      <c r="CZ78" s="2">
        <f t="shared" si="34"/>
        <v>54083.428571428572</v>
      </c>
      <c r="DA78" s="2">
        <f t="shared" si="35"/>
        <v>6760.4285714285725</v>
      </c>
      <c r="DB78" s="2"/>
      <c r="DC78" s="2"/>
      <c r="DD78" s="242"/>
      <c r="DE78" s="2"/>
      <c r="DF78" s="2">
        <v>47323</v>
      </c>
      <c r="DG78" s="2"/>
      <c r="DH78" s="2"/>
      <c r="DI78" s="2">
        <f t="shared" si="38"/>
        <v>47323</v>
      </c>
      <c r="DJ78" s="2">
        <f t="shared" si="38"/>
        <v>47323</v>
      </c>
      <c r="DK78" s="2"/>
      <c r="DL78" s="242"/>
      <c r="DM78" s="2"/>
      <c r="DN78" s="2">
        <f t="shared" si="20"/>
        <v>47323</v>
      </c>
      <c r="DO78" s="2"/>
      <c r="DP78" s="2"/>
      <c r="DQ78" s="2"/>
      <c r="DR78" s="54">
        <f t="shared" si="32"/>
        <v>0</v>
      </c>
      <c r="DS78" s="5">
        <f t="shared" si="33"/>
        <v>1</v>
      </c>
      <c r="DT78" s="98">
        <v>47323</v>
      </c>
      <c r="DU78" s="98"/>
      <c r="DV78" s="103">
        <f t="shared" si="39"/>
        <v>47323</v>
      </c>
      <c r="DW78" s="102">
        <f t="shared" si="40"/>
        <v>1</v>
      </c>
      <c r="DX78" s="103"/>
      <c r="DY78" s="97"/>
      <c r="DZ78" s="97"/>
      <c r="EA78" s="97"/>
      <c r="EB78" s="97"/>
      <c r="EC78" s="97"/>
      <c r="ED78" s="97"/>
      <c r="EE78" s="97"/>
      <c r="EF78" s="97"/>
      <c r="EG78" s="97"/>
    </row>
    <row r="79" spans="1:137" s="11" customFormat="1">
      <c r="A79" s="50" t="s">
        <v>244</v>
      </c>
      <c r="B79" s="49" t="s">
        <v>247</v>
      </c>
      <c r="C79" s="49" t="s">
        <v>248</v>
      </c>
      <c r="D79" s="50" t="s">
        <v>230</v>
      </c>
      <c r="E79" s="50" t="s">
        <v>230</v>
      </c>
      <c r="F79" s="50" t="s">
        <v>83</v>
      </c>
      <c r="G79" s="50" t="s">
        <v>230</v>
      </c>
      <c r="H79" s="50" t="s">
        <v>85</v>
      </c>
      <c r="I79" s="50" t="s">
        <v>231</v>
      </c>
      <c r="J79" s="50" t="s">
        <v>87</v>
      </c>
      <c r="K79" s="50" t="s">
        <v>232</v>
      </c>
      <c r="L79" s="3" t="s">
        <v>307</v>
      </c>
      <c r="M79" s="51"/>
      <c r="N79" s="40"/>
      <c r="O79" s="40"/>
      <c r="P79" s="40"/>
      <c r="Q79" s="40"/>
      <c r="R79" s="41"/>
      <c r="S79" s="39"/>
      <c r="T79" s="40"/>
      <c r="U79" s="40"/>
      <c r="V79" s="40"/>
      <c r="W79" s="40"/>
      <c r="X79" s="41"/>
      <c r="Y79" s="41"/>
      <c r="Z79" s="40"/>
      <c r="AA79" s="42"/>
      <c r="AB79" s="43"/>
      <c r="AC79" s="43"/>
      <c r="AD79" s="43"/>
      <c r="AE79" s="43"/>
      <c r="AF79" s="44"/>
      <c r="AG79" s="42"/>
      <c r="AH79" s="43"/>
      <c r="AI79" s="43"/>
      <c r="AJ79" s="43"/>
      <c r="AK79" s="43"/>
      <c r="AL79" s="44"/>
      <c r="AM79" s="45"/>
      <c r="AN79" s="43"/>
      <c r="AO79" s="46"/>
      <c r="AP79" s="47"/>
      <c r="AQ79" s="47"/>
      <c r="AR79" s="47"/>
      <c r="AS79" s="47"/>
      <c r="AT79" s="48"/>
      <c r="AU79" s="46"/>
      <c r="AV79" s="47"/>
      <c r="AW79" s="47"/>
      <c r="AX79" s="47"/>
      <c r="AY79" s="47"/>
      <c r="AZ79" s="48"/>
      <c r="BA79" s="47"/>
      <c r="BB79" s="47">
        <v>54818.500000000007</v>
      </c>
      <c r="BC79" s="39"/>
      <c r="BD79" s="40"/>
      <c r="BE79" s="40"/>
      <c r="BF79" s="40"/>
      <c r="BG79" s="40"/>
      <c r="BH79" s="41"/>
      <c r="BI79" s="39"/>
      <c r="BJ79" s="40"/>
      <c r="BK79" s="40"/>
      <c r="BL79" s="40"/>
      <c r="BM79" s="40"/>
      <c r="BN79" s="41"/>
      <c r="BO79" s="41"/>
      <c r="BP79" s="41"/>
      <c r="BQ79" s="42"/>
      <c r="BR79" s="43"/>
      <c r="BS79" s="43"/>
      <c r="BT79" s="43"/>
      <c r="BU79" s="43"/>
      <c r="BV79" s="44"/>
      <c r="BW79" s="42"/>
      <c r="BX79" s="43"/>
      <c r="BY79" s="43"/>
      <c r="BZ79" s="43"/>
      <c r="CA79" s="43"/>
      <c r="CB79" s="44"/>
      <c r="CC79" s="45"/>
      <c r="CD79" s="43"/>
      <c r="CE79" s="46"/>
      <c r="CF79" s="47"/>
      <c r="CG79" s="47"/>
      <c r="CH79" s="47"/>
      <c r="CI79" s="47"/>
      <c r="CJ79" s="48"/>
      <c r="CK79" s="46"/>
      <c r="CL79" s="47"/>
      <c r="CM79" s="47"/>
      <c r="CN79" s="47"/>
      <c r="CO79" s="47"/>
      <c r="CP79" s="48"/>
      <c r="CQ79" s="47"/>
      <c r="CR79" s="6">
        <v>49835</v>
      </c>
      <c r="CS79" s="2">
        <f t="shared" si="18"/>
        <v>4983.5000000000073</v>
      </c>
      <c r="CT79" s="2"/>
      <c r="CU79" s="2"/>
      <c r="CV79" s="2"/>
      <c r="CW79" s="2">
        <f t="shared" si="37"/>
        <v>46635.428571428572</v>
      </c>
      <c r="CX79" s="2"/>
      <c r="CY79" s="2"/>
      <c r="CZ79" s="2">
        <f t="shared" si="34"/>
        <v>46635.428571428572</v>
      </c>
      <c r="DA79" s="2">
        <f t="shared" si="35"/>
        <v>5829.4285714285725</v>
      </c>
      <c r="DB79" s="2"/>
      <c r="DC79" s="2"/>
      <c r="DD79" s="242"/>
      <c r="DE79" s="2"/>
      <c r="DF79" s="2">
        <v>40806</v>
      </c>
      <c r="DG79" s="2"/>
      <c r="DH79" s="2"/>
      <c r="DI79" s="2">
        <f t="shared" si="38"/>
        <v>40806</v>
      </c>
      <c r="DJ79" s="2">
        <f t="shared" si="38"/>
        <v>40806</v>
      </c>
      <c r="DK79" s="2"/>
      <c r="DL79" s="242"/>
      <c r="DM79" s="2"/>
      <c r="DN79" s="2">
        <f t="shared" si="20"/>
        <v>40806</v>
      </c>
      <c r="DO79" s="2"/>
      <c r="DP79" s="2"/>
      <c r="DQ79" s="2"/>
      <c r="DR79" s="54">
        <f t="shared" si="32"/>
        <v>0</v>
      </c>
      <c r="DS79" s="5">
        <f t="shared" si="33"/>
        <v>1</v>
      </c>
      <c r="DT79" s="98">
        <v>40806</v>
      </c>
      <c r="DU79" s="98"/>
      <c r="DV79" s="103">
        <f t="shared" si="39"/>
        <v>40806</v>
      </c>
      <c r="DW79" s="102">
        <f t="shared" si="40"/>
        <v>1</v>
      </c>
      <c r="DX79" s="103"/>
      <c r="DY79" s="97"/>
      <c r="DZ79" s="97"/>
      <c r="EA79" s="97"/>
      <c r="EB79" s="97"/>
      <c r="EC79" s="97"/>
      <c r="ED79" s="97"/>
      <c r="EE79" s="97"/>
      <c r="EF79" s="97"/>
      <c r="EG79" s="97"/>
    </row>
    <row r="80" spans="1:137" s="11" customFormat="1">
      <c r="A80" s="50" t="s">
        <v>317</v>
      </c>
      <c r="B80" s="49" t="s">
        <v>249</v>
      </c>
      <c r="C80" s="49" t="s">
        <v>250</v>
      </c>
      <c r="D80" s="50" t="s">
        <v>230</v>
      </c>
      <c r="E80" s="50" t="s">
        <v>230</v>
      </c>
      <c r="F80" s="50" t="s">
        <v>83</v>
      </c>
      <c r="G80" s="50" t="s">
        <v>230</v>
      </c>
      <c r="H80" s="50" t="s">
        <v>85</v>
      </c>
      <c r="I80" s="50" t="s">
        <v>231</v>
      </c>
      <c r="J80" s="50" t="s">
        <v>87</v>
      </c>
      <c r="K80" s="50" t="s">
        <v>232</v>
      </c>
      <c r="L80" s="3" t="s">
        <v>308</v>
      </c>
      <c r="M80" s="51"/>
      <c r="N80" s="40"/>
      <c r="O80" s="40"/>
      <c r="P80" s="40"/>
      <c r="Q80" s="40"/>
      <c r="R80" s="41"/>
      <c r="S80" s="39"/>
      <c r="T80" s="40"/>
      <c r="U80" s="40"/>
      <c r="V80" s="40"/>
      <c r="W80" s="40"/>
      <c r="X80" s="41"/>
      <c r="Y80" s="41"/>
      <c r="Z80" s="40"/>
      <c r="AA80" s="42"/>
      <c r="AB80" s="43"/>
      <c r="AC80" s="43"/>
      <c r="AD80" s="43"/>
      <c r="AE80" s="43"/>
      <c r="AF80" s="44"/>
      <c r="AG80" s="42"/>
      <c r="AH80" s="43"/>
      <c r="AI80" s="43"/>
      <c r="AJ80" s="43"/>
      <c r="AK80" s="43"/>
      <c r="AL80" s="44"/>
      <c r="AM80" s="45"/>
      <c r="AN80" s="43"/>
      <c r="AO80" s="46"/>
      <c r="AP80" s="47"/>
      <c r="AQ80" s="47"/>
      <c r="AR80" s="47"/>
      <c r="AS80" s="47"/>
      <c r="AT80" s="48"/>
      <c r="AU80" s="46"/>
      <c r="AV80" s="47"/>
      <c r="AW80" s="47"/>
      <c r="AX80" s="47"/>
      <c r="AY80" s="47"/>
      <c r="AZ80" s="48"/>
      <c r="BA80" s="47"/>
      <c r="BB80" s="47">
        <v>269577</v>
      </c>
      <c r="BC80" s="39"/>
      <c r="BD80" s="40"/>
      <c r="BE80" s="40"/>
      <c r="BF80" s="40"/>
      <c r="BG80" s="40"/>
      <c r="BH80" s="41"/>
      <c r="BI80" s="39"/>
      <c r="BJ80" s="40"/>
      <c r="BK80" s="40"/>
      <c r="BL80" s="40"/>
      <c r="BM80" s="40"/>
      <c r="BN80" s="41"/>
      <c r="BO80" s="41"/>
      <c r="BP80" s="41"/>
      <c r="BQ80" s="42"/>
      <c r="BR80" s="43"/>
      <c r="BS80" s="43"/>
      <c r="BT80" s="43"/>
      <c r="BU80" s="43"/>
      <c r="BV80" s="44"/>
      <c r="BW80" s="42"/>
      <c r="BX80" s="43"/>
      <c r="BY80" s="43"/>
      <c r="BZ80" s="43"/>
      <c r="CA80" s="43"/>
      <c r="CB80" s="44"/>
      <c r="CC80" s="45"/>
      <c r="CD80" s="43"/>
      <c r="CE80" s="46"/>
      <c r="CF80" s="47"/>
      <c r="CG80" s="47"/>
      <c r="CH80" s="47"/>
      <c r="CI80" s="47"/>
      <c r="CJ80" s="48"/>
      <c r="CK80" s="46"/>
      <c r="CL80" s="47"/>
      <c r="CM80" s="47"/>
      <c r="CN80" s="47"/>
      <c r="CO80" s="47"/>
      <c r="CP80" s="48"/>
      <c r="CQ80" s="47"/>
      <c r="CR80" s="6">
        <v>245070</v>
      </c>
      <c r="CS80" s="2">
        <f t="shared" si="18"/>
        <v>24507</v>
      </c>
      <c r="CT80" s="2"/>
      <c r="CU80" s="2"/>
      <c r="CV80" s="2"/>
      <c r="CW80" s="2">
        <f t="shared" si="37"/>
        <v>176035.42857142858</v>
      </c>
      <c r="CX80" s="2"/>
      <c r="CY80" s="2"/>
      <c r="CZ80" s="2">
        <f t="shared" si="34"/>
        <v>176035.42857142858</v>
      </c>
      <c r="DA80" s="2">
        <f t="shared" si="35"/>
        <v>22004.42857142858</v>
      </c>
      <c r="DB80" s="2"/>
      <c r="DC80" s="2"/>
      <c r="DD80" s="242"/>
      <c r="DE80" s="2"/>
      <c r="DF80" s="2">
        <v>154031</v>
      </c>
      <c r="DG80" s="2"/>
      <c r="DH80" s="2"/>
      <c r="DI80" s="2">
        <f t="shared" si="38"/>
        <v>154031</v>
      </c>
      <c r="DJ80" s="2">
        <f t="shared" si="38"/>
        <v>154031</v>
      </c>
      <c r="DK80" s="2"/>
      <c r="DL80" s="242"/>
      <c r="DM80" s="2"/>
      <c r="DN80" s="2">
        <f t="shared" si="20"/>
        <v>154031</v>
      </c>
      <c r="DO80" s="2"/>
      <c r="DP80" s="2"/>
      <c r="DQ80" s="2"/>
      <c r="DR80" s="54">
        <f t="shared" si="32"/>
        <v>0</v>
      </c>
      <c r="DS80" s="5">
        <f t="shared" si="33"/>
        <v>1</v>
      </c>
      <c r="DT80" s="98">
        <v>154031</v>
      </c>
      <c r="DU80" s="98"/>
      <c r="DV80" s="103">
        <f t="shared" si="39"/>
        <v>154031</v>
      </c>
      <c r="DW80" s="102">
        <f t="shared" si="40"/>
        <v>1</v>
      </c>
      <c r="DX80" s="103"/>
      <c r="DY80" s="97"/>
      <c r="DZ80" s="97"/>
      <c r="EA80" s="97"/>
      <c r="EB80" s="97"/>
      <c r="EC80" s="97"/>
      <c r="ED80" s="97"/>
      <c r="EE80" s="97"/>
      <c r="EF80" s="97"/>
      <c r="EG80" s="97"/>
    </row>
    <row r="81" spans="1:137" s="11" customFormat="1">
      <c r="A81" s="50" t="s">
        <v>317</v>
      </c>
      <c r="B81" s="49" t="s">
        <v>251</v>
      </c>
      <c r="C81" s="49" t="s">
        <v>252</v>
      </c>
      <c r="D81" s="50" t="s">
        <v>230</v>
      </c>
      <c r="E81" s="50" t="s">
        <v>230</v>
      </c>
      <c r="F81" s="50" t="s">
        <v>83</v>
      </c>
      <c r="G81" s="50" t="s">
        <v>230</v>
      </c>
      <c r="H81" s="50" t="s">
        <v>85</v>
      </c>
      <c r="I81" s="50" t="s">
        <v>231</v>
      </c>
      <c r="J81" s="50" t="s">
        <v>87</v>
      </c>
      <c r="K81" s="50" t="s">
        <v>232</v>
      </c>
      <c r="L81" s="3" t="s">
        <v>309</v>
      </c>
      <c r="M81" s="51"/>
      <c r="N81" s="40"/>
      <c r="O81" s="40"/>
      <c r="P81" s="40"/>
      <c r="Q81" s="40"/>
      <c r="R81" s="41"/>
      <c r="S81" s="39"/>
      <c r="T81" s="40"/>
      <c r="U81" s="40"/>
      <c r="V81" s="40"/>
      <c r="W81" s="40"/>
      <c r="X81" s="41"/>
      <c r="Y81" s="41"/>
      <c r="Z81" s="40"/>
      <c r="AA81" s="42"/>
      <c r="AB81" s="43"/>
      <c r="AC81" s="43"/>
      <c r="AD81" s="43"/>
      <c r="AE81" s="43"/>
      <c r="AF81" s="44"/>
      <c r="AG81" s="42"/>
      <c r="AH81" s="43"/>
      <c r="AI81" s="43"/>
      <c r="AJ81" s="43"/>
      <c r="AK81" s="43"/>
      <c r="AL81" s="44"/>
      <c r="AM81" s="45"/>
      <c r="AN81" s="43"/>
      <c r="AO81" s="46"/>
      <c r="AP81" s="47"/>
      <c r="AQ81" s="47"/>
      <c r="AR81" s="47"/>
      <c r="AS81" s="47"/>
      <c r="AT81" s="48"/>
      <c r="AU81" s="46"/>
      <c r="AV81" s="47"/>
      <c r="AW81" s="47"/>
      <c r="AX81" s="47"/>
      <c r="AY81" s="47"/>
      <c r="AZ81" s="48"/>
      <c r="BA81" s="47"/>
      <c r="BB81" s="47">
        <v>116045.6</v>
      </c>
      <c r="BC81" s="39"/>
      <c r="BD81" s="40"/>
      <c r="BE81" s="40"/>
      <c r="BF81" s="40"/>
      <c r="BG81" s="40"/>
      <c r="BH81" s="41"/>
      <c r="BI81" s="39"/>
      <c r="BJ81" s="40"/>
      <c r="BK81" s="40"/>
      <c r="BL81" s="40"/>
      <c r="BM81" s="40"/>
      <c r="BN81" s="41"/>
      <c r="BO81" s="41"/>
      <c r="BP81" s="41"/>
      <c r="BQ81" s="42"/>
      <c r="BR81" s="43"/>
      <c r="BS81" s="43"/>
      <c r="BT81" s="43"/>
      <c r="BU81" s="43"/>
      <c r="BV81" s="44"/>
      <c r="BW81" s="42"/>
      <c r="BX81" s="43"/>
      <c r="BY81" s="43"/>
      <c r="BZ81" s="43"/>
      <c r="CA81" s="43"/>
      <c r="CB81" s="44"/>
      <c r="CC81" s="45"/>
      <c r="CD81" s="43"/>
      <c r="CE81" s="46"/>
      <c r="CF81" s="47"/>
      <c r="CG81" s="47"/>
      <c r="CH81" s="47"/>
      <c r="CI81" s="47"/>
      <c r="CJ81" s="48"/>
      <c r="CK81" s="46"/>
      <c r="CL81" s="47"/>
      <c r="CM81" s="47"/>
      <c r="CN81" s="47"/>
      <c r="CO81" s="47"/>
      <c r="CP81" s="48"/>
      <c r="CQ81" s="47"/>
      <c r="CR81" s="6">
        <v>105496</v>
      </c>
      <c r="CS81" s="2">
        <f t="shared" si="18"/>
        <v>10549.600000000006</v>
      </c>
      <c r="CT81" s="2"/>
      <c r="CU81" s="2"/>
      <c r="CV81" s="2"/>
      <c r="CW81" s="2">
        <f t="shared" si="37"/>
        <v>85177.142857142855</v>
      </c>
      <c r="CX81" s="2"/>
      <c r="CY81" s="2"/>
      <c r="CZ81" s="2">
        <f t="shared" si="34"/>
        <v>85177.142857142855</v>
      </c>
      <c r="DA81" s="2">
        <f t="shared" si="35"/>
        <v>10647.142857142855</v>
      </c>
      <c r="DB81" s="2"/>
      <c r="DC81" s="2"/>
      <c r="DD81" s="242"/>
      <c r="DE81" s="2"/>
      <c r="DF81" s="2">
        <v>74530</v>
      </c>
      <c r="DG81" s="2"/>
      <c r="DH81" s="2"/>
      <c r="DI81" s="2">
        <f t="shared" si="38"/>
        <v>74530</v>
      </c>
      <c r="DJ81" s="2">
        <f t="shared" si="38"/>
        <v>74530</v>
      </c>
      <c r="DK81" s="2"/>
      <c r="DL81" s="242"/>
      <c r="DM81" s="2"/>
      <c r="DN81" s="2">
        <f t="shared" si="20"/>
        <v>74530</v>
      </c>
      <c r="DO81" s="2"/>
      <c r="DP81" s="2"/>
      <c r="DQ81" s="2"/>
      <c r="DR81" s="54">
        <f t="shared" si="32"/>
        <v>0</v>
      </c>
      <c r="DS81" s="5">
        <f t="shared" si="33"/>
        <v>1</v>
      </c>
      <c r="DT81" s="98">
        <v>74530</v>
      </c>
      <c r="DU81" s="98"/>
      <c r="DV81" s="103">
        <f t="shared" si="39"/>
        <v>74530</v>
      </c>
      <c r="DW81" s="102">
        <f t="shared" si="40"/>
        <v>1</v>
      </c>
      <c r="DX81" s="103"/>
      <c r="DY81" s="97"/>
      <c r="DZ81" s="97"/>
      <c r="EA81" s="97"/>
      <c r="EB81" s="97"/>
      <c r="EC81" s="97"/>
      <c r="ED81" s="97"/>
      <c r="EE81" s="97"/>
      <c r="EF81" s="97"/>
      <c r="EG81" s="97"/>
    </row>
    <row r="82" spans="1:137" s="11" customFormat="1">
      <c r="A82" s="50" t="s">
        <v>314</v>
      </c>
      <c r="B82" s="49" t="s">
        <v>260</v>
      </c>
      <c r="C82" s="49" t="s">
        <v>261</v>
      </c>
      <c r="D82" s="50" t="s">
        <v>230</v>
      </c>
      <c r="E82" s="50" t="s">
        <v>230</v>
      </c>
      <c r="F82" s="50" t="s">
        <v>83</v>
      </c>
      <c r="G82" s="50" t="s">
        <v>230</v>
      </c>
      <c r="H82" s="50" t="s">
        <v>85</v>
      </c>
      <c r="I82" s="50" t="s">
        <v>231</v>
      </c>
      <c r="J82" s="50" t="s">
        <v>87</v>
      </c>
      <c r="K82" s="50" t="s">
        <v>232</v>
      </c>
      <c r="L82" s="3" t="s">
        <v>310</v>
      </c>
      <c r="M82" s="51"/>
      <c r="N82" s="40"/>
      <c r="O82" s="40"/>
      <c r="P82" s="40"/>
      <c r="Q82" s="40"/>
      <c r="R82" s="41"/>
      <c r="S82" s="39"/>
      <c r="T82" s="40"/>
      <c r="U82" s="40"/>
      <c r="V82" s="40"/>
      <c r="W82" s="40"/>
      <c r="X82" s="41"/>
      <c r="Y82" s="41"/>
      <c r="Z82" s="40"/>
      <c r="AA82" s="42"/>
      <c r="AB82" s="43"/>
      <c r="AC82" s="43"/>
      <c r="AD82" s="43"/>
      <c r="AE82" s="43"/>
      <c r="AF82" s="44"/>
      <c r="AG82" s="42"/>
      <c r="AH82" s="43"/>
      <c r="AI82" s="43"/>
      <c r="AJ82" s="43"/>
      <c r="AK82" s="43"/>
      <c r="AL82" s="44"/>
      <c r="AM82" s="45"/>
      <c r="AN82" s="43"/>
      <c r="AO82" s="46"/>
      <c r="AP82" s="47"/>
      <c r="AQ82" s="47"/>
      <c r="AR82" s="47"/>
      <c r="AS82" s="47"/>
      <c r="AT82" s="48"/>
      <c r="AU82" s="46"/>
      <c r="AV82" s="47"/>
      <c r="AW82" s="47"/>
      <c r="AX82" s="47"/>
      <c r="AY82" s="47"/>
      <c r="AZ82" s="48"/>
      <c r="BA82" s="47"/>
      <c r="BB82" s="47">
        <v>28164.400000000001</v>
      </c>
      <c r="BC82" s="39"/>
      <c r="BD82" s="40"/>
      <c r="BE82" s="40"/>
      <c r="BF82" s="40"/>
      <c r="BG82" s="40"/>
      <c r="BH82" s="41"/>
      <c r="BI82" s="39"/>
      <c r="BJ82" s="40"/>
      <c r="BK82" s="40"/>
      <c r="BL82" s="40"/>
      <c r="BM82" s="40"/>
      <c r="BN82" s="41"/>
      <c r="BO82" s="41"/>
      <c r="BP82" s="41"/>
      <c r="BQ82" s="42"/>
      <c r="BR82" s="43"/>
      <c r="BS82" s="43"/>
      <c r="BT82" s="43"/>
      <c r="BU82" s="43"/>
      <c r="BV82" s="44"/>
      <c r="BW82" s="42"/>
      <c r="BX82" s="43"/>
      <c r="BY82" s="43"/>
      <c r="BZ82" s="43"/>
      <c r="CA82" s="43"/>
      <c r="CB82" s="44"/>
      <c r="CC82" s="45"/>
      <c r="CD82" s="43"/>
      <c r="CE82" s="46"/>
      <c r="CF82" s="47"/>
      <c r="CG82" s="47"/>
      <c r="CH82" s="47"/>
      <c r="CI82" s="47"/>
      <c r="CJ82" s="48"/>
      <c r="CK82" s="46"/>
      <c r="CL82" s="47"/>
      <c r="CM82" s="47"/>
      <c r="CN82" s="47"/>
      <c r="CO82" s="47"/>
      <c r="CP82" s="48"/>
      <c r="CQ82" s="47"/>
      <c r="CR82" s="6">
        <v>25604</v>
      </c>
      <c r="CS82" s="2">
        <f t="shared" si="18"/>
        <v>2560.4000000000015</v>
      </c>
      <c r="CT82" s="2"/>
      <c r="CU82" s="2"/>
      <c r="CV82" s="2"/>
      <c r="CW82" s="2">
        <f t="shared" si="37"/>
        <v>9387.4285714285706</v>
      </c>
      <c r="CX82" s="2"/>
      <c r="CY82" s="2"/>
      <c r="CZ82" s="2">
        <f t="shared" si="34"/>
        <v>9387.4285714285706</v>
      </c>
      <c r="DA82" s="2">
        <f t="shared" si="35"/>
        <v>1173.4285714285706</v>
      </c>
      <c r="DB82" s="2"/>
      <c r="DC82" s="2"/>
      <c r="DD82" s="242"/>
      <c r="DE82" s="2"/>
      <c r="DF82" s="2">
        <v>8214</v>
      </c>
      <c r="DG82" s="2"/>
      <c r="DH82" s="2"/>
      <c r="DI82" s="2">
        <f t="shared" si="38"/>
        <v>8214</v>
      </c>
      <c r="DJ82" s="2">
        <f t="shared" si="38"/>
        <v>8214</v>
      </c>
      <c r="DK82" s="2"/>
      <c r="DL82" s="242"/>
      <c r="DM82" s="2"/>
      <c r="DN82" s="2">
        <f t="shared" si="20"/>
        <v>8214</v>
      </c>
      <c r="DO82" s="2"/>
      <c r="DP82" s="2"/>
      <c r="DQ82" s="2"/>
      <c r="DR82" s="54">
        <f t="shared" si="32"/>
        <v>0</v>
      </c>
      <c r="DS82" s="5">
        <f t="shared" si="33"/>
        <v>1</v>
      </c>
      <c r="DT82" s="98">
        <v>8214</v>
      </c>
      <c r="DU82" s="98"/>
      <c r="DV82" s="103">
        <f t="shared" si="39"/>
        <v>8214</v>
      </c>
      <c r="DW82" s="102">
        <f t="shared" si="40"/>
        <v>1</v>
      </c>
      <c r="DX82" s="103"/>
      <c r="DY82" s="97"/>
      <c r="DZ82" s="97"/>
      <c r="EA82" s="97"/>
      <c r="EB82" s="97"/>
      <c r="EC82" s="97"/>
      <c r="ED82" s="97"/>
      <c r="EE82" s="97"/>
      <c r="EF82" s="97"/>
      <c r="EG82" s="97"/>
    </row>
    <row r="83" spans="1:137" s="11" customFormat="1">
      <c r="A83" s="74" t="s">
        <v>317</v>
      </c>
      <c r="B83" s="75" t="s">
        <v>253</v>
      </c>
      <c r="C83" s="75" t="s">
        <v>254</v>
      </c>
      <c r="D83" s="74" t="s">
        <v>230</v>
      </c>
      <c r="E83" s="74" t="s">
        <v>230</v>
      </c>
      <c r="F83" s="74" t="s">
        <v>83</v>
      </c>
      <c r="G83" s="74" t="s">
        <v>230</v>
      </c>
      <c r="H83" s="74" t="s">
        <v>85</v>
      </c>
      <c r="I83" s="74" t="s">
        <v>231</v>
      </c>
      <c r="J83" s="74" t="s">
        <v>87</v>
      </c>
      <c r="K83" s="74" t="s">
        <v>232</v>
      </c>
      <c r="L83" s="76" t="s">
        <v>311</v>
      </c>
      <c r="M83" s="51"/>
      <c r="N83" s="40"/>
      <c r="O83" s="40"/>
      <c r="P83" s="40"/>
      <c r="Q83" s="40"/>
      <c r="R83" s="41"/>
      <c r="S83" s="39"/>
      <c r="T83" s="40"/>
      <c r="U83" s="40"/>
      <c r="V83" s="40"/>
      <c r="W83" s="40"/>
      <c r="X83" s="41"/>
      <c r="Y83" s="41"/>
      <c r="Z83" s="40"/>
      <c r="AA83" s="42"/>
      <c r="AB83" s="43"/>
      <c r="AC83" s="43"/>
      <c r="AD83" s="43"/>
      <c r="AE83" s="43"/>
      <c r="AF83" s="44"/>
      <c r="AG83" s="42"/>
      <c r="AH83" s="43"/>
      <c r="AI83" s="43"/>
      <c r="AJ83" s="43"/>
      <c r="AK83" s="43"/>
      <c r="AL83" s="44"/>
      <c r="AM83" s="45"/>
      <c r="AN83" s="43"/>
      <c r="AO83" s="46"/>
      <c r="AP83" s="47"/>
      <c r="AQ83" s="47"/>
      <c r="AR83" s="47"/>
      <c r="AS83" s="47"/>
      <c r="AT83" s="48"/>
      <c r="AU83" s="46"/>
      <c r="AV83" s="47"/>
      <c r="AW83" s="47"/>
      <c r="AX83" s="47"/>
      <c r="AY83" s="47"/>
      <c r="AZ83" s="48"/>
      <c r="BA83" s="47"/>
      <c r="BB83" s="47">
        <v>28154.500000000004</v>
      </c>
      <c r="BC83" s="39"/>
      <c r="BD83" s="40"/>
      <c r="BE83" s="40"/>
      <c r="BF83" s="40"/>
      <c r="BG83" s="40"/>
      <c r="BH83" s="41"/>
      <c r="BI83" s="39"/>
      <c r="BJ83" s="40"/>
      <c r="BK83" s="40"/>
      <c r="BL83" s="40"/>
      <c r="BM83" s="40"/>
      <c r="BN83" s="41"/>
      <c r="BO83" s="41"/>
      <c r="BP83" s="41"/>
      <c r="BQ83" s="42"/>
      <c r="BR83" s="43"/>
      <c r="BS83" s="43"/>
      <c r="BT83" s="43"/>
      <c r="BU83" s="43"/>
      <c r="BV83" s="44"/>
      <c r="BW83" s="42"/>
      <c r="BX83" s="43"/>
      <c r="BY83" s="43"/>
      <c r="BZ83" s="43"/>
      <c r="CA83" s="43"/>
      <c r="CB83" s="44"/>
      <c r="CC83" s="45"/>
      <c r="CD83" s="43"/>
      <c r="CE83" s="46"/>
      <c r="CF83" s="47"/>
      <c r="CG83" s="47"/>
      <c r="CH83" s="47"/>
      <c r="CI83" s="47"/>
      <c r="CJ83" s="48"/>
      <c r="CK83" s="46"/>
      <c r="CL83" s="47"/>
      <c r="CM83" s="47"/>
      <c r="CN83" s="47"/>
      <c r="CO83" s="47"/>
      <c r="CP83" s="48"/>
      <c r="CQ83" s="47"/>
      <c r="CR83" s="6">
        <v>25595</v>
      </c>
      <c r="CS83" s="2">
        <f t="shared" si="18"/>
        <v>2559.5000000000036</v>
      </c>
      <c r="CT83" s="2"/>
      <c r="CU83" s="77"/>
      <c r="CV83" s="77"/>
      <c r="CW83" s="77">
        <f t="shared" si="37"/>
        <v>4720</v>
      </c>
      <c r="CX83" s="77"/>
      <c r="CY83" s="77"/>
      <c r="CZ83" s="77">
        <f t="shared" si="34"/>
        <v>4720</v>
      </c>
      <c r="DA83" s="77">
        <f t="shared" si="35"/>
        <v>590</v>
      </c>
      <c r="DB83" s="77"/>
      <c r="DC83" s="77"/>
      <c r="DD83" s="239"/>
      <c r="DE83" s="77"/>
      <c r="DF83" s="77">
        <v>4130</v>
      </c>
      <c r="DG83" s="77"/>
      <c r="DH83" s="77"/>
      <c r="DI83" s="77">
        <f t="shared" si="38"/>
        <v>4130</v>
      </c>
      <c r="DJ83" s="77">
        <f t="shared" si="38"/>
        <v>4130</v>
      </c>
      <c r="DK83" s="77"/>
      <c r="DL83" s="239"/>
      <c r="DM83" s="77"/>
      <c r="DN83" s="77">
        <f t="shared" si="20"/>
        <v>4130</v>
      </c>
      <c r="DO83" s="77"/>
      <c r="DP83" s="77"/>
      <c r="DQ83" s="77"/>
      <c r="DR83" s="78">
        <f t="shared" si="32"/>
        <v>0</v>
      </c>
      <c r="DS83" s="79">
        <f t="shared" si="33"/>
        <v>1</v>
      </c>
      <c r="DT83" s="98">
        <v>4130</v>
      </c>
      <c r="DU83" s="98"/>
      <c r="DV83" s="103">
        <f t="shared" si="39"/>
        <v>4130</v>
      </c>
      <c r="DW83" s="102">
        <f t="shared" si="40"/>
        <v>1</v>
      </c>
      <c r="DX83" s="103"/>
      <c r="DY83" s="97"/>
      <c r="DZ83" s="97"/>
      <c r="EA83" s="97"/>
      <c r="EB83" s="97"/>
      <c r="EC83" s="97"/>
      <c r="ED83" s="97"/>
      <c r="EE83" s="97"/>
      <c r="EF83" s="97"/>
      <c r="EG83" s="97"/>
    </row>
    <row r="84" spans="1:137" s="11" customFormat="1">
      <c r="A84" s="74" t="s">
        <v>79</v>
      </c>
      <c r="B84" s="75" t="s">
        <v>144</v>
      </c>
      <c r="C84" s="75" t="s">
        <v>145</v>
      </c>
      <c r="D84" s="74" t="s">
        <v>140</v>
      </c>
      <c r="E84" s="74" t="s">
        <v>141</v>
      </c>
      <c r="F84" s="74" t="s">
        <v>140</v>
      </c>
      <c r="G84" s="74" t="s">
        <v>142</v>
      </c>
      <c r="H84" s="74" t="s">
        <v>85</v>
      </c>
      <c r="I84" s="74" t="s">
        <v>143</v>
      </c>
      <c r="J84" s="74" t="s">
        <v>87</v>
      </c>
      <c r="K84" s="74" t="s">
        <v>93</v>
      </c>
      <c r="L84" s="76" t="s">
        <v>144</v>
      </c>
      <c r="M84" s="51"/>
      <c r="N84" s="40"/>
      <c r="O84" s="40"/>
      <c r="P84" s="40"/>
      <c r="Q84" s="40"/>
      <c r="R84" s="41"/>
      <c r="S84" s="39"/>
      <c r="T84" s="40"/>
      <c r="U84" s="40"/>
      <c r="V84" s="40"/>
      <c r="W84" s="40"/>
      <c r="X84" s="41"/>
      <c r="Y84" s="138">
        <v>2</v>
      </c>
      <c r="Z84" s="137">
        <v>6000</v>
      </c>
      <c r="AA84" s="139"/>
      <c r="AB84" s="140"/>
      <c r="AC84" s="140"/>
      <c r="AD84" s="140"/>
      <c r="AE84" s="140"/>
      <c r="AF84" s="141"/>
      <c r="AG84" s="139"/>
      <c r="AH84" s="140"/>
      <c r="AI84" s="140"/>
      <c r="AJ84" s="140"/>
      <c r="AK84" s="140"/>
      <c r="AL84" s="141"/>
      <c r="AM84" s="142">
        <v>32</v>
      </c>
      <c r="AN84" s="140">
        <v>96000</v>
      </c>
      <c r="AO84" s="46"/>
      <c r="AP84" s="47"/>
      <c r="AQ84" s="47"/>
      <c r="AR84" s="47"/>
      <c r="AS84" s="47"/>
      <c r="AT84" s="48"/>
      <c r="AU84" s="46"/>
      <c r="AV84" s="47"/>
      <c r="AW84" s="47"/>
      <c r="AX84" s="47"/>
      <c r="AY84" s="47"/>
      <c r="AZ84" s="48"/>
      <c r="BA84" s="132">
        <v>34</v>
      </c>
      <c r="BB84" s="151">
        <v>102000</v>
      </c>
      <c r="BC84" s="39"/>
      <c r="BD84" s="40"/>
      <c r="BE84" s="40"/>
      <c r="BF84" s="40"/>
      <c r="BG84" s="40"/>
      <c r="BH84" s="41"/>
      <c r="BI84" s="39"/>
      <c r="BJ84" s="40"/>
      <c r="BK84" s="40"/>
      <c r="BL84" s="40"/>
      <c r="BM84" s="40"/>
      <c r="BN84" s="41"/>
      <c r="BO84" s="148">
        <v>2</v>
      </c>
      <c r="BP84" s="148">
        <f t="shared" ref="BP84:BP95" si="41">Z84*0.91</f>
        <v>5460</v>
      </c>
      <c r="BQ84" s="42"/>
      <c r="BR84" s="43"/>
      <c r="BS84" s="43"/>
      <c r="BT84" s="43"/>
      <c r="BU84" s="43"/>
      <c r="BV84" s="44"/>
      <c r="BW84" s="42"/>
      <c r="BX84" s="43"/>
      <c r="BY84" s="43"/>
      <c r="BZ84" s="43"/>
      <c r="CA84" s="43"/>
      <c r="CB84" s="44"/>
      <c r="CC84" s="150">
        <v>34</v>
      </c>
      <c r="CD84" s="149">
        <f>AN84*0.91</f>
        <v>87360</v>
      </c>
      <c r="CE84" s="46"/>
      <c r="CF84" s="47"/>
      <c r="CG84" s="47"/>
      <c r="CH84" s="47"/>
      <c r="CI84" s="47"/>
      <c r="CJ84" s="48"/>
      <c r="CK84" s="46"/>
      <c r="CL84" s="47"/>
      <c r="CM84" s="47"/>
      <c r="CN84" s="47"/>
      <c r="CO84" s="47"/>
      <c r="CP84" s="48"/>
      <c r="CQ84" s="47">
        <v>36</v>
      </c>
      <c r="CR84" s="147">
        <f t="shared" ref="CR84:CR95" si="42">BB84*0.91</f>
        <v>92820</v>
      </c>
      <c r="CS84" s="2">
        <f t="shared" si="18"/>
        <v>9180</v>
      </c>
      <c r="CT84" s="2" t="s">
        <v>346</v>
      </c>
      <c r="CU84" s="77"/>
      <c r="CV84" s="77"/>
      <c r="CW84" s="77">
        <f>DF84*16/14</f>
        <v>85486.605714285717</v>
      </c>
      <c r="CX84" s="77"/>
      <c r="CY84" s="77"/>
      <c r="CZ84" s="77">
        <f t="shared" si="34"/>
        <v>85486.605714285717</v>
      </c>
      <c r="DA84" s="77">
        <f t="shared" si="35"/>
        <v>10685.825714285718</v>
      </c>
      <c r="DB84" s="77"/>
      <c r="DC84" s="77"/>
      <c r="DD84" s="239"/>
      <c r="DE84" s="77"/>
      <c r="DF84" s="77">
        <v>74800.78</v>
      </c>
      <c r="DG84" s="77"/>
      <c r="DH84" s="77"/>
      <c r="DI84" s="77">
        <f t="shared" si="38"/>
        <v>74800.78</v>
      </c>
      <c r="DJ84" s="77">
        <v>45613.09</v>
      </c>
      <c r="DK84" s="77"/>
      <c r="DL84" s="239"/>
      <c r="DM84" s="77"/>
      <c r="DN84" s="77">
        <f t="shared" si="20"/>
        <v>45613.09</v>
      </c>
      <c r="DO84" s="77"/>
      <c r="DP84" s="77"/>
      <c r="DQ84" s="77"/>
      <c r="DR84" s="78">
        <f t="shared" si="32"/>
        <v>29187.690000000002</v>
      </c>
      <c r="DS84" s="79">
        <f t="shared" si="33"/>
        <v>0.60979430963153058</v>
      </c>
      <c r="DT84" s="98">
        <v>53138.16</v>
      </c>
      <c r="DU84" s="98"/>
      <c r="DV84" s="103">
        <f t="shared" si="39"/>
        <v>53138.16</v>
      </c>
      <c r="DW84" s="102">
        <f t="shared" si="40"/>
        <v>0.7103958006855009</v>
      </c>
      <c r="DX84" s="103"/>
      <c r="DY84" s="97"/>
      <c r="DZ84" s="97"/>
      <c r="EA84" s="97"/>
      <c r="EB84" s="97"/>
      <c r="EC84" s="97"/>
      <c r="ED84" s="97"/>
      <c r="EE84" s="97"/>
      <c r="EF84" s="97"/>
    </row>
    <row r="85" spans="1:137" s="11" customFormat="1">
      <c r="A85" s="74" t="s">
        <v>123</v>
      </c>
      <c r="B85" s="75" t="s">
        <v>163</v>
      </c>
      <c r="C85" s="75" t="s">
        <v>164</v>
      </c>
      <c r="D85" s="74" t="s">
        <v>140</v>
      </c>
      <c r="E85" s="74" t="s">
        <v>146</v>
      </c>
      <c r="F85" s="74" t="s">
        <v>140</v>
      </c>
      <c r="G85" s="74" t="s">
        <v>147</v>
      </c>
      <c r="H85" s="74" t="s">
        <v>113</v>
      </c>
      <c r="I85" s="74" t="s">
        <v>150</v>
      </c>
      <c r="J85" s="74" t="s">
        <v>87</v>
      </c>
      <c r="K85" s="74" t="s">
        <v>93</v>
      </c>
      <c r="L85" s="76" t="s">
        <v>163</v>
      </c>
      <c r="M85" s="51"/>
      <c r="N85" s="40"/>
      <c r="O85" s="40"/>
      <c r="P85" s="40"/>
      <c r="Q85" s="40"/>
      <c r="R85" s="41"/>
      <c r="S85" s="39"/>
      <c r="T85" s="40"/>
      <c r="U85" s="40"/>
      <c r="V85" s="40"/>
      <c r="W85" s="40"/>
      <c r="X85" s="41"/>
      <c r="Y85" s="138">
        <v>8</v>
      </c>
      <c r="Z85" s="137">
        <v>2692</v>
      </c>
      <c r="AA85" s="139"/>
      <c r="AB85" s="140"/>
      <c r="AC85" s="140"/>
      <c r="AD85" s="140"/>
      <c r="AE85" s="140"/>
      <c r="AF85" s="141"/>
      <c r="AG85" s="139"/>
      <c r="AH85" s="140"/>
      <c r="AI85" s="140"/>
      <c r="AJ85" s="140"/>
      <c r="AK85" s="140"/>
      <c r="AL85" s="141"/>
      <c r="AM85" s="142">
        <v>528</v>
      </c>
      <c r="AN85" s="140">
        <v>156720</v>
      </c>
      <c r="AO85" s="46"/>
      <c r="AP85" s="47"/>
      <c r="AQ85" s="47"/>
      <c r="AR85" s="47"/>
      <c r="AS85" s="47"/>
      <c r="AT85" s="48"/>
      <c r="AU85" s="46"/>
      <c r="AV85" s="47"/>
      <c r="AW85" s="47"/>
      <c r="AX85" s="47"/>
      <c r="AY85" s="47"/>
      <c r="AZ85" s="48"/>
      <c r="BA85" s="132">
        <f t="shared" ref="BA85:BA89" si="43">Y85+AM85</f>
        <v>536</v>
      </c>
      <c r="BB85" s="134">
        <f t="shared" ref="BB85:BB89" si="44">Z85+AN85</f>
        <v>159412</v>
      </c>
      <c r="BC85" s="39"/>
      <c r="BD85" s="40"/>
      <c r="BE85" s="40"/>
      <c r="BF85" s="40"/>
      <c r="BG85" s="40"/>
      <c r="BH85" s="41"/>
      <c r="BI85" s="39"/>
      <c r="BJ85" s="40"/>
      <c r="BK85" s="40"/>
      <c r="BL85" s="40"/>
      <c r="BM85" s="40"/>
      <c r="BN85" s="41"/>
      <c r="BO85" s="148">
        <v>8</v>
      </c>
      <c r="BP85" s="148">
        <f t="shared" si="41"/>
        <v>2449.7200000000003</v>
      </c>
      <c r="BQ85" s="42"/>
      <c r="BR85" s="43"/>
      <c r="BS85" s="43"/>
      <c r="BT85" s="43"/>
      <c r="BU85" s="43"/>
      <c r="BV85" s="44"/>
      <c r="BW85" s="42"/>
      <c r="BX85" s="43"/>
      <c r="BY85" s="43"/>
      <c r="BZ85" s="43"/>
      <c r="CA85" s="43"/>
      <c r="CB85" s="44"/>
      <c r="CC85" s="150">
        <v>528</v>
      </c>
      <c r="CD85" s="43">
        <f>AN85*0.91</f>
        <v>142615.20000000001</v>
      </c>
      <c r="CE85" s="46"/>
      <c r="CF85" s="47"/>
      <c r="CG85" s="47"/>
      <c r="CH85" s="47"/>
      <c r="CI85" s="47"/>
      <c r="CJ85" s="48"/>
      <c r="CK85" s="46"/>
      <c r="CL85" s="47"/>
      <c r="CM85" s="47"/>
      <c r="CN85" s="47"/>
      <c r="CO85" s="47"/>
      <c r="CP85" s="48"/>
      <c r="CQ85" s="151">
        <f t="shared" ref="CQ85:CQ95" si="45">BO85+CC85</f>
        <v>536</v>
      </c>
      <c r="CR85" s="136">
        <f t="shared" si="42"/>
        <v>145064.92000000001</v>
      </c>
      <c r="CS85" s="2">
        <f t="shared" si="18"/>
        <v>14347.079999999987</v>
      </c>
      <c r="CT85" s="2" t="s">
        <v>347</v>
      </c>
      <c r="CU85" s="77"/>
      <c r="CV85" s="77"/>
      <c r="CW85" s="77">
        <f t="shared" si="37"/>
        <v>108402.81142857143</v>
      </c>
      <c r="CX85" s="77"/>
      <c r="CY85" s="77"/>
      <c r="CZ85" s="77">
        <f t="shared" si="34"/>
        <v>108402.81142857143</v>
      </c>
      <c r="DA85" s="77">
        <f t="shared" si="35"/>
        <v>13550.351428571434</v>
      </c>
      <c r="DB85" s="77"/>
      <c r="DC85" s="77"/>
      <c r="DD85" s="239"/>
      <c r="DE85" s="77"/>
      <c r="DF85" s="77">
        <v>94852.459999999992</v>
      </c>
      <c r="DG85" s="77"/>
      <c r="DH85" s="77"/>
      <c r="DI85" s="77">
        <f t="shared" si="38"/>
        <v>94852.459999999992</v>
      </c>
      <c r="DJ85" s="77">
        <v>80673.399999999994</v>
      </c>
      <c r="DK85" s="77"/>
      <c r="DL85" s="239"/>
      <c r="DM85" s="77"/>
      <c r="DN85" s="77">
        <f t="shared" si="20"/>
        <v>80673.399999999994</v>
      </c>
      <c r="DO85" s="77"/>
      <c r="DP85" s="77"/>
      <c r="DQ85" s="77"/>
      <c r="DR85" s="78">
        <f t="shared" si="32"/>
        <v>14179.059999999998</v>
      </c>
      <c r="DS85" s="79">
        <f t="shared" si="33"/>
        <v>0.8505145781142629</v>
      </c>
      <c r="DT85" s="98">
        <v>59263</v>
      </c>
      <c r="DU85" s="98"/>
      <c r="DV85" s="103">
        <f t="shared" si="39"/>
        <v>59263</v>
      </c>
      <c r="DW85" s="102">
        <f t="shared" si="40"/>
        <v>0.62479138653863064</v>
      </c>
      <c r="DX85" s="103"/>
      <c r="DY85" s="97"/>
      <c r="DZ85" s="97"/>
      <c r="EA85" s="97"/>
      <c r="EB85" s="97"/>
      <c r="EC85" s="97"/>
      <c r="ED85" s="97"/>
      <c r="EE85" s="97"/>
      <c r="EF85" s="97"/>
    </row>
    <row r="86" spans="1:137" s="11" customFormat="1">
      <c r="A86" s="74" t="s">
        <v>123</v>
      </c>
      <c r="B86" s="75" t="s">
        <v>165</v>
      </c>
      <c r="C86" s="75" t="s">
        <v>166</v>
      </c>
      <c r="D86" s="74" t="s">
        <v>140</v>
      </c>
      <c r="E86" s="74" t="s">
        <v>146</v>
      </c>
      <c r="F86" s="74" t="s">
        <v>140</v>
      </c>
      <c r="G86" s="74" t="s">
        <v>147</v>
      </c>
      <c r="H86" s="74" t="s">
        <v>113</v>
      </c>
      <c r="I86" s="74" t="s">
        <v>143</v>
      </c>
      <c r="J86" s="74" t="s">
        <v>87</v>
      </c>
      <c r="K86" s="74" t="s">
        <v>93</v>
      </c>
      <c r="L86" s="76" t="s">
        <v>165</v>
      </c>
      <c r="M86" s="51"/>
      <c r="N86" s="40"/>
      <c r="O86" s="40"/>
      <c r="P86" s="40"/>
      <c r="Q86" s="40"/>
      <c r="R86" s="41"/>
      <c r="S86" s="39"/>
      <c r="T86" s="40"/>
      <c r="U86" s="40"/>
      <c r="V86" s="40"/>
      <c r="W86" s="40"/>
      <c r="X86" s="41"/>
      <c r="Y86" s="138">
        <v>14</v>
      </c>
      <c r="Z86" s="137">
        <v>4484</v>
      </c>
      <c r="AA86" s="139"/>
      <c r="AB86" s="140"/>
      <c r="AC86" s="140"/>
      <c r="AD86" s="140"/>
      <c r="AE86" s="140"/>
      <c r="AF86" s="141"/>
      <c r="AG86" s="139"/>
      <c r="AH86" s="140"/>
      <c r="AI86" s="140"/>
      <c r="AJ86" s="140"/>
      <c r="AK86" s="140"/>
      <c r="AL86" s="141"/>
      <c r="AM86" s="142">
        <v>678</v>
      </c>
      <c r="AN86" s="140">
        <v>243472</v>
      </c>
      <c r="AO86" s="46"/>
      <c r="AP86" s="47"/>
      <c r="AQ86" s="47"/>
      <c r="AR86" s="47"/>
      <c r="AS86" s="47"/>
      <c r="AT86" s="48"/>
      <c r="AU86" s="46"/>
      <c r="AV86" s="47"/>
      <c r="AW86" s="47"/>
      <c r="AX86" s="47"/>
      <c r="AY86" s="47"/>
      <c r="AZ86" s="48"/>
      <c r="BA86" s="132">
        <f t="shared" si="43"/>
        <v>692</v>
      </c>
      <c r="BB86" s="134">
        <f t="shared" si="44"/>
        <v>247956</v>
      </c>
      <c r="BC86" s="39"/>
      <c r="BD86" s="40"/>
      <c r="BE86" s="40"/>
      <c r="BF86" s="40"/>
      <c r="BG86" s="40"/>
      <c r="BH86" s="41"/>
      <c r="BI86" s="39"/>
      <c r="BJ86" s="40"/>
      <c r="BK86" s="40"/>
      <c r="BL86" s="40"/>
      <c r="BM86" s="40"/>
      <c r="BN86" s="41"/>
      <c r="BO86" s="148">
        <v>14</v>
      </c>
      <c r="BP86" s="148">
        <f t="shared" si="41"/>
        <v>4080.44</v>
      </c>
      <c r="BQ86" s="42"/>
      <c r="BR86" s="43"/>
      <c r="BS86" s="43"/>
      <c r="BT86" s="43"/>
      <c r="BU86" s="43"/>
      <c r="BV86" s="44"/>
      <c r="BW86" s="42"/>
      <c r="BX86" s="43"/>
      <c r="BY86" s="43"/>
      <c r="BZ86" s="43"/>
      <c r="CA86" s="43"/>
      <c r="CB86" s="44"/>
      <c r="CC86" s="150">
        <v>678</v>
      </c>
      <c r="CD86" s="149">
        <f t="shared" ref="CD86:CD95" si="46">AN86*0.91</f>
        <v>221559.52000000002</v>
      </c>
      <c r="CE86" s="46"/>
      <c r="CF86" s="47"/>
      <c r="CG86" s="47"/>
      <c r="CH86" s="47"/>
      <c r="CI86" s="47"/>
      <c r="CJ86" s="48"/>
      <c r="CK86" s="46"/>
      <c r="CL86" s="47"/>
      <c r="CM86" s="47"/>
      <c r="CN86" s="47"/>
      <c r="CO86" s="47"/>
      <c r="CP86" s="48"/>
      <c r="CQ86" s="151">
        <f t="shared" si="45"/>
        <v>692</v>
      </c>
      <c r="CR86" s="136">
        <f t="shared" si="42"/>
        <v>225639.96000000002</v>
      </c>
      <c r="CS86" s="2">
        <f t="shared" si="18"/>
        <v>22316.039999999979</v>
      </c>
      <c r="CT86" s="2" t="s">
        <v>347</v>
      </c>
      <c r="CU86" s="77"/>
      <c r="CV86" s="77"/>
      <c r="CW86" s="77">
        <f t="shared" si="37"/>
        <v>160967.19999999998</v>
      </c>
      <c r="CX86" s="77"/>
      <c r="CY86" s="77"/>
      <c r="CZ86" s="77">
        <f t="shared" si="34"/>
        <v>160967.19999999998</v>
      </c>
      <c r="DA86" s="77">
        <f t="shared" si="35"/>
        <v>20120.899999999994</v>
      </c>
      <c r="DB86" s="77"/>
      <c r="DC86" s="77"/>
      <c r="DD86" s="239"/>
      <c r="DE86" s="77"/>
      <c r="DF86" s="77">
        <v>140846.29999999999</v>
      </c>
      <c r="DG86" s="77"/>
      <c r="DH86" s="77"/>
      <c r="DI86" s="77">
        <f t="shared" si="38"/>
        <v>140846.29999999999</v>
      </c>
      <c r="DJ86" s="77">
        <v>75011.420000000013</v>
      </c>
      <c r="DK86" s="77"/>
      <c r="DL86" s="239"/>
      <c r="DM86" s="77"/>
      <c r="DN86" s="77">
        <f t="shared" si="20"/>
        <v>75011.420000000013</v>
      </c>
      <c r="DO86" s="77"/>
      <c r="DP86" s="77"/>
      <c r="DQ86" s="77"/>
      <c r="DR86" s="78">
        <f t="shared" si="32"/>
        <v>65834.879999999976</v>
      </c>
      <c r="DS86" s="79">
        <f t="shared" si="33"/>
        <v>0.53257643260774346</v>
      </c>
      <c r="DT86" s="103">
        <v>95669.739999999991</v>
      </c>
      <c r="DU86" s="98"/>
      <c r="DV86" s="103">
        <f t="shared" si="39"/>
        <v>95669.739999999991</v>
      </c>
      <c r="DW86" s="102">
        <f t="shared" si="40"/>
        <v>0.67924922415427313</v>
      </c>
      <c r="DX86" s="103">
        <v>69890.587</v>
      </c>
      <c r="DY86" s="97"/>
      <c r="DZ86" s="97"/>
      <c r="EA86" s="97"/>
      <c r="EB86" s="97"/>
      <c r="EC86" s="97"/>
      <c r="ED86" s="97"/>
      <c r="EE86" s="97"/>
      <c r="EF86" s="97"/>
    </row>
    <row r="87" spans="1:137" s="11" customFormat="1">
      <c r="A87" s="74" t="s">
        <v>123</v>
      </c>
      <c r="B87" s="75" t="s">
        <v>167</v>
      </c>
      <c r="C87" s="75" t="s">
        <v>168</v>
      </c>
      <c r="D87" s="74" t="s">
        <v>140</v>
      </c>
      <c r="E87" s="74" t="s">
        <v>157</v>
      </c>
      <c r="F87" s="74" t="s">
        <v>140</v>
      </c>
      <c r="G87" s="74" t="s">
        <v>158</v>
      </c>
      <c r="H87" s="74" t="s">
        <v>85</v>
      </c>
      <c r="I87" s="74" t="s">
        <v>143</v>
      </c>
      <c r="J87" s="74" t="s">
        <v>87</v>
      </c>
      <c r="K87" s="74" t="s">
        <v>93</v>
      </c>
      <c r="L87" s="76" t="s">
        <v>167</v>
      </c>
      <c r="M87" s="51"/>
      <c r="N87" s="40"/>
      <c r="O87" s="40"/>
      <c r="P87" s="40"/>
      <c r="Q87" s="40"/>
      <c r="R87" s="41"/>
      <c r="S87" s="39"/>
      <c r="T87" s="40"/>
      <c r="U87" s="40"/>
      <c r="V87" s="40"/>
      <c r="W87" s="40"/>
      <c r="X87" s="41"/>
      <c r="Y87" s="138">
        <v>2</v>
      </c>
      <c r="Z87" s="137">
        <v>1200</v>
      </c>
      <c r="AA87" s="139"/>
      <c r="AB87" s="140"/>
      <c r="AC87" s="140"/>
      <c r="AD87" s="140"/>
      <c r="AE87" s="140"/>
      <c r="AF87" s="141"/>
      <c r="AG87" s="139"/>
      <c r="AH87" s="140"/>
      <c r="AI87" s="140"/>
      <c r="AJ87" s="140"/>
      <c r="AK87" s="140"/>
      <c r="AL87" s="141"/>
      <c r="AM87" s="142">
        <v>448</v>
      </c>
      <c r="AN87" s="140">
        <v>268800</v>
      </c>
      <c r="AO87" s="46"/>
      <c r="AP87" s="47"/>
      <c r="AQ87" s="47"/>
      <c r="AR87" s="47"/>
      <c r="AS87" s="47"/>
      <c r="AT87" s="48"/>
      <c r="AU87" s="46"/>
      <c r="AV87" s="47"/>
      <c r="AW87" s="47"/>
      <c r="AX87" s="47"/>
      <c r="AY87" s="47"/>
      <c r="AZ87" s="48"/>
      <c r="BA87" s="132">
        <f t="shared" si="43"/>
        <v>450</v>
      </c>
      <c r="BB87" s="134">
        <f t="shared" si="44"/>
        <v>270000</v>
      </c>
      <c r="BC87" s="39"/>
      <c r="BD87" s="40"/>
      <c r="BE87" s="40"/>
      <c r="BF87" s="40"/>
      <c r="BG87" s="40"/>
      <c r="BH87" s="41"/>
      <c r="BI87" s="39"/>
      <c r="BJ87" s="40"/>
      <c r="BK87" s="40"/>
      <c r="BL87" s="40"/>
      <c r="BM87" s="40"/>
      <c r="BN87" s="41"/>
      <c r="BO87" s="148">
        <v>2</v>
      </c>
      <c r="BP87" s="148">
        <f t="shared" si="41"/>
        <v>1092</v>
      </c>
      <c r="BQ87" s="42"/>
      <c r="BR87" s="43"/>
      <c r="BS87" s="43"/>
      <c r="BT87" s="43"/>
      <c r="BU87" s="43"/>
      <c r="BV87" s="44"/>
      <c r="BW87" s="42"/>
      <c r="BX87" s="43"/>
      <c r="BY87" s="43"/>
      <c r="BZ87" s="43"/>
      <c r="CA87" s="43"/>
      <c r="CB87" s="44"/>
      <c r="CC87" s="150">
        <v>448</v>
      </c>
      <c r="CD87" s="149">
        <f t="shared" si="46"/>
        <v>244608</v>
      </c>
      <c r="CE87" s="46"/>
      <c r="CF87" s="47"/>
      <c r="CG87" s="47"/>
      <c r="CH87" s="47"/>
      <c r="CI87" s="47"/>
      <c r="CJ87" s="48"/>
      <c r="CK87" s="46"/>
      <c r="CL87" s="47"/>
      <c r="CM87" s="47"/>
      <c r="CN87" s="47"/>
      <c r="CO87" s="47"/>
      <c r="CP87" s="48"/>
      <c r="CQ87" s="151">
        <f t="shared" si="45"/>
        <v>450</v>
      </c>
      <c r="CR87" s="136">
        <f t="shared" si="42"/>
        <v>245700</v>
      </c>
      <c r="CS87" s="2">
        <f t="shared" si="18"/>
        <v>24300</v>
      </c>
      <c r="CT87" s="2" t="s">
        <v>346</v>
      </c>
      <c r="CU87" s="77"/>
      <c r="CV87" s="77"/>
      <c r="CW87" s="77">
        <f>DF87*16/14</f>
        <v>240489.37142857144</v>
      </c>
      <c r="CX87" s="77"/>
      <c r="CY87" s="77"/>
      <c r="CZ87" s="77">
        <f t="shared" si="34"/>
        <v>240489.37142857144</v>
      </c>
      <c r="DA87" s="77">
        <f t="shared" si="35"/>
        <v>30061.171428571426</v>
      </c>
      <c r="DB87" s="77"/>
      <c r="DC87" s="77"/>
      <c r="DD87" s="239"/>
      <c r="DE87" s="77"/>
      <c r="DF87" s="77">
        <v>210428.2</v>
      </c>
      <c r="DG87" s="77"/>
      <c r="DH87" s="77"/>
      <c r="DI87" s="77">
        <f t="shared" ref="DI87:DI101" si="47">DF87+DG87+DH87</f>
        <v>210428.2</v>
      </c>
      <c r="DJ87" s="77">
        <v>68084.350000000006</v>
      </c>
      <c r="DK87" s="77"/>
      <c r="DL87" s="239"/>
      <c r="DM87" s="77"/>
      <c r="DN87" s="77">
        <f t="shared" si="20"/>
        <v>68084.350000000006</v>
      </c>
      <c r="DO87" s="77"/>
      <c r="DP87" s="77"/>
      <c r="DQ87" s="77"/>
      <c r="DR87" s="78">
        <f t="shared" si="32"/>
        <v>142343.85</v>
      </c>
      <c r="DS87" s="79">
        <f t="shared" si="33"/>
        <v>0.3235514536549759</v>
      </c>
      <c r="DT87" s="98">
        <v>261538.96</v>
      </c>
      <c r="DU87" s="98"/>
      <c r="DV87" s="103">
        <f t="shared" si="39"/>
        <v>261538.96</v>
      </c>
      <c r="DW87" s="102">
        <f t="shared" si="40"/>
        <v>1.2428893085622554</v>
      </c>
      <c r="DX87" s="103"/>
      <c r="DY87" s="97"/>
      <c r="DZ87" s="97"/>
      <c r="EA87" s="97"/>
      <c r="EB87" s="97"/>
      <c r="EC87" s="97"/>
      <c r="ED87" s="97"/>
      <c r="EE87" s="97"/>
      <c r="EF87" s="97"/>
    </row>
    <row r="88" spans="1:137" s="11" customFormat="1">
      <c r="A88" s="74" t="s">
        <v>123</v>
      </c>
      <c r="B88" s="75" t="s">
        <v>169</v>
      </c>
      <c r="C88" s="75" t="s">
        <v>170</v>
      </c>
      <c r="D88" s="74" t="s">
        <v>140</v>
      </c>
      <c r="E88" s="74" t="s">
        <v>157</v>
      </c>
      <c r="F88" s="74" t="s">
        <v>140</v>
      </c>
      <c r="G88" s="74" t="s">
        <v>158</v>
      </c>
      <c r="H88" s="74" t="s">
        <v>85</v>
      </c>
      <c r="I88" s="74" t="s">
        <v>143</v>
      </c>
      <c r="J88" s="74" t="s">
        <v>87</v>
      </c>
      <c r="K88" s="74" t="s">
        <v>93</v>
      </c>
      <c r="L88" s="76" t="s">
        <v>169</v>
      </c>
      <c r="M88" s="51"/>
      <c r="N88" s="40"/>
      <c r="O88" s="40"/>
      <c r="P88" s="40"/>
      <c r="Q88" s="40"/>
      <c r="R88" s="41"/>
      <c r="S88" s="39"/>
      <c r="T88" s="40"/>
      <c r="U88" s="40"/>
      <c r="V88" s="40"/>
      <c r="W88" s="40"/>
      <c r="X88" s="41"/>
      <c r="Y88" s="138">
        <v>2</v>
      </c>
      <c r="Z88" s="137">
        <v>1200</v>
      </c>
      <c r="AA88" s="139"/>
      <c r="AB88" s="140"/>
      <c r="AC88" s="140"/>
      <c r="AD88" s="140"/>
      <c r="AE88" s="140"/>
      <c r="AF88" s="141"/>
      <c r="AG88" s="139"/>
      <c r="AH88" s="140"/>
      <c r="AI88" s="140"/>
      <c r="AJ88" s="140"/>
      <c r="AK88" s="140"/>
      <c r="AL88" s="141"/>
      <c r="AM88" s="142">
        <v>432</v>
      </c>
      <c r="AN88" s="140">
        <v>259200</v>
      </c>
      <c r="AO88" s="46"/>
      <c r="AP88" s="47"/>
      <c r="AQ88" s="47"/>
      <c r="AR88" s="47"/>
      <c r="AS88" s="47"/>
      <c r="AT88" s="48"/>
      <c r="AU88" s="46"/>
      <c r="AV88" s="47"/>
      <c r="AW88" s="47"/>
      <c r="AX88" s="47"/>
      <c r="AY88" s="47"/>
      <c r="AZ88" s="48"/>
      <c r="BA88" s="132">
        <f t="shared" si="43"/>
        <v>434</v>
      </c>
      <c r="BB88" s="134">
        <f t="shared" si="44"/>
        <v>260400</v>
      </c>
      <c r="BC88" s="39"/>
      <c r="BD88" s="40"/>
      <c r="BE88" s="40"/>
      <c r="BF88" s="40"/>
      <c r="BG88" s="40"/>
      <c r="BH88" s="41"/>
      <c r="BI88" s="39"/>
      <c r="BJ88" s="40"/>
      <c r="BK88" s="40"/>
      <c r="BL88" s="40"/>
      <c r="BM88" s="40"/>
      <c r="BN88" s="41"/>
      <c r="BO88" s="148">
        <v>2</v>
      </c>
      <c r="BP88" s="148">
        <f t="shared" si="41"/>
        <v>1092</v>
      </c>
      <c r="BQ88" s="42"/>
      <c r="BR88" s="43"/>
      <c r="BS88" s="43"/>
      <c r="BT88" s="43"/>
      <c r="BU88" s="43"/>
      <c r="BV88" s="44"/>
      <c r="BW88" s="42"/>
      <c r="BX88" s="43"/>
      <c r="BY88" s="43"/>
      <c r="BZ88" s="43"/>
      <c r="CA88" s="43"/>
      <c r="CB88" s="44"/>
      <c r="CC88" s="150">
        <v>432</v>
      </c>
      <c r="CD88" s="149">
        <f t="shared" si="46"/>
        <v>235872</v>
      </c>
      <c r="CE88" s="46"/>
      <c r="CF88" s="47"/>
      <c r="CG88" s="47"/>
      <c r="CH88" s="47"/>
      <c r="CI88" s="47"/>
      <c r="CJ88" s="48"/>
      <c r="CK88" s="46"/>
      <c r="CL88" s="47"/>
      <c r="CM88" s="47"/>
      <c r="CN88" s="47"/>
      <c r="CO88" s="47"/>
      <c r="CP88" s="48"/>
      <c r="CQ88" s="151">
        <f t="shared" si="45"/>
        <v>434</v>
      </c>
      <c r="CR88" s="136">
        <f t="shared" si="42"/>
        <v>236964</v>
      </c>
      <c r="CS88" s="2">
        <f t="shared" si="18"/>
        <v>23436</v>
      </c>
      <c r="CT88" s="2" t="s">
        <v>346</v>
      </c>
      <c r="CU88" s="77"/>
      <c r="CV88" s="77"/>
      <c r="CW88" s="77">
        <f>DF88*16/14</f>
        <v>231894.86857142858</v>
      </c>
      <c r="CX88" s="77"/>
      <c r="CY88" s="77"/>
      <c r="CZ88" s="77">
        <f t="shared" si="34"/>
        <v>231894.86857142858</v>
      </c>
      <c r="DA88" s="77">
        <f t="shared" si="35"/>
        <v>28986.858571428573</v>
      </c>
      <c r="DB88" s="77"/>
      <c r="DC88" s="77"/>
      <c r="DD88" s="239"/>
      <c r="DE88" s="77"/>
      <c r="DF88" s="77">
        <v>202908.01</v>
      </c>
      <c r="DG88" s="77"/>
      <c r="DH88" s="77"/>
      <c r="DI88" s="77">
        <f t="shared" si="47"/>
        <v>202908.01</v>
      </c>
      <c r="DJ88" s="77">
        <v>157034.98000000001</v>
      </c>
      <c r="DK88" s="77"/>
      <c r="DL88" s="239"/>
      <c r="DM88" s="77"/>
      <c r="DN88" s="77">
        <f t="shared" si="20"/>
        <v>157034.98000000001</v>
      </c>
      <c r="DO88" s="77"/>
      <c r="DP88" s="77"/>
      <c r="DQ88" s="77"/>
      <c r="DR88" s="78">
        <f t="shared" si="32"/>
        <v>45873.03</v>
      </c>
      <c r="DS88" s="79">
        <f t="shared" si="33"/>
        <v>0.77392203491621647</v>
      </c>
      <c r="DT88" s="98">
        <v>246604.44</v>
      </c>
      <c r="DU88" s="98"/>
      <c r="DV88" s="103">
        <f t="shared" si="39"/>
        <v>246604.44</v>
      </c>
      <c r="DW88" s="102">
        <f t="shared" si="40"/>
        <v>1.2153509366140844</v>
      </c>
      <c r="DX88" s="103"/>
      <c r="DY88" s="97"/>
      <c r="DZ88" s="97"/>
      <c r="EA88" s="97"/>
      <c r="EB88" s="97"/>
      <c r="EC88" s="97"/>
      <c r="ED88" s="97"/>
      <c r="EE88" s="97"/>
      <c r="EF88" s="97"/>
    </row>
    <row r="89" spans="1:137" s="11" customFormat="1">
      <c r="A89" s="74" t="s">
        <v>123</v>
      </c>
      <c r="B89" s="75" t="s">
        <v>161</v>
      </c>
      <c r="C89" s="75" t="s">
        <v>162</v>
      </c>
      <c r="D89" s="74" t="s">
        <v>140</v>
      </c>
      <c r="E89" s="74" t="s">
        <v>141</v>
      </c>
      <c r="F89" s="74" t="s">
        <v>140</v>
      </c>
      <c r="G89" s="74" t="s">
        <v>142</v>
      </c>
      <c r="H89" s="74" t="s">
        <v>85</v>
      </c>
      <c r="I89" s="74" t="s">
        <v>143</v>
      </c>
      <c r="J89" s="74" t="s">
        <v>87</v>
      </c>
      <c r="K89" s="74" t="s">
        <v>93</v>
      </c>
      <c r="L89" s="76" t="s">
        <v>161</v>
      </c>
      <c r="M89" s="51"/>
      <c r="N89" s="40"/>
      <c r="O89" s="40"/>
      <c r="P89" s="40"/>
      <c r="Q89" s="40"/>
      <c r="R89" s="41"/>
      <c r="S89" s="39"/>
      <c r="T89" s="40"/>
      <c r="U89" s="40"/>
      <c r="V89" s="40"/>
      <c r="W89" s="40"/>
      <c r="X89" s="41"/>
      <c r="Y89" s="138">
        <v>2</v>
      </c>
      <c r="Z89" s="137">
        <v>1200</v>
      </c>
      <c r="AA89" s="139"/>
      <c r="AB89" s="140"/>
      <c r="AC89" s="140"/>
      <c r="AD89" s="140"/>
      <c r="AE89" s="140"/>
      <c r="AF89" s="141"/>
      <c r="AG89" s="139"/>
      <c r="AH89" s="140"/>
      <c r="AI89" s="140"/>
      <c r="AJ89" s="140"/>
      <c r="AK89" s="140"/>
      <c r="AL89" s="141"/>
      <c r="AM89" s="142">
        <v>96</v>
      </c>
      <c r="AN89" s="140">
        <v>57600</v>
      </c>
      <c r="AO89" s="46"/>
      <c r="AP89" s="47"/>
      <c r="AQ89" s="47"/>
      <c r="AR89" s="47"/>
      <c r="AS89" s="47"/>
      <c r="AT89" s="48"/>
      <c r="AU89" s="46"/>
      <c r="AV89" s="47"/>
      <c r="AW89" s="47"/>
      <c r="AX89" s="47"/>
      <c r="AY89" s="47"/>
      <c r="AZ89" s="48"/>
      <c r="BA89" s="132">
        <f t="shared" si="43"/>
        <v>98</v>
      </c>
      <c r="BB89" s="134">
        <f t="shared" si="44"/>
        <v>58800</v>
      </c>
      <c r="BC89" s="39"/>
      <c r="BD89" s="40"/>
      <c r="BE89" s="40"/>
      <c r="BF89" s="40"/>
      <c r="BG89" s="40"/>
      <c r="BH89" s="41"/>
      <c r="BI89" s="39"/>
      <c r="BJ89" s="40"/>
      <c r="BK89" s="40"/>
      <c r="BL89" s="40"/>
      <c r="BM89" s="40"/>
      <c r="BN89" s="41"/>
      <c r="BO89" s="148">
        <v>2</v>
      </c>
      <c r="BP89" s="148">
        <f t="shared" si="41"/>
        <v>1092</v>
      </c>
      <c r="BQ89" s="42"/>
      <c r="BR89" s="43"/>
      <c r="BS89" s="43"/>
      <c r="BT89" s="43"/>
      <c r="BU89" s="43"/>
      <c r="BV89" s="44"/>
      <c r="BW89" s="42"/>
      <c r="BX89" s="43"/>
      <c r="BY89" s="43"/>
      <c r="BZ89" s="43"/>
      <c r="CA89" s="43"/>
      <c r="CB89" s="44"/>
      <c r="CC89" s="150">
        <v>96</v>
      </c>
      <c r="CD89" s="149">
        <f t="shared" si="46"/>
        <v>52416</v>
      </c>
      <c r="CE89" s="46"/>
      <c r="CF89" s="47"/>
      <c r="CG89" s="47"/>
      <c r="CH89" s="47"/>
      <c r="CI89" s="47"/>
      <c r="CJ89" s="48"/>
      <c r="CK89" s="46"/>
      <c r="CL89" s="47"/>
      <c r="CM89" s="47"/>
      <c r="CN89" s="47"/>
      <c r="CO89" s="47"/>
      <c r="CP89" s="48"/>
      <c r="CQ89" s="151">
        <f t="shared" si="45"/>
        <v>98</v>
      </c>
      <c r="CR89" s="136">
        <f t="shared" si="42"/>
        <v>53508</v>
      </c>
      <c r="CS89" s="2">
        <f t="shared" si="18"/>
        <v>5292</v>
      </c>
      <c r="CT89" s="2" t="s">
        <v>348</v>
      </c>
      <c r="CU89" s="77"/>
      <c r="CV89" s="77"/>
      <c r="CW89" s="77">
        <f>DF89*8/6</f>
        <v>51533.533333333333</v>
      </c>
      <c r="CX89" s="77"/>
      <c r="CY89" s="77"/>
      <c r="CZ89" s="77">
        <f t="shared" si="34"/>
        <v>51533.533333333333</v>
      </c>
      <c r="DA89" s="77">
        <f t="shared" si="35"/>
        <v>12883.383333333331</v>
      </c>
      <c r="DB89" s="77"/>
      <c r="DC89" s="77"/>
      <c r="DD89" s="239"/>
      <c r="DE89" s="77"/>
      <c r="DF89" s="77">
        <v>38650.15</v>
      </c>
      <c r="DG89" s="77"/>
      <c r="DH89" s="77"/>
      <c r="DI89" s="77">
        <f t="shared" si="47"/>
        <v>38650.15</v>
      </c>
      <c r="DJ89" s="77">
        <v>0</v>
      </c>
      <c r="DK89" s="77"/>
      <c r="DL89" s="239"/>
      <c r="DM89" s="77"/>
      <c r="DN89" s="77">
        <f t="shared" si="20"/>
        <v>0</v>
      </c>
      <c r="DO89" s="77"/>
      <c r="DP89" s="77"/>
      <c r="DQ89" s="77"/>
      <c r="DR89" s="78">
        <f t="shared" si="32"/>
        <v>38650.15</v>
      </c>
      <c r="DS89" s="79">
        <f t="shared" si="33"/>
        <v>0</v>
      </c>
      <c r="DT89" s="98">
        <v>0.2</v>
      </c>
      <c r="DU89" s="98"/>
      <c r="DV89" s="103">
        <f t="shared" si="39"/>
        <v>0.2</v>
      </c>
      <c r="DW89" s="102">
        <f t="shared" si="40"/>
        <v>5.1746241605789368E-6</v>
      </c>
      <c r="DX89" s="103"/>
      <c r="DY89" s="97"/>
      <c r="DZ89" s="97"/>
      <c r="EA89" s="97"/>
      <c r="EB89" s="97"/>
      <c r="EC89" s="97"/>
      <c r="ED89" s="97"/>
      <c r="EE89" s="97"/>
      <c r="EF89" s="97"/>
    </row>
    <row r="90" spans="1:137" s="11" customFormat="1">
      <c r="A90" s="74" t="s">
        <v>97</v>
      </c>
      <c r="B90" s="75" t="s">
        <v>148</v>
      </c>
      <c r="C90" s="75" t="s">
        <v>149</v>
      </c>
      <c r="D90" s="74" t="s">
        <v>140</v>
      </c>
      <c r="E90" s="74" t="s">
        <v>146</v>
      </c>
      <c r="F90" s="74" t="s">
        <v>140</v>
      </c>
      <c r="G90" s="74" t="s">
        <v>147</v>
      </c>
      <c r="H90" s="74" t="s">
        <v>113</v>
      </c>
      <c r="I90" s="74" t="s">
        <v>150</v>
      </c>
      <c r="J90" s="74" t="s">
        <v>87</v>
      </c>
      <c r="K90" s="74" t="s">
        <v>93</v>
      </c>
      <c r="L90" s="76" t="s">
        <v>148</v>
      </c>
      <c r="M90" s="51"/>
      <c r="N90" s="40"/>
      <c r="O90" s="40"/>
      <c r="P90" s="40"/>
      <c r="Q90" s="40"/>
      <c r="R90" s="41"/>
      <c r="S90" s="39"/>
      <c r="T90" s="40"/>
      <c r="U90" s="40"/>
      <c r="V90" s="40"/>
      <c r="W90" s="40"/>
      <c r="X90" s="41"/>
      <c r="Y90" s="138">
        <v>8</v>
      </c>
      <c r="Z90" s="137">
        <v>2392</v>
      </c>
      <c r="AA90" s="139"/>
      <c r="AB90" s="140"/>
      <c r="AC90" s="140"/>
      <c r="AD90" s="140"/>
      <c r="AE90" s="140"/>
      <c r="AF90" s="141"/>
      <c r="AG90" s="139"/>
      <c r="AH90" s="140"/>
      <c r="AI90" s="140"/>
      <c r="AJ90" s="140"/>
      <c r="AK90" s="140"/>
      <c r="AL90" s="141"/>
      <c r="AM90" s="142">
        <v>680</v>
      </c>
      <c r="AN90" s="140">
        <v>209520</v>
      </c>
      <c r="AO90" s="46"/>
      <c r="AP90" s="47"/>
      <c r="AQ90" s="47"/>
      <c r="AR90" s="47"/>
      <c r="AS90" s="47"/>
      <c r="AT90" s="48"/>
      <c r="AU90" s="46"/>
      <c r="AV90" s="47"/>
      <c r="AW90" s="47"/>
      <c r="AX90" s="47"/>
      <c r="AY90" s="47"/>
      <c r="AZ90" s="48"/>
      <c r="BA90" s="47">
        <f>Y90+AM90</f>
        <v>688</v>
      </c>
      <c r="BB90" s="47">
        <f>Z90+AN90</f>
        <v>211912</v>
      </c>
      <c r="BC90" s="39"/>
      <c r="BD90" s="40"/>
      <c r="BE90" s="40"/>
      <c r="BF90" s="40"/>
      <c r="BG90" s="40"/>
      <c r="BH90" s="41"/>
      <c r="BI90" s="39"/>
      <c r="BJ90" s="40"/>
      <c r="BK90" s="40"/>
      <c r="BL90" s="40"/>
      <c r="BM90" s="40"/>
      <c r="BN90" s="41"/>
      <c r="BO90" s="148">
        <v>8</v>
      </c>
      <c r="BP90" s="148">
        <f t="shared" si="41"/>
        <v>2176.7200000000003</v>
      </c>
      <c r="BQ90" s="42"/>
      <c r="BR90" s="43"/>
      <c r="BS90" s="43"/>
      <c r="BT90" s="43"/>
      <c r="BU90" s="43"/>
      <c r="BV90" s="44"/>
      <c r="BW90" s="42"/>
      <c r="BX90" s="43"/>
      <c r="BY90" s="43"/>
      <c r="BZ90" s="43"/>
      <c r="CA90" s="43"/>
      <c r="CB90" s="44"/>
      <c r="CC90" s="150">
        <v>680</v>
      </c>
      <c r="CD90" s="149">
        <f t="shared" si="46"/>
        <v>190663.2</v>
      </c>
      <c r="CE90" s="46"/>
      <c r="CF90" s="47"/>
      <c r="CG90" s="47"/>
      <c r="CH90" s="47"/>
      <c r="CI90" s="47"/>
      <c r="CJ90" s="48"/>
      <c r="CK90" s="46"/>
      <c r="CL90" s="47"/>
      <c r="CM90" s="47"/>
      <c r="CN90" s="47"/>
      <c r="CO90" s="47"/>
      <c r="CP90" s="48"/>
      <c r="CQ90" s="151">
        <f t="shared" si="45"/>
        <v>688</v>
      </c>
      <c r="CR90" s="136">
        <f t="shared" si="42"/>
        <v>192839.92</v>
      </c>
      <c r="CS90" s="2">
        <f t="shared" si="18"/>
        <v>19072.079999999987</v>
      </c>
      <c r="CT90" s="2" t="s">
        <v>347</v>
      </c>
      <c r="CU90" s="77"/>
      <c r="CV90" s="77"/>
      <c r="CW90" s="77">
        <f t="shared" si="37"/>
        <v>122902.09142857145</v>
      </c>
      <c r="CX90" s="77"/>
      <c r="CY90" s="77"/>
      <c r="CZ90" s="77">
        <f t="shared" si="34"/>
        <v>122902.09142857145</v>
      </c>
      <c r="DA90" s="77">
        <f t="shared" si="35"/>
        <v>15362.761428571437</v>
      </c>
      <c r="DB90" s="77"/>
      <c r="DC90" s="77"/>
      <c r="DD90" s="239"/>
      <c r="DE90" s="77"/>
      <c r="DF90" s="77">
        <v>107539.33000000002</v>
      </c>
      <c r="DG90" s="77"/>
      <c r="DH90" s="77"/>
      <c r="DI90" s="77">
        <f t="shared" si="47"/>
        <v>107539.33000000002</v>
      </c>
      <c r="DJ90" s="77">
        <v>50749.98</v>
      </c>
      <c r="DK90" s="77"/>
      <c r="DL90" s="239"/>
      <c r="DM90" s="77"/>
      <c r="DN90" s="77">
        <f t="shared" si="20"/>
        <v>50749.98</v>
      </c>
      <c r="DO90" s="77"/>
      <c r="DP90" s="77"/>
      <c r="DQ90" s="77"/>
      <c r="DR90" s="78">
        <f t="shared" si="32"/>
        <v>56789.350000000013</v>
      </c>
      <c r="DS90" s="79">
        <f t="shared" si="33"/>
        <v>0.47192018027264998</v>
      </c>
      <c r="DT90" s="98">
        <v>54482</v>
      </c>
      <c r="DU90" s="98"/>
      <c r="DV90" s="103">
        <f t="shared" si="39"/>
        <v>54482</v>
      </c>
      <c r="DW90" s="102">
        <f t="shared" si="40"/>
        <v>0.50662394865208837</v>
      </c>
      <c r="DX90" s="103">
        <v>4068.846</v>
      </c>
      <c r="DY90" s="97"/>
      <c r="DZ90" s="97"/>
      <c r="EA90" s="97"/>
      <c r="EB90" s="97"/>
      <c r="EC90" s="97"/>
      <c r="ED90" s="97"/>
      <c r="EE90" s="97"/>
      <c r="EF90" s="97"/>
    </row>
    <row r="91" spans="1:137" s="11" customFormat="1">
      <c r="A91" s="74" t="s">
        <v>97</v>
      </c>
      <c r="B91" s="75" t="s">
        <v>151</v>
      </c>
      <c r="C91" s="75" t="s">
        <v>152</v>
      </c>
      <c r="D91" s="74" t="s">
        <v>140</v>
      </c>
      <c r="E91" s="74" t="s">
        <v>146</v>
      </c>
      <c r="F91" s="74" t="s">
        <v>140</v>
      </c>
      <c r="G91" s="74" t="s">
        <v>147</v>
      </c>
      <c r="H91" s="74" t="s">
        <v>113</v>
      </c>
      <c r="I91" s="74" t="s">
        <v>143</v>
      </c>
      <c r="J91" s="74" t="s">
        <v>87</v>
      </c>
      <c r="K91" s="74" t="s">
        <v>93</v>
      </c>
      <c r="L91" s="76" t="s">
        <v>151</v>
      </c>
      <c r="M91" s="51"/>
      <c r="N91" s="40"/>
      <c r="O91" s="40"/>
      <c r="P91" s="40"/>
      <c r="Q91" s="40"/>
      <c r="R91" s="41"/>
      <c r="S91" s="39"/>
      <c r="T91" s="40"/>
      <c r="U91" s="40"/>
      <c r="V91" s="40"/>
      <c r="W91" s="40"/>
      <c r="X91" s="41"/>
      <c r="Y91" s="138">
        <v>6</v>
      </c>
      <c r="Z91" s="137">
        <v>2092</v>
      </c>
      <c r="AA91" s="139"/>
      <c r="AB91" s="140"/>
      <c r="AC91" s="140"/>
      <c r="AD91" s="140"/>
      <c r="AE91" s="140"/>
      <c r="AF91" s="141"/>
      <c r="AG91" s="139"/>
      <c r="AH91" s="140"/>
      <c r="AI91" s="140"/>
      <c r="AJ91" s="140"/>
      <c r="AK91" s="140"/>
      <c r="AL91" s="141"/>
      <c r="AM91" s="142">
        <v>264</v>
      </c>
      <c r="AN91" s="140">
        <v>83872</v>
      </c>
      <c r="AO91" s="46"/>
      <c r="AP91" s="47"/>
      <c r="AQ91" s="47"/>
      <c r="AR91" s="47"/>
      <c r="AS91" s="47"/>
      <c r="AT91" s="48"/>
      <c r="AU91" s="46"/>
      <c r="AV91" s="47"/>
      <c r="AW91" s="47"/>
      <c r="AX91" s="47"/>
      <c r="AY91" s="47"/>
      <c r="AZ91" s="48"/>
      <c r="BA91" s="132">
        <f t="shared" ref="BA91:BA95" si="48">Y91+AM91</f>
        <v>270</v>
      </c>
      <c r="BB91" s="134">
        <f t="shared" ref="BB91:BB95" si="49">Z91+AN91</f>
        <v>85964</v>
      </c>
      <c r="BC91" s="39"/>
      <c r="BD91" s="40"/>
      <c r="BE91" s="40"/>
      <c r="BF91" s="40"/>
      <c r="BG91" s="40"/>
      <c r="BH91" s="41"/>
      <c r="BI91" s="39"/>
      <c r="BJ91" s="40"/>
      <c r="BK91" s="40"/>
      <c r="BL91" s="40"/>
      <c r="BM91" s="40"/>
      <c r="BN91" s="41"/>
      <c r="BO91" s="148">
        <v>6</v>
      </c>
      <c r="BP91" s="148">
        <f t="shared" si="41"/>
        <v>1903.72</v>
      </c>
      <c r="BQ91" s="42"/>
      <c r="BR91" s="43"/>
      <c r="BS91" s="43"/>
      <c r="BT91" s="43"/>
      <c r="BU91" s="43"/>
      <c r="BV91" s="44"/>
      <c r="BW91" s="42"/>
      <c r="BX91" s="43"/>
      <c r="BY91" s="43"/>
      <c r="BZ91" s="43"/>
      <c r="CA91" s="43"/>
      <c r="CB91" s="44"/>
      <c r="CC91" s="150">
        <v>264</v>
      </c>
      <c r="CD91" s="149">
        <f t="shared" si="46"/>
        <v>76323.520000000004</v>
      </c>
      <c r="CE91" s="46"/>
      <c r="CF91" s="47"/>
      <c r="CG91" s="47"/>
      <c r="CH91" s="47"/>
      <c r="CI91" s="47"/>
      <c r="CJ91" s="48"/>
      <c r="CK91" s="46"/>
      <c r="CL91" s="47"/>
      <c r="CM91" s="47"/>
      <c r="CN91" s="47"/>
      <c r="CO91" s="47"/>
      <c r="CP91" s="48"/>
      <c r="CQ91" s="151">
        <f t="shared" si="45"/>
        <v>270</v>
      </c>
      <c r="CR91" s="136">
        <f t="shared" si="42"/>
        <v>78227.240000000005</v>
      </c>
      <c r="CS91" s="2">
        <f t="shared" si="18"/>
        <v>7736.7599999999948</v>
      </c>
      <c r="CT91" s="2" t="s">
        <v>347</v>
      </c>
      <c r="CU91" s="77"/>
      <c r="CV91" s="77"/>
      <c r="CW91" s="77">
        <f t="shared" si="37"/>
        <v>53680.754285714291</v>
      </c>
      <c r="CX91" s="77"/>
      <c r="CY91" s="77"/>
      <c r="CZ91" s="77">
        <f t="shared" si="34"/>
        <v>53680.754285714291</v>
      </c>
      <c r="DA91" s="77">
        <f t="shared" si="35"/>
        <v>6710.0942857142873</v>
      </c>
      <c r="DB91" s="77"/>
      <c r="DC91" s="77"/>
      <c r="DD91" s="239"/>
      <c r="DE91" s="77"/>
      <c r="DF91" s="77">
        <v>46970.66</v>
      </c>
      <c r="DG91" s="77"/>
      <c r="DH91" s="77"/>
      <c r="DI91" s="77">
        <f t="shared" si="47"/>
        <v>46970.66</v>
      </c>
      <c r="DJ91" s="77">
        <v>17510.93</v>
      </c>
      <c r="DK91" s="77"/>
      <c r="DL91" s="239"/>
      <c r="DM91" s="77"/>
      <c r="DN91" s="77">
        <f t="shared" si="20"/>
        <v>17510.93</v>
      </c>
      <c r="DO91" s="77"/>
      <c r="DP91" s="77"/>
      <c r="DQ91" s="77"/>
      <c r="DR91" s="78">
        <f t="shared" si="32"/>
        <v>29459.730000000003</v>
      </c>
      <c r="DS91" s="79">
        <f t="shared" si="33"/>
        <v>0.37280570466755203</v>
      </c>
      <c r="DT91" s="103">
        <v>22569.57</v>
      </c>
      <c r="DU91" s="98"/>
      <c r="DV91" s="103">
        <f t="shared" si="39"/>
        <v>22569.57</v>
      </c>
      <c r="DW91" s="102">
        <f t="shared" si="40"/>
        <v>0.48050357393317439</v>
      </c>
      <c r="DX91" s="103">
        <v>40029.103999999999</v>
      </c>
      <c r="DY91" s="97"/>
      <c r="DZ91" s="97"/>
      <c r="EA91" s="97"/>
      <c r="EB91" s="97"/>
      <c r="EC91" s="97"/>
      <c r="ED91" s="97"/>
      <c r="EE91" s="97"/>
      <c r="EF91" s="97"/>
    </row>
    <row r="92" spans="1:137" s="11" customFormat="1">
      <c r="A92" s="74" t="s">
        <v>97</v>
      </c>
      <c r="B92" s="75" t="s">
        <v>153</v>
      </c>
      <c r="C92" s="75" t="s">
        <v>154</v>
      </c>
      <c r="D92" s="74" t="s">
        <v>140</v>
      </c>
      <c r="E92" s="74" t="s">
        <v>146</v>
      </c>
      <c r="F92" s="74" t="s">
        <v>140</v>
      </c>
      <c r="G92" s="74" t="s">
        <v>147</v>
      </c>
      <c r="H92" s="74" t="s">
        <v>85</v>
      </c>
      <c r="I92" s="74" t="s">
        <v>143</v>
      </c>
      <c r="J92" s="74" t="s">
        <v>87</v>
      </c>
      <c r="K92" s="74" t="s">
        <v>93</v>
      </c>
      <c r="L92" s="76" t="s">
        <v>153</v>
      </c>
      <c r="M92" s="51"/>
      <c r="N92" s="40"/>
      <c r="O92" s="40"/>
      <c r="P92" s="40"/>
      <c r="Q92" s="40"/>
      <c r="R92" s="41"/>
      <c r="S92" s="39"/>
      <c r="T92" s="40"/>
      <c r="U92" s="40"/>
      <c r="V92" s="40"/>
      <c r="W92" s="40"/>
      <c r="X92" s="41"/>
      <c r="Y92" s="138">
        <v>8</v>
      </c>
      <c r="Z92" s="137">
        <v>3900</v>
      </c>
      <c r="AA92" s="139"/>
      <c r="AB92" s="140"/>
      <c r="AC92" s="140"/>
      <c r="AD92" s="140"/>
      <c r="AE92" s="140"/>
      <c r="AF92" s="141"/>
      <c r="AG92" s="139"/>
      <c r="AH92" s="140"/>
      <c r="AI92" s="140"/>
      <c r="AJ92" s="140"/>
      <c r="AK92" s="140"/>
      <c r="AL92" s="141"/>
      <c r="AM92" s="142">
        <v>560</v>
      </c>
      <c r="AN92" s="140">
        <v>266400</v>
      </c>
      <c r="AO92" s="46"/>
      <c r="AP92" s="47"/>
      <c r="AQ92" s="47"/>
      <c r="AR92" s="47"/>
      <c r="AS92" s="47"/>
      <c r="AT92" s="48"/>
      <c r="AU92" s="46"/>
      <c r="AV92" s="47"/>
      <c r="AW92" s="47"/>
      <c r="AX92" s="47"/>
      <c r="AY92" s="47"/>
      <c r="AZ92" s="48"/>
      <c r="BA92" s="132">
        <f t="shared" si="48"/>
        <v>568</v>
      </c>
      <c r="BB92" s="134">
        <f t="shared" si="49"/>
        <v>270300</v>
      </c>
      <c r="BC92" s="39"/>
      <c r="BD92" s="40"/>
      <c r="BE92" s="40"/>
      <c r="BF92" s="40"/>
      <c r="BG92" s="40"/>
      <c r="BH92" s="41"/>
      <c r="BI92" s="39"/>
      <c r="BJ92" s="40"/>
      <c r="BK92" s="40"/>
      <c r="BL92" s="40"/>
      <c r="BM92" s="40"/>
      <c r="BN92" s="41"/>
      <c r="BO92" s="148">
        <v>8</v>
      </c>
      <c r="BP92" s="148">
        <f t="shared" si="41"/>
        <v>3549</v>
      </c>
      <c r="BQ92" s="42"/>
      <c r="BR92" s="43"/>
      <c r="BS92" s="43"/>
      <c r="BT92" s="43"/>
      <c r="BU92" s="43"/>
      <c r="BV92" s="44"/>
      <c r="BW92" s="42"/>
      <c r="BX92" s="43"/>
      <c r="BY92" s="43"/>
      <c r="BZ92" s="43"/>
      <c r="CA92" s="43"/>
      <c r="CB92" s="44"/>
      <c r="CC92" s="150">
        <v>560</v>
      </c>
      <c r="CD92" s="149">
        <f t="shared" si="46"/>
        <v>242424</v>
      </c>
      <c r="CE92" s="46"/>
      <c r="CF92" s="47"/>
      <c r="CG92" s="47"/>
      <c r="CH92" s="47"/>
      <c r="CI92" s="47"/>
      <c r="CJ92" s="48"/>
      <c r="CK92" s="46"/>
      <c r="CL92" s="47"/>
      <c r="CM92" s="47"/>
      <c r="CN92" s="47"/>
      <c r="CO92" s="47"/>
      <c r="CP92" s="48"/>
      <c r="CQ92" s="151">
        <f t="shared" si="45"/>
        <v>568</v>
      </c>
      <c r="CR92" s="136">
        <f t="shared" si="42"/>
        <v>245973</v>
      </c>
      <c r="CS92" s="2">
        <f t="shared" ref="CS92:CS101" si="50">BB92-CR92</f>
        <v>24327</v>
      </c>
      <c r="CT92" s="2" t="s">
        <v>348</v>
      </c>
      <c r="CU92" s="77"/>
      <c r="CV92" s="77"/>
      <c r="CW92" s="77">
        <f>DF92*8/6</f>
        <v>190370.08</v>
      </c>
      <c r="CX92" s="77"/>
      <c r="CY92" s="77"/>
      <c r="CZ92" s="77">
        <f t="shared" si="34"/>
        <v>190370.08</v>
      </c>
      <c r="DA92" s="77">
        <f t="shared" si="35"/>
        <v>47592.51999999999</v>
      </c>
      <c r="DB92" s="77"/>
      <c r="DC92" s="77"/>
      <c r="DD92" s="239"/>
      <c r="DE92" s="77"/>
      <c r="DF92" s="77">
        <v>142777.56</v>
      </c>
      <c r="DG92" s="77"/>
      <c r="DH92" s="77"/>
      <c r="DI92" s="77">
        <f t="shared" si="47"/>
        <v>142777.56</v>
      </c>
      <c r="DJ92" s="77">
        <v>115389.65</v>
      </c>
      <c r="DK92" s="77"/>
      <c r="DL92" s="239"/>
      <c r="DM92" s="77"/>
      <c r="DN92" s="77">
        <f t="shared" ref="DN92:DN101" si="51">DJ92+DK92+DM92</f>
        <v>115389.65</v>
      </c>
      <c r="DO92" s="77"/>
      <c r="DP92" s="77"/>
      <c r="DQ92" s="77"/>
      <c r="DR92" s="78">
        <f t="shared" si="32"/>
        <v>27387.910000000003</v>
      </c>
      <c r="DS92" s="79">
        <f t="shared" si="33"/>
        <v>0.80817776967192878</v>
      </c>
      <c r="DT92" s="98">
        <v>93719.34</v>
      </c>
      <c r="DU92" s="98"/>
      <c r="DV92" s="103">
        <f t="shared" si="39"/>
        <v>93719.34</v>
      </c>
      <c r="DW92" s="102">
        <f t="shared" si="40"/>
        <v>0.6564010478957617</v>
      </c>
      <c r="DX92" s="103">
        <v>67720.736000000004</v>
      </c>
      <c r="DY92" s="97"/>
      <c r="DZ92" s="97"/>
      <c r="EA92" s="97"/>
      <c r="EB92" s="97"/>
      <c r="EC92" s="97"/>
      <c r="ED92" s="97"/>
      <c r="EE92" s="97"/>
      <c r="EF92" s="97"/>
    </row>
    <row r="93" spans="1:137" s="11" customFormat="1">
      <c r="A93" s="74" t="s">
        <v>317</v>
      </c>
      <c r="B93" s="75" t="s">
        <v>155</v>
      </c>
      <c r="C93" s="75" t="s">
        <v>156</v>
      </c>
      <c r="D93" s="74" t="s">
        <v>140</v>
      </c>
      <c r="E93" s="74" t="s">
        <v>157</v>
      </c>
      <c r="F93" s="74" t="s">
        <v>140</v>
      </c>
      <c r="G93" s="74" t="s">
        <v>158</v>
      </c>
      <c r="H93" s="74" t="s">
        <v>85</v>
      </c>
      <c r="I93" s="74" t="s">
        <v>143</v>
      </c>
      <c r="J93" s="74" t="s">
        <v>87</v>
      </c>
      <c r="K93" s="74" t="s">
        <v>93</v>
      </c>
      <c r="L93" s="76" t="s">
        <v>155</v>
      </c>
      <c r="M93" s="51"/>
      <c r="N93" s="40"/>
      <c r="O93" s="40"/>
      <c r="P93" s="40"/>
      <c r="Q93" s="40"/>
      <c r="R93" s="41"/>
      <c r="S93" s="39"/>
      <c r="T93" s="40"/>
      <c r="U93" s="40"/>
      <c r="V93" s="40"/>
      <c r="W93" s="40"/>
      <c r="X93" s="41"/>
      <c r="Y93" s="138">
        <v>4</v>
      </c>
      <c r="Z93" s="137">
        <v>7200</v>
      </c>
      <c r="AA93" s="139"/>
      <c r="AB93" s="140"/>
      <c r="AC93" s="140"/>
      <c r="AD93" s="140"/>
      <c r="AE93" s="140"/>
      <c r="AF93" s="141"/>
      <c r="AG93" s="139"/>
      <c r="AH93" s="140"/>
      <c r="AI93" s="140"/>
      <c r="AJ93" s="140"/>
      <c r="AK93" s="140"/>
      <c r="AL93" s="141"/>
      <c r="AM93" s="142">
        <v>400</v>
      </c>
      <c r="AN93" s="140">
        <v>316800</v>
      </c>
      <c r="AO93" s="46"/>
      <c r="AP93" s="47"/>
      <c r="AQ93" s="47"/>
      <c r="AR93" s="47"/>
      <c r="AS93" s="47"/>
      <c r="AT93" s="48"/>
      <c r="AU93" s="46"/>
      <c r="AV93" s="47"/>
      <c r="AW93" s="47"/>
      <c r="AX93" s="47"/>
      <c r="AY93" s="47"/>
      <c r="AZ93" s="48"/>
      <c r="BA93" s="132">
        <f t="shared" si="48"/>
        <v>404</v>
      </c>
      <c r="BB93" s="134">
        <f t="shared" si="49"/>
        <v>324000</v>
      </c>
      <c r="BC93" s="39"/>
      <c r="BD93" s="40"/>
      <c r="BE93" s="40"/>
      <c r="BF93" s="40"/>
      <c r="BG93" s="40"/>
      <c r="BH93" s="41"/>
      <c r="BI93" s="39"/>
      <c r="BJ93" s="40"/>
      <c r="BK93" s="40"/>
      <c r="BL93" s="40"/>
      <c r="BM93" s="40"/>
      <c r="BN93" s="41"/>
      <c r="BO93" s="148">
        <v>4</v>
      </c>
      <c r="BP93" s="148">
        <f t="shared" si="41"/>
        <v>6552</v>
      </c>
      <c r="BQ93" s="42"/>
      <c r="BR93" s="43"/>
      <c r="BS93" s="43"/>
      <c r="BT93" s="43"/>
      <c r="BU93" s="43"/>
      <c r="BV93" s="44"/>
      <c r="BW93" s="42"/>
      <c r="BX93" s="43"/>
      <c r="BY93" s="43"/>
      <c r="BZ93" s="43"/>
      <c r="CA93" s="43"/>
      <c r="CB93" s="44"/>
      <c r="CC93" s="150">
        <v>400</v>
      </c>
      <c r="CD93" s="149">
        <f t="shared" si="46"/>
        <v>288288</v>
      </c>
      <c r="CE93" s="46"/>
      <c r="CF93" s="47"/>
      <c r="CG93" s="47"/>
      <c r="CH93" s="47"/>
      <c r="CI93" s="47"/>
      <c r="CJ93" s="48"/>
      <c r="CK93" s="46"/>
      <c r="CL93" s="47"/>
      <c r="CM93" s="47"/>
      <c r="CN93" s="47"/>
      <c r="CO93" s="47"/>
      <c r="CP93" s="48"/>
      <c r="CQ93" s="151">
        <f t="shared" si="45"/>
        <v>404</v>
      </c>
      <c r="CR93" s="136">
        <f t="shared" si="42"/>
        <v>294840</v>
      </c>
      <c r="CS93" s="2">
        <f t="shared" si="50"/>
        <v>29160</v>
      </c>
      <c r="CT93" s="2" t="s">
        <v>346</v>
      </c>
      <c r="CU93" s="77"/>
      <c r="CV93" s="77"/>
      <c r="CW93" s="77">
        <f>DF93*16/14</f>
        <v>285077.29142857145</v>
      </c>
      <c r="CX93" s="77"/>
      <c r="CY93" s="77"/>
      <c r="CZ93" s="77">
        <f t="shared" si="34"/>
        <v>285077.29142857145</v>
      </c>
      <c r="DA93" s="77">
        <f t="shared" si="35"/>
        <v>35634.661428571446</v>
      </c>
      <c r="DB93" s="77"/>
      <c r="DC93" s="77"/>
      <c r="DD93" s="239"/>
      <c r="DE93" s="77"/>
      <c r="DF93" s="77">
        <v>249442.63</v>
      </c>
      <c r="DG93" s="77"/>
      <c r="DH93" s="77"/>
      <c r="DI93" s="77">
        <f t="shared" si="47"/>
        <v>249442.63</v>
      </c>
      <c r="DJ93" s="77">
        <v>62944.259999999995</v>
      </c>
      <c r="DK93" s="77"/>
      <c r="DL93" s="239"/>
      <c r="DM93" s="77"/>
      <c r="DN93" s="77">
        <f t="shared" si="51"/>
        <v>62944.259999999995</v>
      </c>
      <c r="DO93" s="77"/>
      <c r="DP93" s="77"/>
      <c r="DQ93" s="77"/>
      <c r="DR93" s="78">
        <f t="shared" si="32"/>
        <v>186498.37</v>
      </c>
      <c r="DS93" s="79">
        <f t="shared" si="33"/>
        <v>0.25233962614970823</v>
      </c>
      <c r="DT93" s="103">
        <v>162906.14000000001</v>
      </c>
      <c r="DU93" s="98"/>
      <c r="DV93" s="103">
        <f t="shared" si="39"/>
        <v>162906.14000000001</v>
      </c>
      <c r="DW93" s="102">
        <f t="shared" si="40"/>
        <v>0.65308059011404751</v>
      </c>
      <c r="DX93" s="103"/>
      <c r="DY93" s="97"/>
      <c r="DZ93" s="97"/>
      <c r="EA93" s="97"/>
      <c r="EB93" s="97"/>
      <c r="EC93" s="97"/>
      <c r="ED93" s="97"/>
      <c r="EE93" s="97"/>
      <c r="EF93" s="97"/>
    </row>
    <row r="94" spans="1:137" s="11" customFormat="1">
      <c r="A94" s="74" t="s">
        <v>97</v>
      </c>
      <c r="B94" s="75" t="s">
        <v>159</v>
      </c>
      <c r="C94" s="75" t="s">
        <v>160</v>
      </c>
      <c r="D94" s="74" t="s">
        <v>140</v>
      </c>
      <c r="E94" s="74" t="s">
        <v>157</v>
      </c>
      <c r="F94" s="74" t="s">
        <v>140</v>
      </c>
      <c r="G94" s="74" t="s">
        <v>158</v>
      </c>
      <c r="H94" s="74" t="s">
        <v>85</v>
      </c>
      <c r="I94" s="74" t="s">
        <v>143</v>
      </c>
      <c r="J94" s="74" t="s">
        <v>87</v>
      </c>
      <c r="K94" s="74" t="s">
        <v>93</v>
      </c>
      <c r="L94" s="76" t="s">
        <v>159</v>
      </c>
      <c r="M94" s="51"/>
      <c r="N94" s="40"/>
      <c r="O94" s="40"/>
      <c r="P94" s="40"/>
      <c r="Q94" s="40"/>
      <c r="R94" s="41"/>
      <c r="S94" s="39"/>
      <c r="T94" s="40"/>
      <c r="U94" s="40"/>
      <c r="V94" s="40"/>
      <c r="W94" s="40"/>
      <c r="X94" s="41"/>
      <c r="Y94" s="138">
        <v>2</v>
      </c>
      <c r="Z94" s="137">
        <v>900</v>
      </c>
      <c r="AA94" s="139"/>
      <c r="AB94" s="140"/>
      <c r="AC94" s="140"/>
      <c r="AD94" s="140"/>
      <c r="AE94" s="140"/>
      <c r="AF94" s="141"/>
      <c r="AG94" s="139"/>
      <c r="AH94" s="140"/>
      <c r="AI94" s="140"/>
      <c r="AJ94" s="140"/>
      <c r="AK94" s="140"/>
      <c r="AL94" s="141"/>
      <c r="AM94" s="142">
        <v>368</v>
      </c>
      <c r="AN94" s="140">
        <v>220800</v>
      </c>
      <c r="AO94" s="46"/>
      <c r="AP94" s="47"/>
      <c r="AQ94" s="47"/>
      <c r="AR94" s="47"/>
      <c r="AS94" s="47"/>
      <c r="AT94" s="48"/>
      <c r="AU94" s="46"/>
      <c r="AV94" s="47"/>
      <c r="AW94" s="47"/>
      <c r="AX94" s="47"/>
      <c r="AY94" s="47"/>
      <c r="AZ94" s="48"/>
      <c r="BA94" s="132">
        <f t="shared" si="48"/>
        <v>370</v>
      </c>
      <c r="BB94" s="134">
        <f t="shared" si="49"/>
        <v>221700</v>
      </c>
      <c r="BC94" s="39"/>
      <c r="BD94" s="40"/>
      <c r="BE94" s="40"/>
      <c r="BF94" s="40"/>
      <c r="BG94" s="40"/>
      <c r="BH94" s="41"/>
      <c r="BI94" s="39"/>
      <c r="BJ94" s="40"/>
      <c r="BK94" s="40"/>
      <c r="BL94" s="40"/>
      <c r="BM94" s="40"/>
      <c r="BN94" s="41"/>
      <c r="BO94" s="148">
        <v>2</v>
      </c>
      <c r="BP94" s="148">
        <f t="shared" si="41"/>
        <v>819</v>
      </c>
      <c r="BQ94" s="42"/>
      <c r="BR94" s="43"/>
      <c r="BS94" s="43"/>
      <c r="BT94" s="43"/>
      <c r="BU94" s="43"/>
      <c r="BV94" s="44"/>
      <c r="BW94" s="42"/>
      <c r="BX94" s="43"/>
      <c r="BY94" s="43"/>
      <c r="BZ94" s="43"/>
      <c r="CA94" s="43"/>
      <c r="CB94" s="44"/>
      <c r="CC94" s="150">
        <v>368</v>
      </c>
      <c r="CD94" s="149">
        <f t="shared" si="46"/>
        <v>200928</v>
      </c>
      <c r="CE94" s="46"/>
      <c r="CF94" s="47"/>
      <c r="CG94" s="47"/>
      <c r="CH94" s="47"/>
      <c r="CI94" s="47"/>
      <c r="CJ94" s="48"/>
      <c r="CK94" s="46"/>
      <c r="CL94" s="47"/>
      <c r="CM94" s="47"/>
      <c r="CN94" s="47"/>
      <c r="CO94" s="47"/>
      <c r="CP94" s="48"/>
      <c r="CQ94" s="151">
        <f t="shared" si="45"/>
        <v>370</v>
      </c>
      <c r="CR94" s="136">
        <f t="shared" si="42"/>
        <v>201747</v>
      </c>
      <c r="CS94" s="2">
        <f t="shared" si="50"/>
        <v>19953</v>
      </c>
      <c r="CT94" s="2" t="s">
        <v>346</v>
      </c>
      <c r="CU94" s="77"/>
      <c r="CV94" s="77"/>
      <c r="CW94" s="77">
        <f>DF94*16/14</f>
        <v>197544.84571428571</v>
      </c>
      <c r="CX94" s="77"/>
      <c r="CY94" s="77"/>
      <c r="CZ94" s="77">
        <f t="shared" si="34"/>
        <v>197544.84571428571</v>
      </c>
      <c r="DA94" s="77">
        <f t="shared" si="35"/>
        <v>24693.105714285717</v>
      </c>
      <c r="DB94" s="77"/>
      <c r="DC94" s="77"/>
      <c r="DD94" s="239"/>
      <c r="DE94" s="77"/>
      <c r="DF94" s="77">
        <v>172851.74</v>
      </c>
      <c r="DG94" s="77"/>
      <c r="DH94" s="77"/>
      <c r="DI94" s="77">
        <f t="shared" si="47"/>
        <v>172851.74</v>
      </c>
      <c r="DJ94" s="77">
        <v>93061.95</v>
      </c>
      <c r="DK94" s="77"/>
      <c r="DL94" s="239"/>
      <c r="DM94" s="77"/>
      <c r="DN94" s="77">
        <f t="shared" si="51"/>
        <v>93061.95</v>
      </c>
      <c r="DO94" s="77"/>
      <c r="DP94" s="77"/>
      <c r="DQ94" s="77"/>
      <c r="DR94" s="78">
        <f t="shared" si="32"/>
        <v>79789.789999999994</v>
      </c>
      <c r="DS94" s="79">
        <f t="shared" si="33"/>
        <v>0.5383917454345557</v>
      </c>
      <c r="DT94" s="98">
        <v>210022.53</v>
      </c>
      <c r="DU94" s="98"/>
      <c r="DV94" s="103">
        <f t="shared" si="39"/>
        <v>210022.53</v>
      </c>
      <c r="DW94" s="102">
        <f t="shared" si="40"/>
        <v>1.2150443495680172</v>
      </c>
      <c r="DX94" s="103"/>
      <c r="DY94" s="97"/>
      <c r="DZ94" s="97"/>
      <c r="EA94" s="97"/>
      <c r="EB94" s="97"/>
      <c r="EC94" s="97"/>
      <c r="ED94" s="97"/>
      <c r="EE94" s="97"/>
      <c r="EF94" s="97"/>
    </row>
    <row r="95" spans="1:137" s="11" customFormat="1">
      <c r="A95" s="74" t="s">
        <v>97</v>
      </c>
      <c r="B95" s="75" t="s">
        <v>138</v>
      </c>
      <c r="C95" s="75" t="s">
        <v>139</v>
      </c>
      <c r="D95" s="74" t="s">
        <v>140</v>
      </c>
      <c r="E95" s="74" t="s">
        <v>141</v>
      </c>
      <c r="F95" s="74" t="s">
        <v>140</v>
      </c>
      <c r="G95" s="74" t="s">
        <v>142</v>
      </c>
      <c r="H95" s="74" t="s">
        <v>85</v>
      </c>
      <c r="I95" s="74" t="s">
        <v>143</v>
      </c>
      <c r="J95" s="74" t="s">
        <v>87</v>
      </c>
      <c r="K95" s="74" t="s">
        <v>93</v>
      </c>
      <c r="L95" s="76" t="s">
        <v>138</v>
      </c>
      <c r="M95" s="51"/>
      <c r="N95" s="40"/>
      <c r="O95" s="40"/>
      <c r="P95" s="40"/>
      <c r="Q95" s="40"/>
      <c r="R95" s="41"/>
      <c r="S95" s="39"/>
      <c r="T95" s="40"/>
      <c r="U95" s="40"/>
      <c r="V95" s="40"/>
      <c r="W95" s="40"/>
      <c r="X95" s="41"/>
      <c r="Y95" s="138">
        <v>2</v>
      </c>
      <c r="Z95" s="137">
        <v>1200</v>
      </c>
      <c r="AA95" s="139"/>
      <c r="AB95" s="140"/>
      <c r="AC95" s="140"/>
      <c r="AD95" s="140"/>
      <c r="AE95" s="140"/>
      <c r="AF95" s="141"/>
      <c r="AG95" s="139"/>
      <c r="AH95" s="140"/>
      <c r="AI95" s="140"/>
      <c r="AJ95" s="140"/>
      <c r="AK95" s="140"/>
      <c r="AL95" s="141"/>
      <c r="AM95" s="142">
        <v>96</v>
      </c>
      <c r="AN95" s="140">
        <v>57600</v>
      </c>
      <c r="AO95" s="46"/>
      <c r="AP95" s="47"/>
      <c r="AQ95" s="47"/>
      <c r="AR95" s="47"/>
      <c r="AS95" s="47"/>
      <c r="AT95" s="48"/>
      <c r="AU95" s="46"/>
      <c r="AV95" s="47"/>
      <c r="AW95" s="47"/>
      <c r="AX95" s="47"/>
      <c r="AY95" s="47"/>
      <c r="AZ95" s="48"/>
      <c r="BA95" s="132">
        <f t="shared" si="48"/>
        <v>98</v>
      </c>
      <c r="BB95" s="151">
        <f t="shared" si="49"/>
        <v>58800</v>
      </c>
      <c r="BC95" s="39"/>
      <c r="BD95" s="40"/>
      <c r="BE95" s="40"/>
      <c r="BF95" s="40"/>
      <c r="BG95" s="40"/>
      <c r="BH95" s="41"/>
      <c r="BI95" s="39"/>
      <c r="BJ95" s="40"/>
      <c r="BK95" s="40"/>
      <c r="BL95" s="40"/>
      <c r="BM95" s="40"/>
      <c r="BN95" s="41"/>
      <c r="BO95" s="148">
        <v>2</v>
      </c>
      <c r="BP95" s="148">
        <f t="shared" si="41"/>
        <v>1092</v>
      </c>
      <c r="BQ95" s="42"/>
      <c r="BR95" s="43"/>
      <c r="BS95" s="43"/>
      <c r="BT95" s="43"/>
      <c r="BU95" s="43"/>
      <c r="BV95" s="44"/>
      <c r="BW95" s="42"/>
      <c r="BX95" s="43"/>
      <c r="BY95" s="43"/>
      <c r="BZ95" s="43"/>
      <c r="CA95" s="43"/>
      <c r="CB95" s="44"/>
      <c r="CC95" s="150">
        <v>96</v>
      </c>
      <c r="CD95" s="149">
        <f t="shared" si="46"/>
        <v>52416</v>
      </c>
      <c r="CE95" s="46"/>
      <c r="CF95" s="47"/>
      <c r="CG95" s="47"/>
      <c r="CH95" s="47"/>
      <c r="CI95" s="47"/>
      <c r="CJ95" s="48"/>
      <c r="CK95" s="46"/>
      <c r="CL95" s="47"/>
      <c r="CM95" s="47"/>
      <c r="CN95" s="47"/>
      <c r="CO95" s="47"/>
      <c r="CP95" s="48"/>
      <c r="CQ95" s="151">
        <f t="shared" si="45"/>
        <v>98</v>
      </c>
      <c r="CR95" s="136">
        <f t="shared" si="42"/>
        <v>53508</v>
      </c>
      <c r="CS95" s="2">
        <f t="shared" si="50"/>
        <v>5292</v>
      </c>
      <c r="CT95" s="2" t="s">
        <v>348</v>
      </c>
      <c r="CU95" s="77"/>
      <c r="CV95" s="77"/>
      <c r="CW95" s="77">
        <f>DF95*8/6</f>
        <v>51533.533333333333</v>
      </c>
      <c r="CX95" s="77"/>
      <c r="CY95" s="77"/>
      <c r="CZ95" s="77">
        <f t="shared" si="34"/>
        <v>51533.533333333333</v>
      </c>
      <c r="DA95" s="77">
        <f t="shared" si="35"/>
        <v>12883.383333333331</v>
      </c>
      <c r="DB95" s="77"/>
      <c r="DC95" s="77"/>
      <c r="DD95" s="239"/>
      <c r="DE95" s="77"/>
      <c r="DF95" s="77">
        <v>38650.15</v>
      </c>
      <c r="DG95" s="77"/>
      <c r="DH95" s="77"/>
      <c r="DI95" s="77">
        <f t="shared" si="47"/>
        <v>38650.15</v>
      </c>
      <c r="DJ95" s="77">
        <v>534.44000000000005</v>
      </c>
      <c r="DK95" s="77"/>
      <c r="DL95" s="239"/>
      <c r="DM95" s="77"/>
      <c r="DN95" s="77">
        <f t="shared" si="51"/>
        <v>534.44000000000005</v>
      </c>
      <c r="DO95" s="77"/>
      <c r="DP95" s="77"/>
      <c r="DQ95" s="77"/>
      <c r="DR95" s="78">
        <f t="shared" si="32"/>
        <v>38115.71</v>
      </c>
      <c r="DS95" s="79">
        <f t="shared" si="33"/>
        <v>1.3827630681899036E-2</v>
      </c>
      <c r="DT95" s="98">
        <v>9171.1299999999992</v>
      </c>
      <c r="DU95" s="98"/>
      <c r="DV95" s="103">
        <f t="shared" si="39"/>
        <v>9171.1299999999992</v>
      </c>
      <c r="DW95" s="102">
        <f t="shared" si="40"/>
        <v>0.2372857543890515</v>
      </c>
      <c r="DX95" s="103"/>
      <c r="DY95" s="97"/>
      <c r="DZ95" s="97"/>
      <c r="EA95" s="97"/>
      <c r="EB95" s="97"/>
      <c r="EC95" s="97"/>
      <c r="ED95" s="97"/>
      <c r="EE95" s="97"/>
      <c r="EF95" s="97"/>
    </row>
    <row r="96" spans="1:137" s="11" customFormat="1">
      <c r="A96" s="74" t="s">
        <v>327</v>
      </c>
      <c r="B96" s="75" t="s">
        <v>329</v>
      </c>
      <c r="C96" s="75" t="s">
        <v>329</v>
      </c>
      <c r="D96" s="74" t="s">
        <v>328</v>
      </c>
      <c r="E96" s="74" t="s">
        <v>328</v>
      </c>
      <c r="F96" s="74" t="s">
        <v>328</v>
      </c>
      <c r="G96" s="74" t="s">
        <v>329</v>
      </c>
      <c r="H96" s="74" t="s">
        <v>85</v>
      </c>
      <c r="I96" s="74" t="s">
        <v>332</v>
      </c>
      <c r="J96" s="74" t="s">
        <v>87</v>
      </c>
      <c r="K96" s="74" t="s">
        <v>88</v>
      </c>
      <c r="L96" s="76" t="s">
        <v>329</v>
      </c>
      <c r="M96" s="51"/>
      <c r="N96" s="40"/>
      <c r="O96" s="40"/>
      <c r="P96" s="40"/>
      <c r="Q96" s="40"/>
      <c r="R96" s="41"/>
      <c r="S96" s="39"/>
      <c r="T96" s="40"/>
      <c r="U96" s="40"/>
      <c r="V96" s="40"/>
      <c r="W96" s="40"/>
      <c r="X96" s="41"/>
      <c r="Y96" s="135"/>
      <c r="Z96" s="40"/>
      <c r="AA96" s="42"/>
      <c r="AB96" s="43"/>
      <c r="AC96" s="43"/>
      <c r="AD96" s="43"/>
      <c r="AE96" s="43"/>
      <c r="AF96" s="44"/>
      <c r="AG96" s="42"/>
      <c r="AH96" s="43"/>
      <c r="AI96" s="43"/>
      <c r="AJ96" s="43"/>
      <c r="AK96" s="43"/>
      <c r="AL96" s="44"/>
      <c r="AM96" s="45"/>
      <c r="AN96" s="43"/>
      <c r="AO96" s="46"/>
      <c r="AP96" s="47"/>
      <c r="AQ96" s="47"/>
      <c r="AR96" s="47"/>
      <c r="AS96" s="47"/>
      <c r="AT96" s="48"/>
      <c r="AU96" s="46"/>
      <c r="AV96" s="47"/>
      <c r="AW96" s="47"/>
      <c r="AX96" s="47"/>
      <c r="AY96" s="47"/>
      <c r="AZ96" s="48"/>
      <c r="BA96" s="47"/>
      <c r="BB96" s="47">
        <v>22025.142857142859</v>
      </c>
      <c r="BC96" s="39"/>
      <c r="BD96" s="40"/>
      <c r="BE96" s="40"/>
      <c r="BF96" s="40"/>
      <c r="BG96" s="40"/>
      <c r="BH96" s="41"/>
      <c r="BI96" s="39"/>
      <c r="BJ96" s="40"/>
      <c r="BK96" s="40"/>
      <c r="BL96" s="40"/>
      <c r="BM96" s="40"/>
      <c r="BN96" s="41"/>
      <c r="BO96" s="41"/>
      <c r="BP96" s="41"/>
      <c r="BQ96" s="42"/>
      <c r="BR96" s="43"/>
      <c r="BS96" s="43"/>
      <c r="BT96" s="43"/>
      <c r="BU96" s="43"/>
      <c r="BV96" s="44"/>
      <c r="BW96" s="42"/>
      <c r="BX96" s="43"/>
      <c r="BY96" s="43"/>
      <c r="BZ96" s="43"/>
      <c r="CA96" s="43"/>
      <c r="CB96" s="44"/>
      <c r="CC96" s="45"/>
      <c r="CD96" s="43"/>
      <c r="CE96" s="46"/>
      <c r="CF96" s="47"/>
      <c r="CG96" s="47"/>
      <c r="CH96" s="47"/>
      <c r="CI96" s="47"/>
      <c r="CJ96" s="48"/>
      <c r="CK96" s="46"/>
      <c r="CL96" s="47"/>
      <c r="CM96" s="47"/>
      <c r="CN96" s="47"/>
      <c r="CO96" s="47"/>
      <c r="CP96" s="48"/>
      <c r="CQ96" s="47"/>
      <c r="CR96" s="6">
        <v>20022.857142857141</v>
      </c>
      <c r="CS96" s="2">
        <f t="shared" si="50"/>
        <v>2002.2857142857174</v>
      </c>
      <c r="CT96" s="2"/>
      <c r="CU96" s="77"/>
      <c r="CV96" s="77"/>
      <c r="CW96" s="77">
        <f t="shared" si="37"/>
        <v>20022.857142857141</v>
      </c>
      <c r="CX96" s="77"/>
      <c r="CY96" s="77"/>
      <c r="CZ96" s="77">
        <f t="shared" si="34"/>
        <v>20022.857142857141</v>
      </c>
      <c r="DA96" s="77">
        <f t="shared" si="35"/>
        <v>2502.8571428571413</v>
      </c>
      <c r="DB96" s="77"/>
      <c r="DC96" s="77"/>
      <c r="DD96" s="239"/>
      <c r="DE96" s="77"/>
      <c r="DF96" s="77">
        <v>17520</v>
      </c>
      <c r="DG96" s="77"/>
      <c r="DH96" s="77"/>
      <c r="DI96" s="77">
        <f t="shared" si="47"/>
        <v>17520</v>
      </c>
      <c r="DJ96" s="77">
        <v>12844</v>
      </c>
      <c r="DK96" s="77"/>
      <c r="DL96" s="239"/>
      <c r="DM96" s="77"/>
      <c r="DN96" s="77">
        <f t="shared" si="51"/>
        <v>12844</v>
      </c>
      <c r="DO96" s="77"/>
      <c r="DP96" s="77"/>
      <c r="DQ96" s="77"/>
      <c r="DR96" s="78">
        <f t="shared" si="32"/>
        <v>4676</v>
      </c>
      <c r="DS96" s="79">
        <f t="shared" si="33"/>
        <v>0.73310502283105028</v>
      </c>
      <c r="DT96" s="98">
        <v>12844</v>
      </c>
      <c r="DU96" s="98"/>
      <c r="DV96" s="103">
        <f t="shared" si="39"/>
        <v>12844</v>
      </c>
      <c r="DW96" s="102">
        <f t="shared" si="40"/>
        <v>0.73310502283105028</v>
      </c>
      <c r="DX96" s="103"/>
      <c r="DY96" s="97"/>
      <c r="DZ96" s="97"/>
      <c r="EA96" s="97"/>
      <c r="EB96" s="97"/>
      <c r="EC96" s="97"/>
      <c r="ED96" s="97"/>
      <c r="EE96" s="97"/>
      <c r="EF96" s="97"/>
    </row>
    <row r="97" spans="1:136" s="11" customFormat="1">
      <c r="A97" s="74" t="s">
        <v>330</v>
      </c>
      <c r="B97" s="75" t="s">
        <v>331</v>
      </c>
      <c r="C97" s="75" t="s">
        <v>331</v>
      </c>
      <c r="D97" s="74" t="s">
        <v>328</v>
      </c>
      <c r="E97" s="74" t="s">
        <v>328</v>
      </c>
      <c r="F97" s="74" t="s">
        <v>328</v>
      </c>
      <c r="G97" s="74" t="s">
        <v>331</v>
      </c>
      <c r="H97" s="74" t="s">
        <v>85</v>
      </c>
      <c r="I97" s="74" t="s">
        <v>332</v>
      </c>
      <c r="J97" s="74" t="s">
        <v>87</v>
      </c>
      <c r="K97" s="74" t="s">
        <v>88</v>
      </c>
      <c r="L97" s="76" t="s">
        <v>331</v>
      </c>
      <c r="M97" s="51"/>
      <c r="N97" s="40"/>
      <c r="O97" s="40"/>
      <c r="P97" s="40"/>
      <c r="Q97" s="40"/>
      <c r="R97" s="41"/>
      <c r="S97" s="39"/>
      <c r="T97" s="40"/>
      <c r="U97" s="40"/>
      <c r="V97" s="40"/>
      <c r="W97" s="40"/>
      <c r="X97" s="41"/>
      <c r="Y97" s="41"/>
      <c r="Z97" s="40"/>
      <c r="AA97" s="42"/>
      <c r="AB97" s="43"/>
      <c r="AC97" s="43"/>
      <c r="AD97" s="43"/>
      <c r="AE97" s="43"/>
      <c r="AF97" s="44"/>
      <c r="AG97" s="42"/>
      <c r="AH97" s="43"/>
      <c r="AI97" s="43"/>
      <c r="AJ97" s="43"/>
      <c r="AK97" s="43"/>
      <c r="AL97" s="44"/>
      <c r="AM97" s="45"/>
      <c r="AN97" s="43"/>
      <c r="AO97" s="46"/>
      <c r="AP97" s="47"/>
      <c r="AQ97" s="47"/>
      <c r="AR97" s="47"/>
      <c r="AS97" s="47"/>
      <c r="AT97" s="48"/>
      <c r="AU97" s="46"/>
      <c r="AV97" s="47"/>
      <c r="AW97" s="47"/>
      <c r="AX97" s="47"/>
      <c r="AY97" s="47"/>
      <c r="AZ97" s="48"/>
      <c r="BA97" s="47"/>
      <c r="BB97" s="47">
        <v>24257.828571428574</v>
      </c>
      <c r="BC97" s="39"/>
      <c r="BD97" s="40"/>
      <c r="BE97" s="40"/>
      <c r="BF97" s="40"/>
      <c r="BG97" s="40"/>
      <c r="BH97" s="41"/>
      <c r="BI97" s="39"/>
      <c r="BJ97" s="40"/>
      <c r="BK97" s="40"/>
      <c r="BL97" s="40"/>
      <c r="BM97" s="40"/>
      <c r="BN97" s="41"/>
      <c r="BO97" s="41"/>
      <c r="BP97" s="41"/>
      <c r="BQ97" s="42"/>
      <c r="BR97" s="43"/>
      <c r="BS97" s="43"/>
      <c r="BT97" s="43"/>
      <c r="BU97" s="43"/>
      <c r="BV97" s="44"/>
      <c r="BW97" s="42"/>
      <c r="BX97" s="43"/>
      <c r="BY97" s="43"/>
      <c r="BZ97" s="43"/>
      <c r="CA97" s="43"/>
      <c r="CB97" s="44"/>
      <c r="CC97" s="45"/>
      <c r="CD97" s="43"/>
      <c r="CE97" s="46"/>
      <c r="CF97" s="47"/>
      <c r="CG97" s="47"/>
      <c r="CH97" s="47"/>
      <c r="CI97" s="47"/>
      <c r="CJ97" s="48"/>
      <c r="CK97" s="46"/>
      <c r="CL97" s="47"/>
      <c r="CM97" s="47"/>
      <c r="CN97" s="47"/>
      <c r="CO97" s="47"/>
      <c r="CP97" s="48"/>
      <c r="CQ97" s="47"/>
      <c r="CR97" s="6">
        <v>22052.571428571428</v>
      </c>
      <c r="CS97" s="2">
        <f t="shared" si="50"/>
        <v>2205.2571428571464</v>
      </c>
      <c r="CT97" s="2"/>
      <c r="CU97" s="77"/>
      <c r="CV97" s="77"/>
      <c r="CW97" s="77">
        <f t="shared" si="37"/>
        <v>22052.571428571428</v>
      </c>
      <c r="CX97" s="77"/>
      <c r="CY97" s="77"/>
      <c r="CZ97" s="77">
        <f t="shared" si="34"/>
        <v>22052.571428571428</v>
      </c>
      <c r="DA97" s="77">
        <f t="shared" si="35"/>
        <v>2756.5714285714275</v>
      </c>
      <c r="DB97" s="77"/>
      <c r="DC97" s="77"/>
      <c r="DD97" s="239"/>
      <c r="DE97" s="77"/>
      <c r="DF97" s="77">
        <v>19296</v>
      </c>
      <c r="DG97" s="77"/>
      <c r="DH97" s="77"/>
      <c r="DI97" s="77">
        <f t="shared" si="47"/>
        <v>19296</v>
      </c>
      <c r="DJ97" s="77">
        <v>11764</v>
      </c>
      <c r="DK97" s="77"/>
      <c r="DL97" s="239"/>
      <c r="DM97" s="77"/>
      <c r="DN97" s="77">
        <f t="shared" si="51"/>
        <v>11764</v>
      </c>
      <c r="DO97" s="77"/>
      <c r="DP97" s="77"/>
      <c r="DQ97" s="77"/>
      <c r="DR97" s="78">
        <f t="shared" si="32"/>
        <v>7532</v>
      </c>
      <c r="DS97" s="79">
        <f t="shared" si="33"/>
        <v>0.60966003316749584</v>
      </c>
      <c r="DT97" s="98">
        <v>11764</v>
      </c>
      <c r="DU97" s="98"/>
      <c r="DV97" s="103">
        <f t="shared" si="39"/>
        <v>11764</v>
      </c>
      <c r="DW97" s="102">
        <f t="shared" si="40"/>
        <v>0.60966003316749584</v>
      </c>
      <c r="DX97" s="103"/>
      <c r="DY97" s="97"/>
      <c r="DZ97" s="97"/>
      <c r="EA97" s="97"/>
      <c r="EB97" s="97"/>
      <c r="EC97" s="97"/>
      <c r="ED97" s="97"/>
      <c r="EE97" s="97"/>
      <c r="EF97" s="97"/>
    </row>
    <row r="98" spans="1:136" s="11" customFormat="1">
      <c r="A98" s="74" t="s">
        <v>264</v>
      </c>
      <c r="B98" s="75" t="s">
        <v>333</v>
      </c>
      <c r="C98" s="75" t="s">
        <v>334</v>
      </c>
      <c r="D98" s="74" t="s">
        <v>335</v>
      </c>
      <c r="E98" s="74" t="s">
        <v>335</v>
      </c>
      <c r="F98" s="74" t="s">
        <v>83</v>
      </c>
      <c r="G98" s="74" t="s">
        <v>335</v>
      </c>
      <c r="H98" s="74" t="s">
        <v>85</v>
      </c>
      <c r="I98" s="74" t="s">
        <v>335</v>
      </c>
      <c r="J98" s="74" t="s">
        <v>87</v>
      </c>
      <c r="K98" s="74" t="s">
        <v>88</v>
      </c>
      <c r="L98" s="76" t="s">
        <v>333</v>
      </c>
      <c r="M98" s="51"/>
      <c r="N98" s="40"/>
      <c r="O98" s="40"/>
      <c r="P98" s="40"/>
      <c r="Q98" s="40"/>
      <c r="R98" s="41"/>
      <c r="S98" s="39"/>
      <c r="T98" s="40"/>
      <c r="U98" s="40"/>
      <c r="V98" s="40"/>
      <c r="W98" s="40"/>
      <c r="X98" s="41"/>
      <c r="Y98" s="41"/>
      <c r="Z98" s="40"/>
      <c r="AA98" s="42"/>
      <c r="AB98" s="43"/>
      <c r="AC98" s="43"/>
      <c r="AD98" s="43"/>
      <c r="AE98" s="43"/>
      <c r="AF98" s="44"/>
      <c r="AG98" s="42"/>
      <c r="AH98" s="43"/>
      <c r="AI98" s="43"/>
      <c r="AJ98" s="43"/>
      <c r="AK98" s="43"/>
      <c r="AL98" s="44"/>
      <c r="AM98" s="45"/>
      <c r="AN98" s="43"/>
      <c r="AO98" s="46"/>
      <c r="AP98" s="47"/>
      <c r="AQ98" s="47"/>
      <c r="AR98" s="47"/>
      <c r="AS98" s="47"/>
      <c r="AT98" s="48"/>
      <c r="AU98" s="46"/>
      <c r="AV98" s="47"/>
      <c r="AW98" s="47"/>
      <c r="AX98" s="47"/>
      <c r="AY98" s="47"/>
      <c r="AZ98" s="48"/>
      <c r="BA98" s="47"/>
      <c r="BB98" s="47">
        <v>922300</v>
      </c>
      <c r="BC98" s="39"/>
      <c r="BD98" s="40"/>
      <c r="BE98" s="40"/>
      <c r="BF98" s="40"/>
      <c r="BG98" s="40"/>
      <c r="BH98" s="41"/>
      <c r="BI98" s="39"/>
      <c r="BJ98" s="40"/>
      <c r="BK98" s="40"/>
      <c r="BL98" s="40"/>
      <c r="BM98" s="40"/>
      <c r="BN98" s="41"/>
      <c r="BO98" s="41"/>
      <c r="BP98" s="41"/>
      <c r="BQ98" s="42"/>
      <c r="BR98" s="43"/>
      <c r="BS98" s="43"/>
      <c r="BT98" s="43"/>
      <c r="BU98" s="43"/>
      <c r="BV98" s="44"/>
      <c r="BW98" s="42"/>
      <c r="BX98" s="43"/>
      <c r="BY98" s="43"/>
      <c r="BZ98" s="43"/>
      <c r="CA98" s="43"/>
      <c r="CB98" s="44"/>
      <c r="CC98" s="45"/>
      <c r="CD98" s="43"/>
      <c r="CE98" s="46"/>
      <c r="CF98" s="47"/>
      <c r="CG98" s="47"/>
      <c r="CH98" s="47"/>
      <c r="CI98" s="47"/>
      <c r="CJ98" s="48"/>
      <c r="CK98" s="46"/>
      <c r="CL98" s="47"/>
      <c r="CM98" s="47"/>
      <c r="CN98" s="47"/>
      <c r="CO98" s="47"/>
      <c r="CP98" s="48"/>
      <c r="CQ98" s="47"/>
      <c r="CR98" s="210">
        <v>838454.76100000006</v>
      </c>
      <c r="CS98" s="2">
        <f t="shared" si="50"/>
        <v>83845.238999999943</v>
      </c>
      <c r="CT98" s="2" t="s">
        <v>265</v>
      </c>
      <c r="CU98" s="77"/>
      <c r="CV98" s="77"/>
      <c r="CW98" s="77">
        <f>DF98*2</f>
        <v>839038</v>
      </c>
      <c r="CX98" s="77"/>
      <c r="CY98" s="77"/>
      <c r="CZ98" s="77">
        <f t="shared" si="34"/>
        <v>839038</v>
      </c>
      <c r="DA98" s="77">
        <f t="shared" si="35"/>
        <v>419519</v>
      </c>
      <c r="DB98" s="77"/>
      <c r="DC98" s="77"/>
      <c r="DD98" s="239"/>
      <c r="DE98" s="77"/>
      <c r="DF98" s="77">
        <v>419519</v>
      </c>
      <c r="DG98" s="77"/>
      <c r="DH98" s="77"/>
      <c r="DI98" s="77">
        <f t="shared" si="47"/>
        <v>419519</v>
      </c>
      <c r="DJ98" s="77">
        <v>384952</v>
      </c>
      <c r="DK98" s="77"/>
      <c r="DL98" s="239"/>
      <c r="DM98" s="77"/>
      <c r="DN98" s="77">
        <f t="shared" si="51"/>
        <v>384952</v>
      </c>
      <c r="DO98" s="77"/>
      <c r="DP98" s="77"/>
      <c r="DQ98" s="77"/>
      <c r="DR98" s="78">
        <f t="shared" si="32"/>
        <v>34567</v>
      </c>
      <c r="DS98" s="79">
        <f t="shared" si="33"/>
        <v>0.91760325515650065</v>
      </c>
      <c r="DT98" s="98">
        <v>0</v>
      </c>
      <c r="DU98" s="98"/>
      <c r="DV98" s="103">
        <f t="shared" si="39"/>
        <v>0</v>
      </c>
      <c r="DW98" s="102">
        <f t="shared" si="40"/>
        <v>0</v>
      </c>
      <c r="DX98" s="103">
        <v>68548.763999999996</v>
      </c>
      <c r="DY98" s="97"/>
      <c r="DZ98" s="97"/>
      <c r="EA98" s="97"/>
      <c r="EB98" s="97"/>
      <c r="EC98" s="97"/>
      <c r="ED98" s="97"/>
      <c r="EE98" s="97"/>
      <c r="EF98" s="97"/>
    </row>
    <row r="99" spans="1:136" s="11" customFormat="1">
      <c r="A99" s="74" t="s">
        <v>264</v>
      </c>
      <c r="B99" s="75" t="s">
        <v>336</v>
      </c>
      <c r="C99" s="75" t="s">
        <v>337</v>
      </c>
      <c r="D99" s="74" t="s">
        <v>335</v>
      </c>
      <c r="E99" s="74" t="s">
        <v>335</v>
      </c>
      <c r="F99" s="74" t="s">
        <v>83</v>
      </c>
      <c r="G99" s="74" t="s">
        <v>335</v>
      </c>
      <c r="H99" s="74" t="s">
        <v>85</v>
      </c>
      <c r="I99" s="74" t="s">
        <v>335</v>
      </c>
      <c r="J99" s="74" t="s">
        <v>87</v>
      </c>
      <c r="K99" s="74" t="s">
        <v>88</v>
      </c>
      <c r="L99" s="76" t="s">
        <v>336</v>
      </c>
      <c r="M99" s="51"/>
      <c r="N99" s="40"/>
      <c r="O99" s="40"/>
      <c r="P99" s="40"/>
      <c r="Q99" s="40"/>
      <c r="R99" s="41"/>
      <c r="S99" s="39"/>
      <c r="T99" s="40"/>
      <c r="U99" s="40"/>
      <c r="V99" s="40"/>
      <c r="W99" s="40"/>
      <c r="X99" s="41"/>
      <c r="Y99" s="41"/>
      <c r="Z99" s="40"/>
      <c r="AA99" s="42"/>
      <c r="AB99" s="43"/>
      <c r="AC99" s="43"/>
      <c r="AD99" s="43"/>
      <c r="AE99" s="43"/>
      <c r="AF99" s="44"/>
      <c r="AG99" s="42"/>
      <c r="AH99" s="43"/>
      <c r="AI99" s="43"/>
      <c r="AJ99" s="43"/>
      <c r="AK99" s="43"/>
      <c r="AL99" s="44"/>
      <c r="AM99" s="45"/>
      <c r="AN99" s="43"/>
      <c r="AO99" s="46"/>
      <c r="AP99" s="47"/>
      <c r="AQ99" s="47"/>
      <c r="AR99" s="47"/>
      <c r="AS99" s="47"/>
      <c r="AT99" s="48"/>
      <c r="AU99" s="46"/>
      <c r="AV99" s="47"/>
      <c r="AW99" s="47"/>
      <c r="AX99" s="47"/>
      <c r="AY99" s="47"/>
      <c r="AZ99" s="48"/>
      <c r="BA99" s="47"/>
      <c r="BB99" s="151">
        <v>922300</v>
      </c>
      <c r="BC99" s="39"/>
      <c r="BD99" s="40"/>
      <c r="BE99" s="40"/>
      <c r="BF99" s="40"/>
      <c r="BG99" s="40"/>
      <c r="BH99" s="41"/>
      <c r="BI99" s="39"/>
      <c r="BJ99" s="40"/>
      <c r="BK99" s="40"/>
      <c r="BL99" s="40"/>
      <c r="BM99" s="40"/>
      <c r="BN99" s="41"/>
      <c r="BO99" s="41"/>
      <c r="BP99" s="41"/>
      <c r="BQ99" s="42"/>
      <c r="BR99" s="43"/>
      <c r="BS99" s="43"/>
      <c r="BT99" s="43"/>
      <c r="BU99" s="43"/>
      <c r="BV99" s="44"/>
      <c r="BW99" s="42"/>
      <c r="BX99" s="43"/>
      <c r="BY99" s="43"/>
      <c r="BZ99" s="43"/>
      <c r="CA99" s="43"/>
      <c r="CB99" s="44"/>
      <c r="CC99" s="45"/>
      <c r="CD99" s="43"/>
      <c r="CE99" s="46"/>
      <c r="CF99" s="47"/>
      <c r="CG99" s="47"/>
      <c r="CH99" s="47"/>
      <c r="CI99" s="47"/>
      <c r="CJ99" s="48"/>
      <c r="CK99" s="46"/>
      <c r="CL99" s="47"/>
      <c r="CM99" s="47"/>
      <c r="CN99" s="47"/>
      <c r="CO99" s="47"/>
      <c r="CP99" s="48"/>
      <c r="CQ99" s="47"/>
      <c r="CR99" s="210">
        <v>838454.76100000006</v>
      </c>
      <c r="CS99" s="2">
        <f t="shared" si="50"/>
        <v>83845.238999999943</v>
      </c>
      <c r="CT99" s="2" t="s">
        <v>265</v>
      </c>
      <c r="CU99" s="77"/>
      <c r="CV99" s="77"/>
      <c r="CW99" s="230">
        <f>DF99*2</f>
        <v>839038</v>
      </c>
      <c r="CX99" s="77"/>
      <c r="CY99" s="77"/>
      <c r="CZ99" s="77">
        <f t="shared" si="34"/>
        <v>839038</v>
      </c>
      <c r="DA99" s="77">
        <f t="shared" si="35"/>
        <v>419519</v>
      </c>
      <c r="DB99" s="77"/>
      <c r="DC99" s="77"/>
      <c r="DD99" s="239"/>
      <c r="DE99" s="77"/>
      <c r="DF99" s="230">
        <v>419519</v>
      </c>
      <c r="DG99" s="77"/>
      <c r="DH99" s="77"/>
      <c r="DI99" s="77">
        <f t="shared" si="47"/>
        <v>419519</v>
      </c>
      <c r="DJ99" s="230">
        <v>384952</v>
      </c>
      <c r="DK99" s="77"/>
      <c r="DL99" s="239"/>
      <c r="DM99" s="77"/>
      <c r="DN99" s="77">
        <f t="shared" si="51"/>
        <v>384952</v>
      </c>
      <c r="DO99" s="77"/>
      <c r="DP99" s="77"/>
      <c r="DQ99" s="77"/>
      <c r="DR99" s="78">
        <f t="shared" si="32"/>
        <v>34567</v>
      </c>
      <c r="DS99" s="79">
        <f t="shared" si="33"/>
        <v>0.91760325515650065</v>
      </c>
      <c r="DT99" s="98">
        <v>0</v>
      </c>
      <c r="DU99" s="98"/>
      <c r="DV99" s="103">
        <f t="shared" si="39"/>
        <v>0</v>
      </c>
      <c r="DW99" s="102">
        <f t="shared" si="40"/>
        <v>0</v>
      </c>
      <c r="DX99" s="103">
        <v>68548.763999999996</v>
      </c>
      <c r="DY99" s="97"/>
      <c r="DZ99" s="97"/>
      <c r="EA99" s="97"/>
      <c r="EB99" s="97"/>
      <c r="EC99" s="97"/>
      <c r="ED99" s="97"/>
      <c r="EE99" s="97"/>
      <c r="EF99" s="97"/>
    </row>
    <row r="100" spans="1:136" s="11" customFormat="1">
      <c r="A100" s="74" t="s">
        <v>266</v>
      </c>
      <c r="B100" s="75" t="s">
        <v>338</v>
      </c>
      <c r="C100" s="75" t="s">
        <v>339</v>
      </c>
      <c r="D100" s="74" t="s">
        <v>335</v>
      </c>
      <c r="E100" s="74" t="s">
        <v>335</v>
      </c>
      <c r="F100" s="74" t="s">
        <v>83</v>
      </c>
      <c r="G100" s="74" t="s">
        <v>335</v>
      </c>
      <c r="H100" s="74" t="s">
        <v>85</v>
      </c>
      <c r="I100" s="74" t="s">
        <v>335</v>
      </c>
      <c r="J100" s="74" t="s">
        <v>87</v>
      </c>
      <c r="K100" s="74" t="s">
        <v>88</v>
      </c>
      <c r="L100" s="76" t="s">
        <v>338</v>
      </c>
      <c r="M100" s="51"/>
      <c r="N100" s="40"/>
      <c r="O100" s="40"/>
      <c r="P100" s="40"/>
      <c r="Q100" s="40"/>
      <c r="R100" s="41"/>
      <c r="S100" s="39"/>
      <c r="T100" s="40"/>
      <c r="U100" s="40"/>
      <c r="V100" s="40"/>
      <c r="W100" s="40"/>
      <c r="X100" s="41"/>
      <c r="Y100" s="41"/>
      <c r="Z100" s="40"/>
      <c r="AA100" s="42"/>
      <c r="AB100" s="43"/>
      <c r="AC100" s="43"/>
      <c r="AD100" s="43"/>
      <c r="AE100" s="43"/>
      <c r="AF100" s="44"/>
      <c r="AG100" s="42"/>
      <c r="AH100" s="43"/>
      <c r="AI100" s="43"/>
      <c r="AJ100" s="43"/>
      <c r="AK100" s="43"/>
      <c r="AL100" s="44"/>
      <c r="AM100" s="45"/>
      <c r="AN100" s="43"/>
      <c r="AO100" s="46"/>
      <c r="AP100" s="47"/>
      <c r="AQ100" s="47"/>
      <c r="AR100" s="47"/>
      <c r="AS100" s="47"/>
      <c r="AT100" s="48"/>
      <c r="AU100" s="46"/>
      <c r="AV100" s="47"/>
      <c r="AW100" s="47"/>
      <c r="AX100" s="47"/>
      <c r="AY100" s="47"/>
      <c r="AZ100" s="48"/>
      <c r="BA100" s="47"/>
      <c r="BB100" s="47">
        <v>583722.19510000001</v>
      </c>
      <c r="BC100" s="39"/>
      <c r="BD100" s="40"/>
      <c r="BE100" s="40"/>
      <c r="BF100" s="40"/>
      <c r="BG100" s="40"/>
      <c r="BH100" s="41"/>
      <c r="BI100" s="39"/>
      <c r="BJ100" s="40"/>
      <c r="BK100" s="40"/>
      <c r="BL100" s="40"/>
      <c r="BM100" s="40"/>
      <c r="BN100" s="41"/>
      <c r="BO100" s="41"/>
      <c r="BP100" s="41"/>
      <c r="BQ100" s="42"/>
      <c r="BR100" s="43"/>
      <c r="BS100" s="43"/>
      <c r="BT100" s="43"/>
      <c r="BU100" s="43"/>
      <c r="BV100" s="44"/>
      <c r="BW100" s="42"/>
      <c r="BX100" s="43"/>
      <c r="BY100" s="43"/>
      <c r="BZ100" s="43"/>
      <c r="CA100" s="43"/>
      <c r="CB100" s="44"/>
      <c r="CC100" s="45"/>
      <c r="CD100" s="43"/>
      <c r="CE100" s="46"/>
      <c r="CF100" s="47"/>
      <c r="CG100" s="47"/>
      <c r="CH100" s="47"/>
      <c r="CI100" s="47"/>
      <c r="CJ100" s="48"/>
      <c r="CK100" s="46"/>
      <c r="CL100" s="47"/>
      <c r="CM100" s="47"/>
      <c r="CN100" s="47"/>
      <c r="CO100" s="47"/>
      <c r="CP100" s="48"/>
      <c r="CQ100" s="47"/>
      <c r="CR100" s="210">
        <v>530656.54099999997</v>
      </c>
      <c r="CS100" s="2">
        <f t="shared" si="50"/>
        <v>53065.654100000043</v>
      </c>
      <c r="CT100" s="2" t="s">
        <v>265</v>
      </c>
      <c r="CU100" s="77"/>
      <c r="CV100" s="77"/>
      <c r="CW100" s="77">
        <f t="shared" si="37"/>
        <v>617910.85714285716</v>
      </c>
      <c r="CX100" s="77"/>
      <c r="CY100" s="77"/>
      <c r="CZ100" s="77">
        <f t="shared" si="34"/>
        <v>617910.85714285716</v>
      </c>
      <c r="DA100" s="77">
        <f t="shared" si="35"/>
        <v>77238.857142857159</v>
      </c>
      <c r="DB100" s="77"/>
      <c r="DC100" s="77"/>
      <c r="DD100" s="239"/>
      <c r="DE100" s="77"/>
      <c r="DF100" s="77">
        <v>540672</v>
      </c>
      <c r="DG100" s="77"/>
      <c r="DH100" s="77"/>
      <c r="DI100" s="77">
        <f t="shared" si="47"/>
        <v>540672</v>
      </c>
      <c r="DJ100" s="77">
        <v>0</v>
      </c>
      <c r="DK100" s="77"/>
      <c r="DL100" s="239"/>
      <c r="DM100" s="77"/>
      <c r="DN100" s="77">
        <f t="shared" si="51"/>
        <v>0</v>
      </c>
      <c r="DO100" s="77"/>
      <c r="DP100" s="77"/>
      <c r="DQ100" s="77"/>
      <c r="DR100" s="78">
        <f t="shared" si="32"/>
        <v>540672</v>
      </c>
      <c r="DS100" s="79">
        <f t="shared" si="33"/>
        <v>0</v>
      </c>
      <c r="DT100" s="98">
        <v>0</v>
      </c>
      <c r="DU100" s="98"/>
      <c r="DV100" s="103">
        <f t="shared" si="39"/>
        <v>0</v>
      </c>
      <c r="DW100" s="102">
        <f t="shared" si="40"/>
        <v>0</v>
      </c>
      <c r="DX100" s="103">
        <v>94010.274999999994</v>
      </c>
      <c r="DY100" s="97"/>
      <c r="DZ100" s="97"/>
      <c r="EA100" s="97"/>
      <c r="EB100" s="97"/>
      <c r="EC100" s="97"/>
      <c r="ED100" s="97"/>
      <c r="EE100" s="97"/>
      <c r="EF100" s="97"/>
    </row>
    <row r="101" spans="1:136" s="11" customFormat="1">
      <c r="A101" s="50" t="s">
        <v>266</v>
      </c>
      <c r="B101" s="49" t="s">
        <v>340</v>
      </c>
      <c r="C101" s="49" t="s">
        <v>341</v>
      </c>
      <c r="D101" s="50" t="s">
        <v>335</v>
      </c>
      <c r="E101" s="50" t="s">
        <v>335</v>
      </c>
      <c r="F101" s="50" t="s">
        <v>83</v>
      </c>
      <c r="G101" s="50" t="s">
        <v>335</v>
      </c>
      <c r="H101" s="50" t="s">
        <v>85</v>
      </c>
      <c r="I101" s="50" t="s">
        <v>335</v>
      </c>
      <c r="J101" s="50" t="s">
        <v>87</v>
      </c>
      <c r="K101" s="50" t="s">
        <v>88</v>
      </c>
      <c r="L101" s="101" t="s">
        <v>340</v>
      </c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>
        <v>472031.98460000003</v>
      </c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211">
        <v>429119.98599999998</v>
      </c>
      <c r="CS101" s="105">
        <f t="shared" si="50"/>
        <v>42911.99860000005</v>
      </c>
      <c r="CT101" s="105" t="s">
        <v>265</v>
      </c>
      <c r="CU101" s="105"/>
      <c r="CV101" s="105"/>
      <c r="CW101" s="105">
        <f t="shared" si="37"/>
        <v>500882.28571428574</v>
      </c>
      <c r="CX101" s="105"/>
      <c r="CY101" s="105"/>
      <c r="CZ101" s="105">
        <f t="shared" si="34"/>
        <v>500882.28571428574</v>
      </c>
      <c r="DA101" s="105">
        <f t="shared" si="35"/>
        <v>62610.285714285739</v>
      </c>
      <c r="DB101" s="105"/>
      <c r="DC101" s="105"/>
      <c r="DD101" s="242"/>
      <c r="DE101" s="105"/>
      <c r="DF101" s="105">
        <v>438272</v>
      </c>
      <c r="DG101" s="105"/>
      <c r="DH101" s="105"/>
      <c r="DI101" s="105">
        <f t="shared" si="47"/>
        <v>438272</v>
      </c>
      <c r="DJ101" s="105">
        <v>0</v>
      </c>
      <c r="DK101" s="105"/>
      <c r="DL101" s="242"/>
      <c r="DM101" s="105"/>
      <c r="DN101" s="105">
        <f t="shared" si="51"/>
        <v>0</v>
      </c>
      <c r="DO101" s="105"/>
      <c r="DP101" s="105"/>
      <c r="DQ101" s="105"/>
      <c r="DR101" s="54">
        <f t="shared" si="32"/>
        <v>438272</v>
      </c>
      <c r="DS101" s="102">
        <f t="shared" si="33"/>
        <v>0</v>
      </c>
      <c r="DT101" s="98">
        <v>0</v>
      </c>
      <c r="DU101" s="98"/>
      <c r="DV101" s="103">
        <f t="shared" si="39"/>
        <v>0</v>
      </c>
      <c r="DW101" s="102">
        <f t="shared" si="40"/>
        <v>0</v>
      </c>
      <c r="DX101" s="103">
        <v>136039.83300000001</v>
      </c>
      <c r="DY101" s="97"/>
      <c r="DZ101" s="97"/>
      <c r="EA101" s="97"/>
      <c r="EB101" s="97"/>
      <c r="EC101" s="97"/>
      <c r="ED101" s="97"/>
      <c r="EE101" s="97"/>
      <c r="EF101" s="97"/>
    </row>
    <row r="102" spans="1:136">
      <c r="A102" s="7"/>
      <c r="B102" s="8"/>
      <c r="CQ102" s="11"/>
      <c r="CR102" s="11"/>
      <c r="CS102" s="228"/>
      <c r="CT102" s="11"/>
      <c r="CU102" s="11"/>
      <c r="CV102" s="11"/>
      <c r="CW102" s="11"/>
      <c r="CX102" s="11"/>
      <c r="CY102" s="11"/>
      <c r="DZ102" s="97"/>
      <c r="EA102" s="97"/>
      <c r="EB102" s="97"/>
      <c r="EC102" s="97"/>
      <c r="ED102" s="97"/>
      <c r="EE102" s="97"/>
      <c r="EF102" s="97"/>
    </row>
    <row r="103" spans="1:136">
      <c r="A103" s="7"/>
      <c r="B103" s="8"/>
      <c r="BB103" s="229"/>
      <c r="CQ103" s="11"/>
      <c r="CR103" s="11">
        <f>CR101*1.1</f>
        <v>472031.98460000003</v>
      </c>
      <c r="CS103" s="228"/>
      <c r="CW103" s="11"/>
      <c r="CX103" s="11"/>
      <c r="CY103" s="11"/>
      <c r="CZ103" s="11"/>
      <c r="DA103" s="11"/>
      <c r="DB103" s="11"/>
      <c r="DF103" s="162"/>
      <c r="DG103" s="161"/>
      <c r="DH103" s="161"/>
      <c r="DZ103" s="97"/>
      <c r="EA103" s="97"/>
      <c r="EB103" s="97"/>
      <c r="EC103" s="97"/>
      <c r="ED103" s="97"/>
      <c r="EE103" s="97"/>
      <c r="EF103" s="97"/>
    </row>
    <row r="104" spans="1:136">
      <c r="A104" s="7"/>
      <c r="B104" s="8"/>
      <c r="BB104" s="229"/>
      <c r="CQ104" s="11"/>
      <c r="CR104" s="213"/>
      <c r="CS104" s="228"/>
      <c r="CW104" s="128"/>
      <c r="CX104" s="128"/>
      <c r="CY104" s="128"/>
      <c r="CZ104" s="128"/>
      <c r="DA104" s="128"/>
      <c r="DB104" s="128"/>
      <c r="DC104" s="128"/>
      <c r="DD104" s="235"/>
      <c r="DE104" s="128"/>
      <c r="DF104" s="162"/>
      <c r="DG104" s="161"/>
      <c r="DH104" s="161"/>
      <c r="DI104" s="128"/>
      <c r="DJ104" s="128"/>
      <c r="DK104" s="128"/>
      <c r="DL104" s="235"/>
      <c r="DM104" s="128"/>
      <c r="DN104" s="128"/>
      <c r="DO104" s="128"/>
      <c r="DP104" s="128"/>
      <c r="DQ104" s="128"/>
      <c r="DR104" s="128"/>
      <c r="DS104" s="128"/>
      <c r="DT104" s="128"/>
      <c r="DZ104" s="97"/>
      <c r="EA104" s="97"/>
      <c r="EB104" s="97"/>
      <c r="EC104" s="97"/>
      <c r="ED104" s="97"/>
      <c r="EE104" s="97"/>
      <c r="EF104" s="97"/>
    </row>
    <row r="105" spans="1:136">
      <c r="A105" s="7"/>
      <c r="B105" s="8"/>
      <c r="BB105" s="229"/>
      <c r="CQ105" s="11"/>
      <c r="CR105" s="11"/>
      <c r="CS105" s="228"/>
      <c r="CW105" s="128"/>
      <c r="CX105" s="128"/>
      <c r="CY105" s="128"/>
      <c r="CZ105" s="128"/>
      <c r="DA105" s="128"/>
      <c r="DB105" s="128"/>
      <c r="DC105" s="128"/>
      <c r="DD105" s="235"/>
      <c r="DE105" s="128"/>
      <c r="DF105" s="162"/>
      <c r="DG105" s="161"/>
      <c r="DH105" s="161"/>
      <c r="DI105" s="128"/>
      <c r="DJ105" s="128"/>
      <c r="DK105" s="128"/>
      <c r="DL105" s="235"/>
      <c r="DM105" s="128"/>
      <c r="DN105" s="128"/>
      <c r="DO105" s="128"/>
      <c r="DP105" s="128"/>
      <c r="DQ105" s="128"/>
      <c r="DR105" s="128"/>
      <c r="DS105" s="128"/>
      <c r="DT105" s="128"/>
    </row>
    <row r="106" spans="1:136">
      <c r="A106" s="7"/>
      <c r="B106" s="8"/>
      <c r="BB106" s="229"/>
      <c r="CQ106" s="11"/>
      <c r="CR106" s="11"/>
      <c r="CS106" s="11"/>
      <c r="CW106" s="128"/>
      <c r="CX106" s="128"/>
      <c r="CY106" s="128"/>
      <c r="CZ106" s="128"/>
      <c r="DA106" s="128"/>
      <c r="DB106" s="128"/>
      <c r="DC106" s="128"/>
      <c r="DD106" s="235"/>
      <c r="DE106" s="128"/>
      <c r="DF106" s="162"/>
      <c r="DG106" s="161"/>
      <c r="DH106" s="161"/>
      <c r="DI106" s="128"/>
      <c r="DJ106" s="128"/>
      <c r="DK106" s="128"/>
      <c r="DL106" s="235"/>
      <c r="DM106" s="128"/>
      <c r="DN106" s="128"/>
      <c r="DO106" s="128"/>
      <c r="DP106" s="128"/>
      <c r="DQ106" s="128"/>
      <c r="DR106" s="128"/>
      <c r="DS106" s="128"/>
      <c r="DT106" s="128"/>
    </row>
    <row r="107" spans="1:136">
      <c r="A107" s="7"/>
      <c r="B107" s="8"/>
      <c r="CQ107" s="11"/>
      <c r="CR107" s="11"/>
      <c r="CS107" s="11"/>
      <c r="CW107" s="128"/>
      <c r="CX107" s="128"/>
      <c r="CY107" s="128"/>
      <c r="CZ107" s="128"/>
      <c r="DA107" s="128"/>
      <c r="DB107" s="128"/>
      <c r="DC107" s="128"/>
      <c r="DD107" s="235"/>
      <c r="DE107" s="128"/>
      <c r="DF107" s="162"/>
      <c r="DG107" s="161"/>
      <c r="DH107" s="161"/>
      <c r="DI107" s="128"/>
      <c r="DJ107" s="128"/>
      <c r="DK107" s="128"/>
      <c r="DL107" s="235"/>
      <c r="DM107" s="128"/>
      <c r="DN107" s="128"/>
      <c r="DO107" s="128"/>
      <c r="DP107" s="128"/>
      <c r="DQ107" s="128"/>
      <c r="DR107" s="128"/>
      <c r="DS107" s="128"/>
      <c r="DT107" s="128"/>
    </row>
    <row r="108" spans="1:136">
      <c r="A108" s="7"/>
      <c r="B108" s="8"/>
      <c r="CQ108" s="11"/>
      <c r="CR108" s="11"/>
      <c r="CS108" s="11"/>
      <c r="CW108" s="128"/>
      <c r="CX108" s="128"/>
      <c r="CY108" s="128"/>
      <c r="CZ108" s="128"/>
      <c r="DA108" s="128"/>
      <c r="DB108" s="128"/>
      <c r="DC108" s="128"/>
      <c r="DD108" s="235"/>
      <c r="DE108" s="128"/>
      <c r="DF108" s="162"/>
      <c r="DG108" s="161"/>
      <c r="DH108" s="161"/>
      <c r="DI108" s="128"/>
      <c r="DJ108" s="128"/>
      <c r="DK108" s="128"/>
      <c r="DL108" s="235"/>
      <c r="DM108" s="128"/>
      <c r="DN108" s="128"/>
      <c r="DO108" s="128"/>
      <c r="DP108" s="128"/>
      <c r="DQ108" s="128"/>
      <c r="DR108" s="128"/>
      <c r="DS108" s="128"/>
      <c r="DT108" s="128"/>
    </row>
    <row r="109" spans="1:136">
      <c r="B109" s="8"/>
      <c r="CQ109" s="11"/>
      <c r="CR109" s="11"/>
      <c r="CS109" s="11"/>
      <c r="CW109" s="128"/>
      <c r="CX109" s="128"/>
      <c r="CY109" s="128"/>
      <c r="CZ109" s="128"/>
      <c r="DA109" s="128"/>
      <c r="DB109" s="128"/>
      <c r="DC109" s="128"/>
      <c r="DD109" s="235"/>
      <c r="DE109" s="128"/>
      <c r="DF109" s="162"/>
      <c r="DG109" s="161"/>
      <c r="DH109" s="161"/>
      <c r="DI109" s="128"/>
      <c r="DJ109" s="128"/>
      <c r="DK109" s="128"/>
      <c r="DL109" s="235"/>
      <c r="DM109" s="128"/>
      <c r="DN109" s="128"/>
      <c r="DO109" s="128"/>
      <c r="DP109" s="128"/>
      <c r="DQ109" s="128"/>
      <c r="DR109" s="128"/>
      <c r="DS109" s="128"/>
      <c r="DT109" s="128"/>
    </row>
    <row r="110" spans="1:136">
      <c r="B110" s="8"/>
      <c r="CQ110" s="11"/>
      <c r="CR110" s="11"/>
      <c r="CS110" s="11"/>
      <c r="CW110" s="128"/>
      <c r="CX110" s="128"/>
      <c r="CY110" s="128"/>
      <c r="CZ110" s="128"/>
      <c r="DA110" s="128"/>
      <c r="DB110" s="128"/>
      <c r="DC110" s="128"/>
      <c r="DD110" s="235"/>
      <c r="DE110" s="128"/>
      <c r="DF110" s="162"/>
      <c r="DG110" s="161"/>
      <c r="DH110" s="161"/>
      <c r="DI110" s="128"/>
      <c r="DJ110" s="128"/>
      <c r="DK110" s="128"/>
      <c r="DL110" s="235"/>
      <c r="DM110" s="128"/>
      <c r="DN110" s="128"/>
      <c r="DO110" s="128"/>
      <c r="DP110" s="128"/>
      <c r="DQ110" s="128"/>
      <c r="DR110" s="128"/>
      <c r="DS110" s="128"/>
      <c r="DT110" s="128"/>
    </row>
    <row r="111" spans="1:136">
      <c r="CQ111" s="11"/>
      <c r="CR111" s="11"/>
      <c r="CS111" s="11"/>
      <c r="CW111" s="128"/>
      <c r="CX111" s="128"/>
      <c r="CY111" s="128"/>
      <c r="CZ111" s="128"/>
      <c r="DA111" s="128"/>
      <c r="DB111" s="128"/>
      <c r="DC111" s="128"/>
      <c r="DD111" s="235"/>
      <c r="DE111" s="128"/>
      <c r="DF111" s="162"/>
      <c r="DG111" s="161"/>
      <c r="DH111" s="161"/>
      <c r="DI111" s="128"/>
      <c r="DJ111" s="128"/>
      <c r="DK111" s="128"/>
      <c r="DL111" s="235"/>
      <c r="DM111" s="128"/>
      <c r="DN111" s="128"/>
      <c r="DO111" s="128"/>
      <c r="DP111" s="128"/>
      <c r="DQ111" s="128"/>
      <c r="DR111" s="128"/>
      <c r="DS111" s="128"/>
      <c r="DT111" s="128"/>
    </row>
    <row r="112" spans="1:136">
      <c r="CQ112" s="11"/>
      <c r="CR112" s="11"/>
      <c r="CS112" s="11"/>
      <c r="CW112" s="128"/>
      <c r="CX112" s="128"/>
      <c r="CY112" s="128"/>
      <c r="CZ112" s="128"/>
      <c r="DA112" s="128"/>
      <c r="DB112" s="128"/>
      <c r="DC112" s="128"/>
      <c r="DD112" s="235"/>
      <c r="DE112" s="128"/>
      <c r="DF112" s="162"/>
      <c r="DG112" s="161"/>
      <c r="DH112" s="161"/>
      <c r="DI112" s="128"/>
      <c r="DJ112" s="128"/>
      <c r="DK112" s="128"/>
      <c r="DL112" s="235"/>
      <c r="DM112" s="128"/>
      <c r="DN112" s="128"/>
      <c r="DO112" s="128"/>
      <c r="DP112" s="128"/>
      <c r="DQ112" s="128"/>
      <c r="DR112" s="128"/>
      <c r="DS112" s="128"/>
      <c r="DT112" s="128"/>
    </row>
    <row r="113" spans="95:124">
      <c r="CQ113" s="11"/>
      <c r="CR113" s="11"/>
      <c r="CS113" s="11"/>
      <c r="CW113" s="128"/>
      <c r="CX113" s="128"/>
      <c r="CY113" s="128"/>
      <c r="CZ113" s="128"/>
      <c r="DA113" s="128"/>
      <c r="DB113" s="128"/>
      <c r="DC113" s="128"/>
      <c r="DD113" s="235"/>
      <c r="DE113" s="128"/>
      <c r="DF113" s="162"/>
      <c r="DG113" s="161"/>
      <c r="DH113" s="161"/>
      <c r="DI113" s="128"/>
      <c r="DJ113" s="128"/>
      <c r="DK113" s="128"/>
      <c r="DL113" s="235"/>
      <c r="DM113" s="128"/>
      <c r="DN113" s="128"/>
      <c r="DO113" s="128"/>
      <c r="DP113" s="128"/>
      <c r="DQ113" s="128"/>
      <c r="DR113" s="128"/>
      <c r="DS113" s="128"/>
      <c r="DT113" s="128"/>
    </row>
    <row r="114" spans="95:124">
      <c r="CQ114" s="11"/>
      <c r="CR114" s="11"/>
      <c r="CS114" s="11"/>
      <c r="CW114" s="128"/>
      <c r="CX114" s="128"/>
      <c r="CY114" s="128"/>
      <c r="CZ114" s="128"/>
      <c r="DA114" s="128"/>
      <c r="DB114" s="128"/>
      <c r="DC114" s="128"/>
      <c r="DD114" s="235"/>
      <c r="DE114" s="128"/>
      <c r="DF114" s="162"/>
      <c r="DG114" s="161"/>
      <c r="DH114" s="161"/>
      <c r="DI114" s="128"/>
      <c r="DJ114" s="128"/>
      <c r="DK114" s="128"/>
      <c r="DL114" s="235"/>
      <c r="DM114" s="128"/>
      <c r="DN114" s="128"/>
      <c r="DO114" s="128"/>
      <c r="DP114" s="128"/>
      <c r="DQ114" s="128"/>
      <c r="DR114" s="128"/>
      <c r="DS114" s="128"/>
      <c r="DT114" s="128"/>
    </row>
    <row r="115" spans="95:124">
      <c r="CQ115" s="11"/>
      <c r="CR115" s="11"/>
      <c r="CS115" s="11"/>
      <c r="CW115" s="128"/>
      <c r="CX115" s="128"/>
      <c r="CY115" s="128"/>
      <c r="CZ115" s="128"/>
      <c r="DA115" s="128"/>
      <c r="DB115" s="128"/>
      <c r="DC115" s="128"/>
      <c r="DD115" s="235"/>
      <c r="DE115" s="128"/>
      <c r="DF115" s="162"/>
      <c r="DG115" s="161"/>
      <c r="DH115" s="161"/>
      <c r="DI115" s="128"/>
      <c r="DJ115" s="128"/>
      <c r="DK115" s="128"/>
      <c r="DL115" s="235"/>
      <c r="DM115" s="128"/>
      <c r="DN115" s="128"/>
      <c r="DO115" s="128"/>
      <c r="DP115" s="128"/>
      <c r="DQ115" s="128"/>
      <c r="DR115" s="128"/>
      <c r="DS115" s="128"/>
      <c r="DT115" s="128"/>
    </row>
    <row r="116" spans="95:124">
      <c r="CQ116" s="11"/>
      <c r="CR116" s="11"/>
      <c r="CS116" s="11"/>
      <c r="CW116" s="128"/>
      <c r="CX116" s="128"/>
      <c r="CY116" s="128"/>
      <c r="CZ116" s="128"/>
      <c r="DA116" s="128"/>
      <c r="DB116" s="128"/>
      <c r="DC116" s="128"/>
      <c r="DD116" s="235"/>
      <c r="DE116" s="128"/>
      <c r="DF116" s="162"/>
      <c r="DG116" s="161"/>
      <c r="DH116" s="161"/>
      <c r="DI116" s="128"/>
      <c r="DJ116" s="128"/>
      <c r="DK116" s="128"/>
      <c r="DL116" s="235"/>
      <c r="DM116" s="128"/>
      <c r="DN116" s="128"/>
      <c r="DO116" s="128"/>
      <c r="DP116" s="128"/>
      <c r="DQ116" s="128"/>
      <c r="DR116" s="128"/>
      <c r="DS116" s="128"/>
      <c r="DT116" s="128"/>
    </row>
    <row r="117" spans="95:124">
      <c r="CQ117" s="11"/>
      <c r="CR117" s="11"/>
      <c r="CS117" s="11"/>
      <c r="CW117" s="11"/>
      <c r="CX117" s="11"/>
      <c r="CY117" s="11"/>
      <c r="CZ117" s="11"/>
      <c r="DA117" s="11"/>
      <c r="DB117" s="11"/>
      <c r="DF117" s="162"/>
      <c r="DG117" s="161"/>
      <c r="DH117" s="161"/>
    </row>
    <row r="118" spans="95:124"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</row>
    <row r="119" spans="95:124"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</row>
    <row r="120" spans="95:124"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</row>
    <row r="121" spans="95:124"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</row>
    <row r="122" spans="95:124"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</row>
    <row r="123" spans="95:124">
      <c r="CT123" s="11"/>
      <c r="CU123" s="11"/>
      <c r="CV123" s="11"/>
      <c r="CW123" s="11"/>
      <c r="CX123" s="11"/>
      <c r="CY123" s="11"/>
      <c r="CZ123" s="11"/>
      <c r="DA123" s="11"/>
      <c r="DB123" s="11"/>
    </row>
  </sheetData>
  <sortState ref="DZ8:EE26">
    <sortCondition ref="DZ8:DZ26"/>
  </sortState>
  <mergeCells count="82">
    <mergeCell ref="DX2:DX5"/>
    <mergeCell ref="DD3:DD5"/>
    <mergeCell ref="DL3:DL5"/>
    <mergeCell ref="CS2:CS5"/>
    <mergeCell ref="DQ3:DQ5"/>
    <mergeCell ref="DO3:DO5"/>
    <mergeCell ref="DP3:DP5"/>
    <mergeCell ref="DJ3:DJ5"/>
    <mergeCell ref="DK3:DK5"/>
    <mergeCell ref="DM3:DM5"/>
    <mergeCell ref="DO2:DR2"/>
    <mergeCell ref="DR3:DR5"/>
    <mergeCell ref="DJ2:DN2"/>
    <mergeCell ref="DN3:DN5"/>
    <mergeCell ref="DF2:DI2"/>
    <mergeCell ref="DI3:DI5"/>
    <mergeCell ref="DB3:DB5"/>
    <mergeCell ref="DC3:DC5"/>
    <mergeCell ref="DE3:DE5"/>
    <mergeCell ref="DS2:DS5"/>
    <mergeCell ref="DF3:DF5"/>
    <mergeCell ref="DG3:DG5"/>
    <mergeCell ref="DH3:DH5"/>
    <mergeCell ref="DA2:DA5"/>
    <mergeCell ref="CW2:CZ2"/>
    <mergeCell ref="CW3:CW5"/>
    <mergeCell ref="CX3:CX5"/>
    <mergeCell ref="CY3:CY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2:BB2"/>
    <mergeCell ref="BC2:CR2"/>
    <mergeCell ref="BC3:BP3"/>
    <mergeCell ref="BQ3:CD3"/>
    <mergeCell ref="CE3:CR3"/>
    <mergeCell ref="CE4:CJ4"/>
    <mergeCell ref="CK4:CP4"/>
    <mergeCell ref="BO4:BO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BC4:BH4"/>
    <mergeCell ref="BI4:BN4"/>
    <mergeCell ref="BQ4:BV4"/>
    <mergeCell ref="BW4:CB4"/>
    <mergeCell ref="DT2:DT5"/>
    <mergeCell ref="DU2:DU5"/>
    <mergeCell ref="DV2:DV5"/>
    <mergeCell ref="DW2:DW5"/>
    <mergeCell ref="AU4:AZ4"/>
    <mergeCell ref="CT2:CV2"/>
    <mergeCell ref="DB2:DE2"/>
    <mergeCell ref="CZ3:CZ5"/>
    <mergeCell ref="CT3:CT5"/>
    <mergeCell ref="CU3:CU5"/>
    <mergeCell ref="CV3:CV5"/>
    <mergeCell ref="CC4:CC5"/>
    <mergeCell ref="CD4:CD5"/>
    <mergeCell ref="CQ4:CQ5"/>
    <mergeCell ref="CR4:CR5"/>
    <mergeCell ref="BA4:BA5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"/>
  <sheetViews>
    <sheetView topLeftCell="A67" workbookViewId="0">
      <selection activeCell="D104" sqref="D104"/>
    </sheetView>
  </sheetViews>
  <sheetFormatPr defaultRowHeight="15"/>
  <cols>
    <col min="1" max="1" width="15.7109375" customWidth="1"/>
    <col min="2" max="2" width="17.85546875" style="12" customWidth="1"/>
    <col min="3" max="3" width="10.28515625" style="12" customWidth="1"/>
    <col min="4" max="4" width="11" style="12" customWidth="1"/>
    <col min="5" max="5" width="12.7109375" customWidth="1"/>
    <col min="6" max="6" width="10.140625" customWidth="1"/>
    <col min="7" max="7" width="7.5703125" customWidth="1"/>
    <col min="8" max="10" width="9.140625" customWidth="1"/>
    <col min="11" max="11" width="15.42578125" customWidth="1"/>
    <col min="12" max="12" width="9.28515625" style="235" customWidth="1"/>
    <col min="13" max="13" width="19.5703125" customWidth="1"/>
    <col min="14" max="14" width="12.28515625" style="214" customWidth="1"/>
    <col min="18" max="18" width="9.85546875" bestFit="1" customWidth="1"/>
    <col min="19" max="19" width="10.42578125" bestFit="1" customWidth="1"/>
  </cols>
  <sheetData>
    <row r="1" spans="1:20">
      <c r="A1" s="80" t="s">
        <v>320</v>
      </c>
      <c r="B1" s="242" t="s">
        <v>408</v>
      </c>
      <c r="T1" s="250" t="s">
        <v>404</v>
      </c>
    </row>
    <row r="2" spans="1:20">
      <c r="A2" s="80" t="s">
        <v>349</v>
      </c>
      <c r="B2" s="249" t="s">
        <v>408</v>
      </c>
      <c r="T2" s="250" t="s">
        <v>405</v>
      </c>
    </row>
    <row r="3" spans="1:20">
      <c r="B3" s="238">
        <v>235088</v>
      </c>
      <c r="C3" s="222">
        <v>209355</v>
      </c>
      <c r="D3" s="218">
        <v>20935.5</v>
      </c>
      <c r="E3">
        <f>H3*2</f>
        <v>204386</v>
      </c>
      <c r="F3" s="223">
        <f>E3-H3</f>
        <v>102193</v>
      </c>
      <c r="G3" s="222">
        <f>4361.5625+436.15625</f>
        <v>4797.71875</v>
      </c>
      <c r="H3">
        <v>102193</v>
      </c>
      <c r="O3" s="251">
        <f>D3/$B3</f>
        <v>8.905388620431498E-2</v>
      </c>
      <c r="P3" s="251">
        <f>G3/$B3</f>
        <v>2.0408182255155515E-2</v>
      </c>
      <c r="Q3" s="251">
        <f>F3/$B3</f>
        <v>0.43470104811815152</v>
      </c>
      <c r="R3" s="252">
        <f>SUM(D3,F3,G3,H3,N4)</f>
        <v>230119.21875</v>
      </c>
      <c r="S3" s="219">
        <f>B3-R3</f>
        <v>4968.78125</v>
      </c>
      <c r="T3" s="250" t="s">
        <v>406</v>
      </c>
    </row>
    <row r="4" spans="1:20">
      <c r="A4" s="80" t="s">
        <v>1</v>
      </c>
      <c r="B4" s="249" t="s">
        <v>342</v>
      </c>
      <c r="C4" s="249" t="s">
        <v>324</v>
      </c>
      <c r="D4" s="217" t="s">
        <v>343</v>
      </c>
      <c r="E4" s="249" t="s">
        <v>345</v>
      </c>
      <c r="F4" s="217" t="s">
        <v>344</v>
      </c>
      <c r="G4" s="217" t="s">
        <v>8</v>
      </c>
      <c r="H4" s="211" t="s">
        <v>321</v>
      </c>
      <c r="I4" s="242" t="s">
        <v>322</v>
      </c>
      <c r="J4" s="242" t="s">
        <v>323</v>
      </c>
      <c r="K4" s="249" t="s">
        <v>355</v>
      </c>
      <c r="L4" s="249" t="s">
        <v>407</v>
      </c>
      <c r="M4" s="249" t="s">
        <v>415</v>
      </c>
      <c r="N4" s="220" t="s">
        <v>409</v>
      </c>
      <c r="O4" s="224" t="s">
        <v>398</v>
      </c>
      <c r="P4" s="224" t="s">
        <v>399</v>
      </c>
      <c r="Q4" s="224" t="s">
        <v>400</v>
      </c>
      <c r="R4" s="227" t="s">
        <v>401</v>
      </c>
      <c r="S4" s="225" t="s">
        <v>402</v>
      </c>
      <c r="T4" s="226" t="s">
        <v>403</v>
      </c>
    </row>
    <row r="5" spans="1:20">
      <c r="A5" s="240">
        <v>377</v>
      </c>
      <c r="B5" s="242">
        <v>46800</v>
      </c>
      <c r="C5" s="242">
        <v>42525</v>
      </c>
      <c r="D5" s="242">
        <v>4275</v>
      </c>
      <c r="E5" s="242">
        <v>37817.714285714283</v>
      </c>
      <c r="F5" s="242">
        <v>4727.2142857142826</v>
      </c>
      <c r="G5" s="242">
        <v>3271</v>
      </c>
      <c r="H5" s="242">
        <v>33090.5</v>
      </c>
      <c r="I5" s="242">
        <v>7333.1</v>
      </c>
      <c r="J5" s="242">
        <v>25757.4</v>
      </c>
      <c r="K5" s="242">
        <v>36650.300000000003</v>
      </c>
      <c r="L5" s="242"/>
      <c r="M5" s="242">
        <v>39254</v>
      </c>
      <c r="N5" s="218"/>
      <c r="O5" s="233">
        <f>D5/$B5</f>
        <v>9.1346153846153841E-2</v>
      </c>
      <c r="P5" s="233">
        <f>G5/$B5</f>
        <v>6.9893162393162386E-2</v>
      </c>
      <c r="Q5" s="233">
        <f>F5/$B5</f>
        <v>0.10100885225885219</v>
      </c>
      <c r="R5" s="234">
        <f>SUM(D5,F5,G5,H5,N6)</f>
        <v>254718.71428571429</v>
      </c>
      <c r="S5" s="219">
        <f>B5-R5</f>
        <v>-207918.71428571429</v>
      </c>
      <c r="T5" s="232">
        <f>S5/B5</f>
        <v>-4.4427075702075705</v>
      </c>
    </row>
    <row r="6" spans="1:20">
      <c r="A6" s="221">
        <v>667</v>
      </c>
      <c r="B6" s="216">
        <v>235200</v>
      </c>
      <c r="C6" s="216">
        <v>213716.5625</v>
      </c>
      <c r="D6" s="211">
        <v>21483.4375</v>
      </c>
      <c r="E6" s="211">
        <v>200650</v>
      </c>
      <c r="F6" s="211">
        <v>100325</v>
      </c>
      <c r="G6" s="216">
        <v>4361.5625</v>
      </c>
      <c r="H6" s="211">
        <v>100325</v>
      </c>
      <c r="I6" s="211">
        <v>3.1</v>
      </c>
      <c r="J6" s="211">
        <v>100321.9</v>
      </c>
      <c r="K6" s="211">
        <v>0</v>
      </c>
      <c r="L6" s="211"/>
      <c r="M6" s="211">
        <v>209355</v>
      </c>
      <c r="N6" s="222">
        <v>209355</v>
      </c>
      <c r="O6" s="233">
        <f>D6/$B6</f>
        <v>9.1341145833333331E-2</v>
      </c>
      <c r="P6" s="233">
        <f>G6/$B6</f>
        <v>1.8544058248299321E-2</v>
      </c>
      <c r="Q6" s="233">
        <f>F6/$B6</f>
        <v>0.42655187074829931</v>
      </c>
      <c r="R6" s="234">
        <f>SUM(F6,G6,H6,N6)</f>
        <v>414366.5625</v>
      </c>
      <c r="S6" s="219">
        <f>B6-R6</f>
        <v>-179166.5625</v>
      </c>
      <c r="T6" s="232">
        <f>S6/B6</f>
        <v>-0.76176259566326532</v>
      </c>
    </row>
    <row r="7" spans="1:20">
      <c r="A7" s="240">
        <v>671</v>
      </c>
      <c r="B7" s="242">
        <v>480000</v>
      </c>
      <c r="C7" s="242">
        <v>436156.25</v>
      </c>
      <c r="D7" s="242">
        <v>43843.75</v>
      </c>
      <c r="E7" s="242">
        <v>415250</v>
      </c>
      <c r="F7" s="242">
        <v>207625</v>
      </c>
      <c r="G7" s="242">
        <v>8723.125</v>
      </c>
      <c r="H7" s="242">
        <v>207625</v>
      </c>
      <c r="I7" s="242">
        <v>3.1</v>
      </c>
      <c r="J7" s="242">
        <v>207621.9</v>
      </c>
      <c r="K7" s="242">
        <v>0</v>
      </c>
      <c r="L7" s="242"/>
      <c r="M7" s="242">
        <v>427433.125</v>
      </c>
      <c r="N7" s="218">
        <v>20935.5</v>
      </c>
      <c r="O7" s="233">
        <f>D7/$B7</f>
        <v>9.1341145833333331E-2</v>
      </c>
      <c r="P7" s="233">
        <f>G7/$B7</f>
        <v>1.8173177083333332E-2</v>
      </c>
      <c r="Q7" s="233">
        <f>F7/$B7</f>
        <v>0.43255208333333334</v>
      </c>
      <c r="R7" s="234">
        <f>SUM(D7,F7,G7,H7)</f>
        <v>467816.875</v>
      </c>
      <c r="S7" s="219">
        <f>B7-R7</f>
        <v>12183.125</v>
      </c>
      <c r="T7" s="232">
        <f>S7/B7</f>
        <v>2.5381510416666666E-2</v>
      </c>
    </row>
    <row r="8" spans="1:20">
      <c r="A8" s="240">
        <v>2262</v>
      </c>
      <c r="B8" s="242">
        <v>75600</v>
      </c>
      <c r="C8" s="242">
        <v>68695</v>
      </c>
      <c r="D8" s="242">
        <v>6905</v>
      </c>
      <c r="E8" s="242">
        <v>63029.714285714283</v>
      </c>
      <c r="F8" s="242">
        <v>7878.7142857142826</v>
      </c>
      <c r="G8" s="242">
        <v>3271</v>
      </c>
      <c r="H8" s="242">
        <v>55151</v>
      </c>
      <c r="I8" s="242">
        <v>14103.1</v>
      </c>
      <c r="J8" s="242">
        <v>41047.9</v>
      </c>
      <c r="K8" s="242">
        <v>56947</v>
      </c>
      <c r="L8" s="242"/>
      <c r="M8" s="242">
        <v>65423</v>
      </c>
      <c r="N8" s="222">
        <v>4361.5625</v>
      </c>
      <c r="O8" s="233">
        <f>D8/$B8</f>
        <v>9.133597883597884E-2</v>
      </c>
      <c r="P8" s="233">
        <f>G8/$B8</f>
        <v>4.3267195767195767E-2</v>
      </c>
      <c r="Q8" s="233">
        <f>F8/$B8</f>
        <v>0.10421579743008311</v>
      </c>
      <c r="R8" s="234">
        <f>SUM(D8,F8,G8,H8)</f>
        <v>73205.71428571429</v>
      </c>
      <c r="S8" s="219">
        <f>B8-R8</f>
        <v>2394.2857142857101</v>
      </c>
      <c r="T8" s="232">
        <f>S8/B8</f>
        <v>3.1670445956160184E-2</v>
      </c>
    </row>
    <row r="9" spans="1:20">
      <c r="A9" s="240">
        <v>3336</v>
      </c>
      <c r="B9" s="242">
        <v>36097.359375</v>
      </c>
      <c r="C9" s="242">
        <v>32815.78125</v>
      </c>
      <c r="D9" s="242">
        <v>3281.578125</v>
      </c>
      <c r="E9" s="242">
        <v>37503.75</v>
      </c>
      <c r="F9" s="242">
        <v>4687.96875</v>
      </c>
      <c r="G9" s="242">
        <v>1093.859375</v>
      </c>
      <c r="H9" s="242">
        <v>32815.78125</v>
      </c>
      <c r="I9" s="242">
        <v>0.08</v>
      </c>
      <c r="J9" s="242">
        <v>32815.701249999998</v>
      </c>
      <c r="K9" s="242">
        <v>0.08</v>
      </c>
      <c r="L9" s="242">
        <v>2414.2710000000002</v>
      </c>
      <c r="M9" s="242">
        <v>31721.921875</v>
      </c>
      <c r="N9" s="218">
        <v>436.15625</v>
      </c>
      <c r="O9" s="233">
        <f>D9/$B9</f>
        <v>9.0909090909090912E-2</v>
      </c>
      <c r="P9" s="233">
        <f>G9/$B9</f>
        <v>3.0303030303030304E-2</v>
      </c>
      <c r="Q9" s="233">
        <f>F9/$B9</f>
        <v>0.12987012987012986</v>
      </c>
      <c r="R9" s="234">
        <f>SUM(D9,F9,G9,H9)</f>
        <v>41879.1875</v>
      </c>
      <c r="S9" s="219">
        <f>B9-R9</f>
        <v>-5781.828125</v>
      </c>
      <c r="T9" s="232">
        <f>S9/B9</f>
        <v>-0.16017316017316016</v>
      </c>
    </row>
    <row r="10" spans="1:20">
      <c r="A10" s="240">
        <v>3452</v>
      </c>
      <c r="B10" s="242">
        <v>131725.57578125002</v>
      </c>
      <c r="C10" s="242">
        <v>119750.5234375</v>
      </c>
      <c r="D10" s="242">
        <v>11975.052343750023</v>
      </c>
      <c r="E10" s="242">
        <v>136857.74107142858</v>
      </c>
      <c r="F10" s="242">
        <v>17107.21763392858</v>
      </c>
      <c r="G10" s="242">
        <v>3340.89453125</v>
      </c>
      <c r="H10" s="242">
        <v>119750.5234375</v>
      </c>
      <c r="I10" s="242">
        <v>46304.1796875</v>
      </c>
      <c r="J10" s="242">
        <v>73446.34375</v>
      </c>
      <c r="K10" s="242">
        <v>46304.1796875</v>
      </c>
      <c r="L10" s="242">
        <v>7480.2749999999996</v>
      </c>
      <c r="M10" s="242">
        <v>116409.62890625</v>
      </c>
      <c r="N10" s="222">
        <v>213716.5625</v>
      </c>
      <c r="O10" s="233">
        <f>D10/$B10</f>
        <v>9.0909090909091064E-2</v>
      </c>
      <c r="P10" s="233">
        <f>G10/$B10</f>
        <v>2.5362535038738823E-2</v>
      </c>
      <c r="Q10" s="233">
        <f>F10/$B10</f>
        <v>0.12987012987012991</v>
      </c>
      <c r="R10" s="234">
        <f>SUM(D10,F10,G10,H10)</f>
        <v>152173.6879464286</v>
      </c>
      <c r="S10" s="219">
        <f>B10-R10</f>
        <v>-20448.11216517858</v>
      </c>
      <c r="T10" s="232">
        <f>S10/B10</f>
        <v>-0.15523266490886872</v>
      </c>
    </row>
    <row r="11" spans="1:20">
      <c r="A11" s="240">
        <v>3471</v>
      </c>
      <c r="B11" s="242">
        <v>36097.359375</v>
      </c>
      <c r="C11" s="242">
        <v>32815.78125</v>
      </c>
      <c r="D11" s="242">
        <v>3281.578125</v>
      </c>
      <c r="E11" s="242">
        <v>37503.75</v>
      </c>
      <c r="F11" s="242">
        <v>4687.96875</v>
      </c>
      <c r="G11" s="242">
        <v>1093.859375</v>
      </c>
      <c r="H11" s="242">
        <v>32815.78125</v>
      </c>
      <c r="I11" s="242">
        <v>472.259765625</v>
      </c>
      <c r="J11" s="242">
        <v>32343.521484375</v>
      </c>
      <c r="K11" s="242">
        <v>472.259765625</v>
      </c>
      <c r="L11" s="242">
        <v>2413.8960000000002</v>
      </c>
      <c r="M11" s="242">
        <v>31721.921875</v>
      </c>
      <c r="N11" s="218">
        <v>784</v>
      </c>
      <c r="O11" s="233">
        <f>D11/$B11</f>
        <v>9.0909090909090912E-2</v>
      </c>
      <c r="P11" s="233">
        <f>G11/$B11</f>
        <v>3.0303030303030304E-2</v>
      </c>
      <c r="Q11" s="233">
        <f>F11/$B11</f>
        <v>0.12987012987012986</v>
      </c>
      <c r="R11" s="234">
        <f>SUM(D11,F11,G11,H11)</f>
        <v>41879.1875</v>
      </c>
      <c r="S11" s="219">
        <f>B11-R11</f>
        <v>-5781.828125</v>
      </c>
      <c r="T11" s="232">
        <f>S11/B11</f>
        <v>-0.16017316017316016</v>
      </c>
    </row>
    <row r="12" spans="1:20">
      <c r="A12" s="240">
        <v>3544</v>
      </c>
      <c r="B12" s="242">
        <v>116387.54960937501</v>
      </c>
      <c r="C12" s="242">
        <v>105806.86328125</v>
      </c>
      <c r="D12" s="242">
        <v>10580.686328125012</v>
      </c>
      <c r="E12" s="242">
        <v>120922.12946428571</v>
      </c>
      <c r="F12" s="242">
        <v>15115.26618303571</v>
      </c>
      <c r="G12" s="242">
        <v>2758.375</v>
      </c>
      <c r="H12" s="242">
        <v>105806.86328125</v>
      </c>
      <c r="I12" s="242">
        <v>12240.11328</v>
      </c>
      <c r="J12" s="242">
        <v>93566.750001249995</v>
      </c>
      <c r="K12" s="242">
        <v>21107.630858</v>
      </c>
      <c r="L12" s="242">
        <v>8538.4060000000009</v>
      </c>
      <c r="M12" s="242">
        <v>103048.48828125</v>
      </c>
      <c r="N12" s="218">
        <v>272.59765625</v>
      </c>
      <c r="O12" s="233">
        <f>D12/$B12</f>
        <v>9.0909090909090995E-2</v>
      </c>
      <c r="P12" s="233">
        <f>G12/$B12</f>
        <v>2.369991471817887E-2</v>
      </c>
      <c r="Q12" s="233">
        <f>F12/$B12</f>
        <v>0.12987012987012983</v>
      </c>
      <c r="R12" s="234">
        <f>SUM(D12,F12,G12,H12)</f>
        <v>134261.19079241072</v>
      </c>
      <c r="S12" s="219">
        <f>B12-R12</f>
        <v>-17873.64118303571</v>
      </c>
      <c r="T12" s="232">
        <f>S12/B12</f>
        <v>-0.1535700445883087</v>
      </c>
    </row>
    <row r="13" spans="1:20">
      <c r="A13" s="240">
        <v>3550</v>
      </c>
      <c r="B13" s="242">
        <v>72508.579687500009</v>
      </c>
      <c r="C13" s="242">
        <v>65916.890625</v>
      </c>
      <c r="D13" s="242">
        <v>6591.6890625000087</v>
      </c>
      <c r="E13" s="242">
        <v>75333.58928571429</v>
      </c>
      <c r="F13" s="242">
        <v>9416.6986607142899</v>
      </c>
      <c r="G13" s="242">
        <v>2473.046875</v>
      </c>
      <c r="H13" s="242">
        <v>65916.890625</v>
      </c>
      <c r="I13" s="242">
        <v>472.25900000000001</v>
      </c>
      <c r="J13" s="242">
        <v>65444.631625000002</v>
      </c>
      <c r="K13" s="242">
        <v>944.28899999999999</v>
      </c>
      <c r="L13" s="242">
        <v>5151.2169999999996</v>
      </c>
      <c r="M13" s="242">
        <v>63443.84375</v>
      </c>
      <c r="N13" s="218">
        <v>27.40234375</v>
      </c>
      <c r="O13" s="233">
        <f>D13/$B13</f>
        <v>9.0909090909091023E-2</v>
      </c>
      <c r="P13" s="233">
        <f>G13/$B13</f>
        <v>3.4106955144597002E-2</v>
      </c>
      <c r="Q13" s="233">
        <f>F13/$B13</f>
        <v>0.12987012987012991</v>
      </c>
      <c r="R13" s="234">
        <f>SUM(D13,F13,G13,H13)</f>
        <v>84398.325223214299</v>
      </c>
      <c r="S13" s="219">
        <f>B13-R13</f>
        <v>-11889.74553571429</v>
      </c>
      <c r="T13" s="232">
        <f>S13/B13</f>
        <v>-0.16397708501472691</v>
      </c>
    </row>
    <row r="14" spans="1:20">
      <c r="A14" s="240">
        <v>3564</v>
      </c>
      <c r="B14" s="242">
        <v>135842.57070312501</v>
      </c>
      <c r="C14" s="242">
        <v>123493.24609375</v>
      </c>
      <c r="D14" s="242">
        <v>12349.324609375006</v>
      </c>
      <c r="E14" s="242">
        <v>141135.13839285713</v>
      </c>
      <c r="F14" s="242">
        <v>17641.89229910713</v>
      </c>
      <c r="G14" s="242">
        <v>2793.96484375</v>
      </c>
      <c r="H14" s="242">
        <v>123493.24609375</v>
      </c>
      <c r="I14" s="242">
        <v>48594.587890624898</v>
      </c>
      <c r="J14" s="242">
        <v>74898.658203125102</v>
      </c>
      <c r="K14" s="242">
        <v>48594.587890624898</v>
      </c>
      <c r="L14" s="242">
        <v>5557.0159999999996</v>
      </c>
      <c r="M14" s="242">
        <v>120699.28125</v>
      </c>
      <c r="N14" s="222">
        <v>21483.4375</v>
      </c>
      <c r="O14" s="233">
        <f>D14/$B14</f>
        <v>9.0909090909090953E-2</v>
      </c>
      <c r="P14" s="233">
        <f>G14/$B14</f>
        <v>2.0567667626491155E-2</v>
      </c>
      <c r="Q14" s="233">
        <f>F14/$B14</f>
        <v>0.12987012987012977</v>
      </c>
      <c r="R14" s="234">
        <f>SUM(D14,F14,G14,H14)</f>
        <v>156278.42784598214</v>
      </c>
      <c r="S14" s="219">
        <f>B14-R14</f>
        <v>-20435.85714285713</v>
      </c>
      <c r="T14" s="232">
        <f>S14/B14</f>
        <v>-0.15043779749662092</v>
      </c>
    </row>
    <row r="15" spans="1:20">
      <c r="A15" s="240">
        <v>3720</v>
      </c>
      <c r="B15" s="242">
        <v>72822.440625000003</v>
      </c>
      <c r="C15" s="242">
        <v>66202.21875</v>
      </c>
      <c r="D15" s="242">
        <v>6620.2218750000029</v>
      </c>
      <c r="E15" s="242">
        <v>75659.678571428565</v>
      </c>
      <c r="F15" s="242">
        <v>9457.4598214285652</v>
      </c>
      <c r="G15" s="242">
        <v>1652.65234375</v>
      </c>
      <c r="H15" s="242">
        <v>66202.21875</v>
      </c>
      <c r="I15" s="242">
        <v>38642.52734375</v>
      </c>
      <c r="J15" s="242">
        <v>27559.69140625</v>
      </c>
      <c r="K15" s="242">
        <v>38642.52734375</v>
      </c>
      <c r="L15" s="242">
        <v>4455.0879999999997</v>
      </c>
      <c r="M15" s="242">
        <v>64549.56640625</v>
      </c>
      <c r="N15" s="218">
        <v>27.260000000000005</v>
      </c>
      <c r="O15" s="233">
        <f>D15/$B15</f>
        <v>9.0909090909090939E-2</v>
      </c>
      <c r="P15" s="233">
        <f>G15/$B15</f>
        <v>2.2694272940677069E-2</v>
      </c>
      <c r="Q15" s="233">
        <f>F15/$B15</f>
        <v>0.12987012987012977</v>
      </c>
      <c r="R15" s="234">
        <f>SUM(D15,F15,G15,H15)</f>
        <v>83932.552790178568</v>
      </c>
      <c r="S15" s="219">
        <f>B15-R15</f>
        <v>-11110.112165178565</v>
      </c>
      <c r="T15" s="232">
        <f>S15/B15</f>
        <v>-0.15256440281080685</v>
      </c>
    </row>
    <row r="16" spans="1:20">
      <c r="A16" s="240">
        <v>3810</v>
      </c>
      <c r="B16" s="242">
        <v>145017.15937500002</v>
      </c>
      <c r="C16" s="242">
        <v>131833.78125</v>
      </c>
      <c r="D16" s="242">
        <v>13183.378125000017</v>
      </c>
      <c r="E16" s="242">
        <v>150667.17857142858</v>
      </c>
      <c r="F16" s="242">
        <v>18833.39732142858</v>
      </c>
      <c r="G16" s="242">
        <v>2877.3125</v>
      </c>
      <c r="H16" s="242">
        <v>131833.78125</v>
      </c>
      <c r="I16" s="242">
        <v>38406.509769999997</v>
      </c>
      <c r="J16" s="242">
        <v>93427.271479999996</v>
      </c>
      <c r="K16" s="242">
        <v>67807.566649999993</v>
      </c>
      <c r="L16" s="242">
        <v>7749.8630000000003</v>
      </c>
      <c r="M16" s="242">
        <v>128956.46875</v>
      </c>
      <c r="N16" s="218"/>
      <c r="O16" s="233">
        <f>D16/$B16</f>
        <v>9.0909090909091023E-2</v>
      </c>
      <c r="P16" s="233">
        <f>G16/$B16</f>
        <v>1.984118646648949E-2</v>
      </c>
      <c r="Q16" s="233">
        <f>F16/$B16</f>
        <v>0.12987012987012991</v>
      </c>
      <c r="R16" s="234">
        <f>SUM(D16,F16,G16,H16)</f>
        <v>166727.8691964286</v>
      </c>
      <c r="S16" s="219">
        <f>B16-R16</f>
        <v>-21710.70982142858</v>
      </c>
      <c r="T16" s="232">
        <f>S16/B16</f>
        <v>-0.14971131633661941</v>
      </c>
    </row>
    <row r="17" spans="1:20">
      <c r="A17" s="240">
        <v>3943</v>
      </c>
      <c r="B17" s="242">
        <v>147521.34375</v>
      </c>
      <c r="C17" s="242">
        <v>134110.3125</v>
      </c>
      <c r="D17" s="242">
        <v>13411.03125</v>
      </c>
      <c r="E17" s="242">
        <v>153268.92857142858</v>
      </c>
      <c r="F17" s="242">
        <v>19158.61607142858</v>
      </c>
      <c r="G17" s="242">
        <v>4470.34375</v>
      </c>
      <c r="H17" s="242">
        <v>134110.3125</v>
      </c>
      <c r="I17" s="242">
        <v>53512.966796875</v>
      </c>
      <c r="J17" s="242">
        <v>80597.345703125</v>
      </c>
      <c r="K17" s="242">
        <v>53512.966796875</v>
      </c>
      <c r="L17" s="242">
        <v>7344.1890000000003</v>
      </c>
      <c r="M17" s="242">
        <v>129639.96875</v>
      </c>
      <c r="N17" s="218"/>
      <c r="O17" s="233">
        <f>D17/$B17</f>
        <v>9.0909090909090912E-2</v>
      </c>
      <c r="P17" s="233">
        <f>G17/$B17</f>
        <v>3.0303030303030304E-2</v>
      </c>
      <c r="Q17" s="233">
        <f>F17/$B17</f>
        <v>0.12987012987012991</v>
      </c>
      <c r="R17" s="234">
        <f>SUM(D17,F17,G17,H17)</f>
        <v>171150.30357142858</v>
      </c>
      <c r="S17" s="219">
        <f>B17-R17</f>
        <v>-23628.95982142858</v>
      </c>
      <c r="T17" s="232">
        <f>S17/B17</f>
        <v>-0.16017316017316022</v>
      </c>
    </row>
    <row r="18" spans="1:20">
      <c r="A18" s="240">
        <v>5349</v>
      </c>
      <c r="B18" s="242">
        <v>25193.970312500001</v>
      </c>
      <c r="C18" s="242">
        <v>22903.609375</v>
      </c>
      <c r="D18" s="242">
        <v>2290.3609375000015</v>
      </c>
      <c r="E18" s="242">
        <v>26175.553571428572</v>
      </c>
      <c r="F18" s="242">
        <v>3271.9441964285725</v>
      </c>
      <c r="G18" s="242">
        <v>2477.3984375</v>
      </c>
      <c r="H18" s="242">
        <v>22903.609375</v>
      </c>
      <c r="I18" s="242">
        <v>11828.1845703125</v>
      </c>
      <c r="J18" s="242">
        <v>11075.4248046875</v>
      </c>
      <c r="K18" s="242">
        <v>11828.1845703125</v>
      </c>
      <c r="L18" s="242">
        <v>10090.811</v>
      </c>
      <c r="M18" s="242">
        <v>20426.2109375</v>
      </c>
      <c r="N18" s="218"/>
      <c r="O18" s="233">
        <f>D18/$B18</f>
        <v>9.0909090909090967E-2</v>
      </c>
      <c r="P18" s="233">
        <f>G18/$B18</f>
        <v>9.8332990265962067E-2</v>
      </c>
      <c r="Q18" s="233">
        <f>F18/$B18</f>
        <v>0.12987012987012991</v>
      </c>
      <c r="R18" s="234">
        <f>SUM(D18,F18,G18,H18)</f>
        <v>30943.312946428574</v>
      </c>
      <c r="S18" s="219">
        <f>B18-R18</f>
        <v>-5749.3426339285725</v>
      </c>
      <c r="T18" s="232">
        <f>S18/B18</f>
        <v>-0.22820312013609198</v>
      </c>
    </row>
    <row r="19" spans="1:20">
      <c r="A19" s="240">
        <v>5373</v>
      </c>
      <c r="B19" s="242">
        <v>68850</v>
      </c>
      <c r="C19" s="242">
        <v>63533.599999999999</v>
      </c>
      <c r="D19" s="242">
        <v>5316.4000000000015</v>
      </c>
      <c r="E19" s="242">
        <v>40925.294642857145</v>
      </c>
      <c r="F19" s="242">
        <v>5115.6618303571449</v>
      </c>
      <c r="G19" s="242">
        <v>3322.08</v>
      </c>
      <c r="H19" s="242">
        <v>35809.6328125</v>
      </c>
      <c r="I19" s="242">
        <v>3080.9853520000001</v>
      </c>
      <c r="J19" s="242">
        <v>32728.6474605</v>
      </c>
      <c r="K19" s="242">
        <v>4883.1923829999996</v>
      </c>
      <c r="L19" s="242">
        <v>19126.171999999999</v>
      </c>
      <c r="M19" s="242">
        <v>60212.7</v>
      </c>
      <c r="N19" s="218"/>
      <c r="O19" s="233">
        <f>D19/$B19</f>
        <v>7.7217138707334806E-2</v>
      </c>
      <c r="P19" s="233">
        <f>G19/$B19</f>
        <v>4.8250980392156861E-2</v>
      </c>
      <c r="Q19" s="233">
        <f>F19/$B19</f>
        <v>7.4301551639174221E-2</v>
      </c>
      <c r="R19" s="234">
        <f>SUM(D19,F19,G19,H19)</f>
        <v>49563.774642857148</v>
      </c>
      <c r="S19" s="219">
        <f>B19-R19</f>
        <v>19286.225357142852</v>
      </c>
      <c r="T19" s="232">
        <f>S19/B19</f>
        <v>0.28011946778711477</v>
      </c>
    </row>
    <row r="20" spans="1:20">
      <c r="A20" s="240" t="s">
        <v>121</v>
      </c>
      <c r="B20" s="242">
        <v>588456</v>
      </c>
      <c r="C20" s="242">
        <v>535316.41796875</v>
      </c>
      <c r="D20" s="242">
        <v>53139.58203125</v>
      </c>
      <c r="E20" s="242">
        <v>342486.06666666665</v>
      </c>
      <c r="F20" s="242">
        <v>127219.56666666665</v>
      </c>
      <c r="G20" s="242">
        <v>10868.48046875</v>
      </c>
      <c r="H20" s="242">
        <v>215266.5</v>
      </c>
      <c r="I20" s="242">
        <v>7397.6</v>
      </c>
      <c r="J20" s="242">
        <v>207868.9</v>
      </c>
      <c r="K20" s="242">
        <v>95846.3</v>
      </c>
      <c r="L20" s="242"/>
      <c r="M20" s="242">
        <v>524447.9375</v>
      </c>
      <c r="N20" s="218"/>
      <c r="O20" s="233">
        <f>D20/$B20</f>
        <v>9.0303407614588008E-2</v>
      </c>
      <c r="P20" s="233">
        <f>G20/$B20</f>
        <v>1.8469487045335589E-2</v>
      </c>
      <c r="Q20" s="233">
        <f>F20/$B20</f>
        <v>0.21619214803938894</v>
      </c>
      <c r="R20" s="234">
        <f>SUM(D20,F20,G20,H20)</f>
        <v>406494.12916666665</v>
      </c>
      <c r="S20" s="219">
        <f>B20-R20</f>
        <v>181961.87083333335</v>
      </c>
      <c r="T20" s="232">
        <f>S20/B20</f>
        <v>0.30921916138731415</v>
      </c>
    </row>
    <row r="21" spans="1:20">
      <c r="A21" s="240" t="s">
        <v>137</v>
      </c>
      <c r="B21" s="242">
        <v>588456</v>
      </c>
      <c r="C21" s="242">
        <v>535316.41796875</v>
      </c>
      <c r="D21" s="242">
        <v>53139.58203125</v>
      </c>
      <c r="E21" s="242">
        <v>342486.06666666665</v>
      </c>
      <c r="F21" s="242">
        <v>127219.56666666665</v>
      </c>
      <c r="G21" s="242">
        <v>10868.48046875</v>
      </c>
      <c r="H21" s="242">
        <v>215266.5</v>
      </c>
      <c r="I21" s="242">
        <v>67192.399999999994</v>
      </c>
      <c r="J21" s="242">
        <v>148074.1</v>
      </c>
      <c r="K21" s="242">
        <v>218748</v>
      </c>
      <c r="L21" s="242"/>
      <c r="M21" s="242">
        <v>524447.9375</v>
      </c>
      <c r="N21" s="218"/>
      <c r="O21" s="233">
        <f>D21/$B21</f>
        <v>9.0303407614588008E-2</v>
      </c>
      <c r="P21" s="233">
        <f>G21/$B21</f>
        <v>1.8469487045335589E-2</v>
      </c>
      <c r="Q21" s="233">
        <f>F21/$B21</f>
        <v>0.21619214803938894</v>
      </c>
      <c r="R21" s="234">
        <f>SUM(D21,F21,G21,H21)</f>
        <v>406494.12916666665</v>
      </c>
      <c r="S21" s="219">
        <f>B21-R21</f>
        <v>181961.87083333335</v>
      </c>
      <c r="T21" s="232">
        <f>S21/B21</f>
        <v>0.30921916138731415</v>
      </c>
    </row>
    <row r="22" spans="1:20">
      <c r="A22" s="240" t="s">
        <v>115</v>
      </c>
      <c r="B22" s="242">
        <v>202800</v>
      </c>
      <c r="C22" s="242">
        <v>184276.015625</v>
      </c>
      <c r="D22" s="242">
        <v>18523.984375</v>
      </c>
      <c r="E22" s="242">
        <v>172019.08571428573</v>
      </c>
      <c r="F22" s="242">
        <v>21502.385714285716</v>
      </c>
      <c r="G22" s="242">
        <v>3816.3671875</v>
      </c>
      <c r="H22" s="242">
        <v>150516.70000000001</v>
      </c>
      <c r="I22" s="242">
        <v>82614.8</v>
      </c>
      <c r="J22" s="242">
        <v>67901.900000000009</v>
      </c>
      <c r="K22" s="242">
        <v>97374.1</v>
      </c>
      <c r="L22" s="242">
        <v>55880.286999999997</v>
      </c>
      <c r="M22" s="242">
        <v>180459.6484375</v>
      </c>
      <c r="N22" s="218"/>
      <c r="O22" s="233">
        <f>D22/$B22</f>
        <v>9.1341145833333331E-2</v>
      </c>
      <c r="P22" s="233">
        <f>G22/$B22</f>
        <v>1.8818378636587772E-2</v>
      </c>
      <c r="Q22" s="233">
        <f>F22/$B22</f>
        <v>0.10602754296985067</v>
      </c>
      <c r="R22" s="234">
        <f>SUM(D22,F22,G22,H22)</f>
        <v>194359.43727678573</v>
      </c>
      <c r="S22" s="219">
        <f>B22-R22</f>
        <v>8440.5627232142724</v>
      </c>
      <c r="T22" s="232">
        <f>S22/B22</f>
        <v>4.1620131771273536E-2</v>
      </c>
    </row>
    <row r="23" spans="1:20">
      <c r="A23" s="240" t="s">
        <v>95</v>
      </c>
      <c r="B23" s="242">
        <v>340268</v>
      </c>
      <c r="C23" s="242">
        <v>304207.171875</v>
      </c>
      <c r="D23" s="242">
        <v>36060.828125</v>
      </c>
      <c r="E23" s="242">
        <v>174382.62857142856</v>
      </c>
      <c r="F23" s="242">
        <v>21797.828571428574</v>
      </c>
      <c r="G23" s="242">
        <v>8209.546875</v>
      </c>
      <c r="H23" s="242">
        <v>152584.79999999999</v>
      </c>
      <c r="I23" s="242">
        <v>60666.100000000006</v>
      </c>
      <c r="J23" s="242">
        <v>91918.699999999983</v>
      </c>
      <c r="K23" s="242">
        <v>169949</v>
      </c>
      <c r="L23" s="242">
        <v>77939.569000000003</v>
      </c>
      <c r="M23" s="242">
        <v>295997.625</v>
      </c>
      <c r="N23" s="218"/>
      <c r="O23" s="233">
        <f>D23/$B23</f>
        <v>0.10597772380888006</v>
      </c>
      <c r="P23" s="233">
        <f>G23/$B23</f>
        <v>2.4126708579707761E-2</v>
      </c>
      <c r="Q23" s="233">
        <f>F23/$B23</f>
        <v>6.4060765547828691E-2</v>
      </c>
      <c r="R23" s="234">
        <f>SUM(D23,F23,G23,H23)</f>
        <v>218653.00357142856</v>
      </c>
      <c r="S23" s="219">
        <f>B23-R23</f>
        <v>121614.99642857144</v>
      </c>
      <c r="T23" s="232">
        <f>S23/B23</f>
        <v>0.35740944322878271</v>
      </c>
    </row>
    <row r="24" spans="1:20">
      <c r="A24" s="240" t="s">
        <v>117</v>
      </c>
      <c r="B24" s="242">
        <v>243000</v>
      </c>
      <c r="C24" s="242">
        <v>220804.1015625</v>
      </c>
      <c r="D24" s="242">
        <v>22195.8984375</v>
      </c>
      <c r="E24" s="242">
        <v>207998.62857142856</v>
      </c>
      <c r="F24" s="242">
        <v>25999.828571428574</v>
      </c>
      <c r="G24" s="242">
        <v>4906.7578125</v>
      </c>
      <c r="H24" s="242">
        <v>181998.8</v>
      </c>
      <c r="I24" s="242">
        <v>157009.9</v>
      </c>
      <c r="J24" s="242">
        <v>24988.899999999994</v>
      </c>
      <c r="K24" s="242">
        <v>262762</v>
      </c>
      <c r="L24" s="242"/>
      <c r="M24" s="242">
        <v>215897.34375</v>
      </c>
      <c r="N24" s="218"/>
      <c r="O24" s="233">
        <f>D24/$B24</f>
        <v>9.1341145833333331E-2</v>
      </c>
      <c r="P24" s="233">
        <f>G24/$B24</f>
        <v>2.0192418981481483E-2</v>
      </c>
      <c r="Q24" s="233">
        <f>F24/$B24</f>
        <v>0.10699517930629043</v>
      </c>
      <c r="R24" s="234">
        <f>SUM(D24,F24,G24,H24)</f>
        <v>235101.28482142856</v>
      </c>
      <c r="S24" s="219">
        <f>B24-R24</f>
        <v>7898.7151785714377</v>
      </c>
      <c r="T24" s="232">
        <f>S24/B24</f>
        <v>3.2505000734861886E-2</v>
      </c>
    </row>
    <row r="25" spans="1:20">
      <c r="A25" s="240" t="s">
        <v>90</v>
      </c>
      <c r="B25" s="242">
        <v>202800</v>
      </c>
      <c r="C25" s="242">
        <v>184276.015625</v>
      </c>
      <c r="D25" s="242">
        <v>18523.984375</v>
      </c>
      <c r="E25" s="242">
        <v>172019.08571428573</v>
      </c>
      <c r="F25" s="242">
        <v>21502.385714285716</v>
      </c>
      <c r="G25" s="242">
        <v>3816.3671875</v>
      </c>
      <c r="H25" s="242">
        <v>150516.70000000001</v>
      </c>
      <c r="I25" s="242">
        <v>83956.6</v>
      </c>
      <c r="J25" s="242">
        <v>66560.100000000006</v>
      </c>
      <c r="K25" s="242">
        <v>96362.6</v>
      </c>
      <c r="L25" s="242">
        <v>55803.188000000002</v>
      </c>
      <c r="M25" s="242">
        <v>180459.6484375</v>
      </c>
      <c r="N25" s="218"/>
      <c r="O25" s="233">
        <f>D25/$B25</f>
        <v>9.1341145833333331E-2</v>
      </c>
      <c r="P25" s="233">
        <f>G25/$B25</f>
        <v>1.8818378636587772E-2</v>
      </c>
      <c r="Q25" s="233">
        <f>F25/$B25</f>
        <v>0.10602754296985067</v>
      </c>
      <c r="R25" s="234">
        <f>SUM(D25,F25,G25,H25)</f>
        <v>194359.43727678573</v>
      </c>
      <c r="S25" s="219">
        <f>B25-R25</f>
        <v>8440.5627232142724</v>
      </c>
      <c r="T25" s="232">
        <f>S25/B25</f>
        <v>4.1620131771273536E-2</v>
      </c>
    </row>
    <row r="26" spans="1:20">
      <c r="A26" s="240" t="s">
        <v>125</v>
      </c>
      <c r="B26" s="242">
        <v>257400</v>
      </c>
      <c r="C26" s="242">
        <v>233888.7890625</v>
      </c>
      <c r="D26" s="242">
        <v>23511.2109375</v>
      </c>
      <c r="E26" s="242">
        <v>220604.68571428573</v>
      </c>
      <c r="F26" s="242">
        <v>27575.585714285728</v>
      </c>
      <c r="G26" s="242">
        <v>4906.7578125</v>
      </c>
      <c r="H26" s="242">
        <v>193029.1</v>
      </c>
      <c r="I26" s="242">
        <v>169963.8</v>
      </c>
      <c r="J26" s="242">
        <v>23065.300000000017</v>
      </c>
      <c r="K26" s="242">
        <v>277512</v>
      </c>
      <c r="L26" s="242"/>
      <c r="M26" s="242">
        <v>228982.03125</v>
      </c>
      <c r="N26" s="218"/>
      <c r="O26" s="233">
        <f>D26/$B26</f>
        <v>9.1341145833333331E-2</v>
      </c>
      <c r="P26" s="233">
        <f>G26/$B26</f>
        <v>1.9062773164335665E-2</v>
      </c>
      <c r="Q26" s="233">
        <f>F26/$B26</f>
        <v>0.10713125763125768</v>
      </c>
      <c r="R26" s="234">
        <f>SUM(D26,F26,G26,H26)</f>
        <v>249022.65446428573</v>
      </c>
      <c r="S26" s="219">
        <f>B26-R26</f>
        <v>8377.3455357142666</v>
      </c>
      <c r="T26" s="232">
        <f>S26/B26</f>
        <v>3.2546019952269876E-2</v>
      </c>
    </row>
    <row r="27" spans="1:20">
      <c r="A27" s="240" t="s">
        <v>103</v>
      </c>
      <c r="B27" s="242">
        <v>227700</v>
      </c>
      <c r="C27" s="242">
        <v>206901.62109375</v>
      </c>
      <c r="D27" s="242">
        <v>20798.37890625</v>
      </c>
      <c r="E27" s="242">
        <v>195392.68571428573</v>
      </c>
      <c r="F27" s="242">
        <v>24424.085714285728</v>
      </c>
      <c r="G27" s="242">
        <v>4088.96484375</v>
      </c>
      <c r="H27" s="242">
        <v>170968.6</v>
      </c>
      <c r="I27" s="242">
        <v>113314.3</v>
      </c>
      <c r="J27" s="242">
        <v>57654.3</v>
      </c>
      <c r="K27" s="242">
        <v>169530</v>
      </c>
      <c r="L27" s="242"/>
      <c r="M27" s="242">
        <v>202812.65625</v>
      </c>
      <c r="N27" s="218"/>
      <c r="O27" s="233">
        <f>D27/$B27</f>
        <v>9.1341145833333331E-2</v>
      </c>
      <c r="P27" s="233">
        <f>G27/$B27</f>
        <v>1.7957684864953888E-2</v>
      </c>
      <c r="Q27" s="233">
        <f>F27/$B27</f>
        <v>0.10726432022084202</v>
      </c>
      <c r="R27" s="234">
        <f>SUM(D27,F27,G27,H27)</f>
        <v>220280.02946428573</v>
      </c>
      <c r="S27" s="219">
        <f>B27-R27</f>
        <v>7419.9705357142666</v>
      </c>
      <c r="T27" s="232">
        <f>S27/B27</f>
        <v>3.2586607534977018E-2</v>
      </c>
    </row>
    <row r="28" spans="1:20">
      <c r="A28" s="240" t="s">
        <v>127</v>
      </c>
      <c r="B28" s="242">
        <v>367200</v>
      </c>
      <c r="C28" s="242">
        <v>333659.53125</v>
      </c>
      <c r="D28" s="242">
        <v>33540.46875</v>
      </c>
      <c r="E28" s="242">
        <v>315148.57142857142</v>
      </c>
      <c r="F28" s="242">
        <v>39393.57142857142</v>
      </c>
      <c r="G28" s="242">
        <v>6542.34375</v>
      </c>
      <c r="H28" s="242">
        <v>275755</v>
      </c>
      <c r="I28" s="242">
        <v>209054.6</v>
      </c>
      <c r="J28" s="242">
        <v>66700.399999999994</v>
      </c>
      <c r="K28" s="242">
        <v>322248</v>
      </c>
      <c r="L28" s="242"/>
      <c r="M28" s="242">
        <v>327117.1875</v>
      </c>
      <c r="N28" s="218"/>
      <c r="O28" s="233">
        <f>D28/$B28</f>
        <v>9.1341145833333331E-2</v>
      </c>
      <c r="P28" s="233">
        <f>G28/$B28</f>
        <v>1.7816840277777777E-2</v>
      </c>
      <c r="Q28" s="233">
        <f>F28/$B28</f>
        <v>0.10728096794273262</v>
      </c>
      <c r="R28" s="234">
        <f>SUM(D28,F28,G28,H28)</f>
        <v>355231.38392857142</v>
      </c>
      <c r="S28" s="219">
        <f>B28-R28</f>
        <v>11968.61607142858</v>
      </c>
      <c r="T28" s="232">
        <f>S28/B28</f>
        <v>3.2594270347027721E-2</v>
      </c>
    </row>
    <row r="29" spans="1:20">
      <c r="A29" s="240" t="s">
        <v>129</v>
      </c>
      <c r="B29" s="242">
        <v>118400</v>
      </c>
      <c r="C29" s="242">
        <v>107740.88671875</v>
      </c>
      <c r="D29" s="242">
        <v>10659.11328125</v>
      </c>
      <c r="E29" s="242">
        <v>94544.685714285719</v>
      </c>
      <c r="F29" s="242">
        <v>11818.085714285713</v>
      </c>
      <c r="G29" s="242">
        <v>3643.79296875</v>
      </c>
      <c r="H29" s="242">
        <v>82726.600000000006</v>
      </c>
      <c r="I29" s="242">
        <v>57786.6</v>
      </c>
      <c r="J29" s="242">
        <v>24940.000000000007</v>
      </c>
      <c r="K29" s="242">
        <v>126591</v>
      </c>
      <c r="L29" s="242"/>
      <c r="M29" s="242">
        <v>104097.09375</v>
      </c>
      <c r="N29" s="218"/>
      <c r="O29" s="233">
        <f>D29/$B29</f>
        <v>9.0026294605152032E-2</v>
      </c>
      <c r="P29" s="233">
        <f>G29/$B29</f>
        <v>3.0775278452280404E-2</v>
      </c>
      <c r="Q29" s="233">
        <f>F29/$B29</f>
        <v>9.9814913127413113E-2</v>
      </c>
      <c r="R29" s="234">
        <f>SUM(D29,F29,G29,H29)</f>
        <v>108847.59196428572</v>
      </c>
      <c r="S29" s="219">
        <f>B29-R29</f>
        <v>9552.4080357142811</v>
      </c>
      <c r="T29" s="232">
        <f>S29/B29</f>
        <v>8.0679121923262515E-2</v>
      </c>
    </row>
    <row r="30" spans="1:20">
      <c r="A30" s="240" t="s">
        <v>99</v>
      </c>
      <c r="B30" s="242">
        <v>137686.58750000002</v>
      </c>
      <c r="C30" s="242">
        <v>125169.625</v>
      </c>
      <c r="D30" s="242">
        <v>12516.962500000023</v>
      </c>
      <c r="E30" s="242">
        <v>143051</v>
      </c>
      <c r="F30" s="242">
        <v>17881.375</v>
      </c>
      <c r="G30" s="242">
        <v>2514.568359375</v>
      </c>
      <c r="H30" s="242">
        <v>125169.625</v>
      </c>
      <c r="I30" s="242">
        <v>35706.255859375095</v>
      </c>
      <c r="J30" s="242">
        <v>89463.369140624913</v>
      </c>
      <c r="K30" s="242">
        <v>35706.255859375095</v>
      </c>
      <c r="L30" s="242">
        <v>2829.049</v>
      </c>
      <c r="M30" s="242">
        <v>122655.056640625</v>
      </c>
      <c r="N30" s="218"/>
      <c r="O30" s="233">
        <f>D30/$B30</f>
        <v>9.0909090909091064E-2</v>
      </c>
      <c r="P30" s="233">
        <f>G30/$B30</f>
        <v>1.8262987012987009E-2</v>
      </c>
      <c r="Q30" s="233">
        <f>F30/$B30</f>
        <v>0.12987012987012986</v>
      </c>
      <c r="R30" s="234">
        <f>SUM(D30,F30,G30,H30)</f>
        <v>158082.53085937502</v>
      </c>
      <c r="S30" s="219">
        <f>B30-R30</f>
        <v>-20395.943359375</v>
      </c>
      <c r="T30" s="232">
        <f>S30/B30</f>
        <v>-0.14813311688311687</v>
      </c>
    </row>
    <row r="31" spans="1:20">
      <c r="A31" s="240" t="s">
        <v>101</v>
      </c>
      <c r="B31" s="242">
        <v>72979.37109375</v>
      </c>
      <c r="C31" s="242">
        <v>66344.8828125</v>
      </c>
      <c r="D31" s="242">
        <v>6634.48828125</v>
      </c>
      <c r="E31" s="242">
        <v>75822.72321428571</v>
      </c>
      <c r="F31" s="242">
        <v>9477.8404017857101</v>
      </c>
      <c r="G31" s="242">
        <v>1248.38671875</v>
      </c>
      <c r="H31" s="242">
        <v>66344.8828125</v>
      </c>
      <c r="I31" s="242">
        <v>1688.154296875</v>
      </c>
      <c r="J31" s="242">
        <v>64656.728515625</v>
      </c>
      <c r="K31" s="242">
        <v>1688.154296875</v>
      </c>
      <c r="L31" s="242">
        <v>3257.0410000000002</v>
      </c>
      <c r="M31" s="242">
        <v>65096.49609375</v>
      </c>
      <c r="N31" s="218"/>
      <c r="O31" s="233">
        <f>D31/$B31</f>
        <v>9.0909090909090912E-2</v>
      </c>
      <c r="P31" s="233">
        <f>G31/$B31</f>
        <v>1.7106021880433999E-2</v>
      </c>
      <c r="Q31" s="233">
        <f>F31/$B31</f>
        <v>0.1298701298701298</v>
      </c>
      <c r="R31" s="234">
        <f>SUM(D31,F31,G31,H31)</f>
        <v>83705.59821428571</v>
      </c>
      <c r="S31" s="219">
        <f>B31-R31</f>
        <v>-10726.22712053571</v>
      </c>
      <c r="T31" s="232">
        <f>S31/B31</f>
        <v>-0.1469761517505638</v>
      </c>
    </row>
    <row r="32" spans="1:20">
      <c r="A32" s="240" t="s">
        <v>81</v>
      </c>
      <c r="B32" s="242">
        <v>72508.579687500009</v>
      </c>
      <c r="C32" s="242">
        <v>65916.890625</v>
      </c>
      <c r="D32" s="242">
        <v>6591.6890625000087</v>
      </c>
      <c r="E32" s="242">
        <v>75333.58928571429</v>
      </c>
      <c r="F32" s="242">
        <v>9416.6986607142899</v>
      </c>
      <c r="G32" s="242">
        <v>1105.72265625</v>
      </c>
      <c r="H32" s="242">
        <v>65916.890625</v>
      </c>
      <c r="I32" s="242">
        <v>12783.037109375</v>
      </c>
      <c r="J32" s="242">
        <v>53133.853515625</v>
      </c>
      <c r="K32" s="242">
        <v>12783.037109375</v>
      </c>
      <c r="L32" s="242">
        <v>4677.8609999999999</v>
      </c>
      <c r="M32" s="242">
        <v>64811.16796875</v>
      </c>
      <c r="N32" s="218"/>
      <c r="O32" s="233">
        <f>D32/$B32</f>
        <v>9.0909090909091023E-2</v>
      </c>
      <c r="P32" s="233">
        <f>G32/$B32</f>
        <v>1.5249542344029933E-2</v>
      </c>
      <c r="Q32" s="233">
        <f>F32/$B32</f>
        <v>0.12987012987012991</v>
      </c>
      <c r="R32" s="234">
        <f>SUM(D32,F32,G32,H32)</f>
        <v>83031.001004464299</v>
      </c>
      <c r="S32" s="219">
        <f>B32-R32</f>
        <v>-10522.42131696429</v>
      </c>
      <c r="T32" s="232">
        <f>S32/B32</f>
        <v>-0.14511967221415983</v>
      </c>
    </row>
    <row r="33" spans="1:20">
      <c r="A33" s="240" t="s">
        <v>131</v>
      </c>
      <c r="B33" s="242">
        <v>597408</v>
      </c>
      <c r="C33" s="242">
        <v>527587.59375</v>
      </c>
      <c r="D33" s="242">
        <v>69820.40625</v>
      </c>
      <c r="E33" s="242">
        <v>166766.39999999999</v>
      </c>
      <c r="F33" s="242">
        <v>20845.799999999988</v>
      </c>
      <c r="G33" s="242">
        <v>10767.09375</v>
      </c>
      <c r="H33" s="242">
        <v>145920.6</v>
      </c>
      <c r="I33" s="242">
        <v>86727.8</v>
      </c>
      <c r="J33" s="242">
        <v>59192.800000000003</v>
      </c>
      <c r="K33" s="242">
        <v>369005</v>
      </c>
      <c r="L33" s="242"/>
      <c r="M33" s="242">
        <v>516820.5</v>
      </c>
      <c r="N33" s="218"/>
      <c r="O33" s="233">
        <f>D33/$B33</f>
        <v>0.11687223179133858</v>
      </c>
      <c r="P33" s="233">
        <f>G33/$B33</f>
        <v>1.8023015677727783E-2</v>
      </c>
      <c r="Q33" s="233">
        <f>F33/$B33</f>
        <v>3.489374096095129E-2</v>
      </c>
      <c r="R33" s="234">
        <f>SUM(D33,F33,G33,H33)</f>
        <v>247353.9</v>
      </c>
      <c r="S33" s="219">
        <f>B33-R33</f>
        <v>350054.1</v>
      </c>
      <c r="T33" s="232">
        <f>S33/B33</f>
        <v>0.58595482484332306</v>
      </c>
    </row>
    <row r="34" spans="1:20">
      <c r="A34" s="240" t="s">
        <v>119</v>
      </c>
      <c r="B34" s="242">
        <v>531872</v>
      </c>
      <c r="C34" s="242">
        <v>470601.1875</v>
      </c>
      <c r="D34" s="242">
        <v>61270.8125</v>
      </c>
      <c r="E34" s="242">
        <v>166766.39999999999</v>
      </c>
      <c r="F34" s="242">
        <v>20845.799999999988</v>
      </c>
      <c r="G34" s="242">
        <v>10767.09375</v>
      </c>
      <c r="H34" s="242">
        <v>145920.6</v>
      </c>
      <c r="I34" s="242">
        <v>78082.5</v>
      </c>
      <c r="J34" s="242">
        <v>67838.100000000006</v>
      </c>
      <c r="K34" s="242">
        <v>445574</v>
      </c>
      <c r="L34" s="242"/>
      <c r="M34" s="242">
        <v>459834.09375</v>
      </c>
      <c r="N34" s="218"/>
      <c r="O34" s="233">
        <f>D34/$B34</f>
        <v>0.11519841710035497</v>
      </c>
      <c r="P34" s="233">
        <f>G34/$B34</f>
        <v>2.0243768707508575E-2</v>
      </c>
      <c r="Q34" s="233">
        <f>F34/$B34</f>
        <v>3.9193264544852877E-2</v>
      </c>
      <c r="R34" s="234">
        <f>SUM(D34,F34,G34,H34)</f>
        <v>238804.30624999999</v>
      </c>
      <c r="S34" s="219">
        <f>B34-R34</f>
        <v>293067.69374999998</v>
      </c>
      <c r="T34" s="232">
        <f>S34/B34</f>
        <v>0.55101169783331327</v>
      </c>
    </row>
    <row r="35" spans="1:20">
      <c r="A35" s="240" t="s">
        <v>106</v>
      </c>
      <c r="B35" s="242">
        <v>227300</v>
      </c>
      <c r="C35" s="242">
        <v>206693.8359375</v>
      </c>
      <c r="D35" s="242">
        <v>20606.1640625</v>
      </c>
      <c r="E35" s="242">
        <v>189089.71428571429</v>
      </c>
      <c r="F35" s="242">
        <v>23636.21428571429</v>
      </c>
      <c r="G35" s="242">
        <v>4461.5859375</v>
      </c>
      <c r="H35" s="242">
        <v>165453.5</v>
      </c>
      <c r="I35" s="242">
        <v>111706.1</v>
      </c>
      <c r="J35" s="242">
        <v>53747.399999999994</v>
      </c>
      <c r="K35" s="242">
        <v>236575</v>
      </c>
      <c r="L35" s="242"/>
      <c r="M35" s="242">
        <v>202232.25</v>
      </c>
      <c r="N35" s="218"/>
      <c r="O35" s="233">
        <f>D35/$B35</f>
        <v>9.0656243125824904E-2</v>
      </c>
      <c r="P35" s="233">
        <f>G35/$B35</f>
        <v>1.9628622690277167E-2</v>
      </c>
      <c r="Q35" s="233">
        <f>F35/$B35</f>
        <v>0.10398686443341086</v>
      </c>
      <c r="R35" s="234">
        <f>SUM(D35,F35,G35,H35)</f>
        <v>214157.46428571429</v>
      </c>
      <c r="S35" s="219">
        <f>B35-R35</f>
        <v>13142.53571428571</v>
      </c>
      <c r="T35" s="232">
        <f>S35/B35</f>
        <v>5.7820218716611131E-2</v>
      </c>
    </row>
    <row r="36" spans="1:20">
      <c r="A36" s="240" t="s">
        <v>109</v>
      </c>
      <c r="B36" s="242">
        <v>227100</v>
      </c>
      <c r="C36" s="242">
        <v>206507.525390625</v>
      </c>
      <c r="D36" s="242">
        <v>20592.474609375</v>
      </c>
      <c r="E36" s="242">
        <v>189089.71428571429</v>
      </c>
      <c r="F36" s="242">
        <v>23636.21428571429</v>
      </c>
      <c r="G36" s="242">
        <v>4275.275390625</v>
      </c>
      <c r="H36" s="242">
        <v>165453.5</v>
      </c>
      <c r="I36" s="242">
        <v>32444.6</v>
      </c>
      <c r="J36" s="242">
        <v>133008.9</v>
      </c>
      <c r="K36" s="242">
        <v>81125.7</v>
      </c>
      <c r="L36" s="242"/>
      <c r="M36" s="242">
        <v>202232.25</v>
      </c>
      <c r="N36" s="218"/>
      <c r="O36" s="233">
        <f>D36/$B36</f>
        <v>9.0675801890686927E-2</v>
      </c>
      <c r="P36" s="233">
        <f>G36/$B36</f>
        <v>1.8825519113276089E-2</v>
      </c>
      <c r="Q36" s="233">
        <f>F36/$B36</f>
        <v>0.10407844247342268</v>
      </c>
      <c r="R36" s="234">
        <f>SUM(D36,F36,G36,H36)</f>
        <v>213957.46428571429</v>
      </c>
      <c r="S36" s="219">
        <f>B36-R36</f>
        <v>13142.53571428571</v>
      </c>
      <c r="T36" s="232">
        <f>S36/B36</f>
        <v>5.7871139208655706E-2</v>
      </c>
    </row>
    <row r="37" spans="1:20">
      <c r="A37" s="240" t="s">
        <v>133</v>
      </c>
      <c r="B37" s="242">
        <v>118400</v>
      </c>
      <c r="C37" s="242">
        <v>107740.88671875</v>
      </c>
      <c r="D37" s="242">
        <v>10659.11328125</v>
      </c>
      <c r="E37" s="242">
        <v>94544.685714285719</v>
      </c>
      <c r="F37" s="242">
        <v>11818.085714285713</v>
      </c>
      <c r="G37" s="242">
        <v>3643.79296875</v>
      </c>
      <c r="H37" s="242">
        <v>82726.600000000006</v>
      </c>
      <c r="I37" s="242">
        <v>16824.2</v>
      </c>
      <c r="J37" s="242">
        <v>65902.400000000009</v>
      </c>
      <c r="K37" s="242">
        <v>55844.5</v>
      </c>
      <c r="L37" s="242"/>
      <c r="M37" s="242">
        <v>104097.09375</v>
      </c>
      <c r="N37" s="218"/>
      <c r="O37" s="233">
        <f>D37/$B37</f>
        <v>9.0026294605152032E-2</v>
      </c>
      <c r="P37" s="233">
        <f>G37/$B37</f>
        <v>3.0775278452280404E-2</v>
      </c>
      <c r="Q37" s="233">
        <f>F37/$B37</f>
        <v>9.9814913127413113E-2</v>
      </c>
      <c r="R37" s="234">
        <f>SUM(D37,F37,G37,H37)</f>
        <v>108847.59196428572</v>
      </c>
      <c r="S37" s="219">
        <f>B37-R37</f>
        <v>9552.4080357142811</v>
      </c>
      <c r="T37" s="232">
        <f>S37/B37</f>
        <v>8.0679121923262515E-2</v>
      </c>
    </row>
    <row r="38" spans="1:20">
      <c r="A38" s="240" t="s">
        <v>111</v>
      </c>
      <c r="B38" s="242">
        <v>287100</v>
      </c>
      <c r="C38" s="242">
        <v>260875.95703125</v>
      </c>
      <c r="D38" s="242">
        <v>26224.04296875</v>
      </c>
      <c r="E38" s="242">
        <v>242765.2</v>
      </c>
      <c r="F38" s="242">
        <v>121382.6</v>
      </c>
      <c r="G38" s="242">
        <v>5724.55078125</v>
      </c>
      <c r="H38" s="242">
        <v>121382.6</v>
      </c>
      <c r="I38" s="242">
        <v>59149.2</v>
      </c>
      <c r="J38" s="242">
        <v>62233.400000000009</v>
      </c>
      <c r="K38" s="242">
        <v>134610.79999999999</v>
      </c>
      <c r="L38" s="242"/>
      <c r="M38" s="242">
        <v>255151.40625</v>
      </c>
      <c r="N38" s="218"/>
      <c r="O38" s="233">
        <f>D38/$B38</f>
        <v>9.1341145833333331E-2</v>
      </c>
      <c r="P38" s="233">
        <f>G38/$B38</f>
        <v>1.993922250522466E-2</v>
      </c>
      <c r="Q38" s="233">
        <f>F38/$B38</f>
        <v>0.42278857540926507</v>
      </c>
      <c r="R38" s="234">
        <f>SUM(D38,F38,G38,H38)</f>
        <v>274713.79375000001</v>
      </c>
      <c r="S38" s="219">
        <f>B38-R38</f>
        <v>12386.206249999988</v>
      </c>
      <c r="T38" s="232">
        <f>S38/B38</f>
        <v>4.3142480842911834E-2</v>
      </c>
    </row>
    <row r="39" spans="1:20">
      <c r="A39" s="240" t="s">
        <v>135</v>
      </c>
      <c r="B39" s="242">
        <v>441000</v>
      </c>
      <c r="C39" s="242">
        <v>400718.5546875</v>
      </c>
      <c r="D39" s="242">
        <v>40281.4453125</v>
      </c>
      <c r="E39" s="242">
        <v>377963.2</v>
      </c>
      <c r="F39" s="242">
        <v>188981.6</v>
      </c>
      <c r="G39" s="242">
        <v>8177.9296875</v>
      </c>
      <c r="H39" s="242">
        <v>188981.6</v>
      </c>
      <c r="I39" s="242">
        <v>94288.5</v>
      </c>
      <c r="J39" s="242">
        <v>94693.1</v>
      </c>
      <c r="K39" s="242">
        <v>212038.6</v>
      </c>
      <c r="L39" s="242"/>
      <c r="M39" s="242">
        <v>392540.625</v>
      </c>
      <c r="N39" s="218"/>
      <c r="O39" s="233">
        <f>D39/$B39</f>
        <v>9.1341145833333331E-2</v>
      </c>
      <c r="P39" s="233">
        <f>G39/$B39</f>
        <v>1.8544058248299321E-2</v>
      </c>
      <c r="Q39" s="233">
        <f>F39/$B39</f>
        <v>0.4285297052154195</v>
      </c>
      <c r="R39" s="234">
        <f>SUM(D39,F39,G39,H39)</f>
        <v>426422.57500000001</v>
      </c>
      <c r="S39" s="219">
        <f>B39-R39</f>
        <v>14577.424999999988</v>
      </c>
      <c r="T39" s="232">
        <f>S39/B39</f>
        <v>3.3055385487528316E-2</v>
      </c>
    </row>
    <row r="40" spans="1:20">
      <c r="A40" s="240" t="s">
        <v>241</v>
      </c>
      <c r="B40" s="242">
        <v>50688.000000000007</v>
      </c>
      <c r="C40" s="242">
        <v>46080</v>
      </c>
      <c r="D40" s="242">
        <v>4608.0000000000073</v>
      </c>
      <c r="E40" s="242">
        <v>15213.714285714286</v>
      </c>
      <c r="F40" s="242">
        <v>1901.7142857142862</v>
      </c>
      <c r="G40" s="242"/>
      <c r="H40" s="242">
        <v>13312</v>
      </c>
      <c r="I40" s="242">
        <v>13312</v>
      </c>
      <c r="J40" s="242">
        <v>0</v>
      </c>
      <c r="K40" s="242">
        <v>13312</v>
      </c>
      <c r="L40" s="242"/>
      <c r="M40" s="242"/>
      <c r="N40" s="218"/>
      <c r="O40" s="233">
        <f>D40/$B40</f>
        <v>9.0909090909091037E-2</v>
      </c>
      <c r="P40" s="233">
        <f>G40/$B40</f>
        <v>0</v>
      </c>
      <c r="Q40" s="233">
        <f>F40/$B40</f>
        <v>3.751803751803752E-2</v>
      </c>
      <c r="R40" s="234">
        <f>SUM(D40,F40,G40,H40)</f>
        <v>19821.714285714294</v>
      </c>
      <c r="S40" s="219">
        <f>B40-R40</f>
        <v>30866.285714285714</v>
      </c>
      <c r="T40" s="232">
        <f>S40/B40</f>
        <v>0.6089466089466089</v>
      </c>
    </row>
    <row r="41" spans="1:20">
      <c r="A41" s="240" t="s">
        <v>243</v>
      </c>
      <c r="B41" s="242">
        <v>50688.000000000007</v>
      </c>
      <c r="C41" s="242">
        <v>46080</v>
      </c>
      <c r="D41" s="242">
        <v>4608.0000000000073</v>
      </c>
      <c r="E41" s="242">
        <v>19894.857142857141</v>
      </c>
      <c r="F41" s="242">
        <v>2486.8571428571413</v>
      </c>
      <c r="G41" s="242"/>
      <c r="H41" s="242">
        <v>17408</v>
      </c>
      <c r="I41" s="242">
        <v>17408</v>
      </c>
      <c r="J41" s="242">
        <v>0</v>
      </c>
      <c r="K41" s="242">
        <v>17408</v>
      </c>
      <c r="L41" s="242"/>
      <c r="M41" s="242"/>
      <c r="N41" s="218"/>
      <c r="O41" s="233">
        <f>D41/$B41</f>
        <v>9.0909090909091037E-2</v>
      </c>
      <c r="P41" s="233">
        <f>G41/$B41</f>
        <v>0</v>
      </c>
      <c r="Q41" s="233">
        <f>F41/$B41</f>
        <v>4.9062049062049022E-2</v>
      </c>
      <c r="R41" s="234">
        <f>SUM(D41,F41,G41,H41)</f>
        <v>24502.857142857149</v>
      </c>
      <c r="S41" s="219">
        <f>B41-R41</f>
        <v>26185.142857142859</v>
      </c>
      <c r="T41" s="232">
        <f>S41/B41</f>
        <v>0.51659451659451661</v>
      </c>
    </row>
    <row r="42" spans="1:20">
      <c r="A42" s="240" t="s">
        <v>257</v>
      </c>
      <c r="B42" s="242">
        <v>272923.2</v>
      </c>
      <c r="C42" s="242">
        <v>248112</v>
      </c>
      <c r="D42" s="242">
        <v>24811.200000000012</v>
      </c>
      <c r="E42" s="242">
        <v>176107.42857142858</v>
      </c>
      <c r="F42" s="242">
        <v>22013.42857142858</v>
      </c>
      <c r="G42" s="242"/>
      <c r="H42" s="242">
        <v>154094</v>
      </c>
      <c r="I42" s="242">
        <v>154094</v>
      </c>
      <c r="J42" s="242">
        <v>0</v>
      </c>
      <c r="K42" s="242">
        <v>154094</v>
      </c>
      <c r="L42" s="242"/>
      <c r="M42" s="242"/>
      <c r="N42" s="218"/>
      <c r="O42" s="233">
        <f>D42/$B42</f>
        <v>9.0909090909090953E-2</v>
      </c>
      <c r="P42" s="233">
        <f>G42/$B42</f>
        <v>0</v>
      </c>
      <c r="Q42" s="233">
        <f>F42/$B42</f>
        <v>8.0657960083380886E-2</v>
      </c>
      <c r="R42" s="234">
        <f>SUM(D42,F42,G42,H42)</f>
        <v>200918.62857142859</v>
      </c>
      <c r="S42" s="219">
        <f>B42-R42</f>
        <v>72004.57142857142</v>
      </c>
      <c r="T42" s="232">
        <f>S42/B42</f>
        <v>0.26382722842386214</v>
      </c>
    </row>
    <row r="43" spans="1:20">
      <c r="A43" s="240" t="s">
        <v>259</v>
      </c>
      <c r="B43" s="242">
        <v>109422.50000000001</v>
      </c>
      <c r="C43" s="242">
        <v>99475</v>
      </c>
      <c r="D43" s="242">
        <v>9947.5000000000146</v>
      </c>
      <c r="E43" s="242">
        <v>82211.428571428565</v>
      </c>
      <c r="F43" s="242">
        <v>10276.428571428565</v>
      </c>
      <c r="G43" s="242"/>
      <c r="H43" s="242">
        <v>71935</v>
      </c>
      <c r="I43" s="242">
        <v>71935</v>
      </c>
      <c r="J43" s="242">
        <v>0</v>
      </c>
      <c r="K43" s="242">
        <v>71935</v>
      </c>
      <c r="L43" s="242"/>
      <c r="M43" s="242"/>
      <c r="N43" s="218"/>
      <c r="O43" s="233">
        <f>D43/$B43</f>
        <v>9.0909090909091037E-2</v>
      </c>
      <c r="P43" s="233">
        <f>G43/$B43</f>
        <v>0</v>
      </c>
      <c r="Q43" s="233">
        <f>F43/$B43</f>
        <v>9.3915132367004633E-2</v>
      </c>
      <c r="R43" s="234">
        <f>SUM(D43,F43,G43,H43)</f>
        <v>92158.92857142858</v>
      </c>
      <c r="S43" s="219">
        <f>B43-R43</f>
        <v>17263.571428571435</v>
      </c>
      <c r="T43" s="232">
        <f>S43/B43</f>
        <v>0.15776985015487155</v>
      </c>
    </row>
    <row r="44" spans="1:20">
      <c r="A44" s="240" t="s">
        <v>229</v>
      </c>
      <c r="B44" s="242">
        <v>64930.8</v>
      </c>
      <c r="C44" s="242">
        <v>59028</v>
      </c>
      <c r="D44" s="242">
        <v>5902.8000000000029</v>
      </c>
      <c r="E44" s="242">
        <v>55448</v>
      </c>
      <c r="F44" s="242">
        <v>6931</v>
      </c>
      <c r="G44" s="242"/>
      <c r="H44" s="242">
        <v>48517</v>
      </c>
      <c r="I44" s="242">
        <v>48517</v>
      </c>
      <c r="J44" s="242">
        <v>0</v>
      </c>
      <c r="K44" s="242">
        <v>48517</v>
      </c>
      <c r="L44" s="242"/>
      <c r="M44" s="242"/>
      <c r="N44" s="218"/>
      <c r="O44" s="233">
        <f>D44/$B44</f>
        <v>9.0909090909090953E-2</v>
      </c>
      <c r="P44" s="233">
        <f>G44/$B44</f>
        <v>0</v>
      </c>
      <c r="Q44" s="233">
        <f>F44/$B44</f>
        <v>0.10674441097291269</v>
      </c>
      <c r="R44" s="234">
        <f>SUM(D44,F44,G44,H44)</f>
        <v>61350.8</v>
      </c>
      <c r="S44" s="219">
        <f>B44-R44</f>
        <v>3580</v>
      </c>
      <c r="T44" s="232">
        <f>S44/B44</f>
        <v>5.5135621307607484E-2</v>
      </c>
    </row>
    <row r="45" spans="1:20">
      <c r="A45" s="240" t="s">
        <v>236</v>
      </c>
      <c r="B45" s="242">
        <v>86168.5</v>
      </c>
      <c r="C45" s="242">
        <v>78335</v>
      </c>
      <c r="D45" s="242">
        <v>7833.5</v>
      </c>
      <c r="E45" s="242">
        <v>58121.142857142855</v>
      </c>
      <c r="F45" s="242">
        <v>7265.1428571428551</v>
      </c>
      <c r="G45" s="242"/>
      <c r="H45" s="242">
        <v>50856</v>
      </c>
      <c r="I45" s="242">
        <v>50856</v>
      </c>
      <c r="J45" s="242">
        <v>0</v>
      </c>
      <c r="K45" s="242">
        <v>50856</v>
      </c>
      <c r="L45" s="242"/>
      <c r="M45" s="242"/>
      <c r="N45" s="218"/>
      <c r="O45" s="233">
        <f>D45/$B45</f>
        <v>9.0909090909090912E-2</v>
      </c>
      <c r="P45" s="233">
        <f>G45/$B45</f>
        <v>0</v>
      </c>
      <c r="Q45" s="233">
        <f>F45/$B45</f>
        <v>8.4313210246700993E-2</v>
      </c>
      <c r="R45" s="234">
        <f>SUM(D45,F45,G45,H45)</f>
        <v>65954.642857142855</v>
      </c>
      <c r="S45" s="219">
        <f>B45-R45</f>
        <v>20213.857142857145</v>
      </c>
      <c r="T45" s="232">
        <f>S45/B45</f>
        <v>0.23458522711730093</v>
      </c>
    </row>
    <row r="46" spans="1:20">
      <c r="A46" s="240" t="s">
        <v>234</v>
      </c>
      <c r="B46" s="242">
        <v>44002.200000000004</v>
      </c>
      <c r="C46" s="242">
        <v>40002</v>
      </c>
      <c r="D46" s="242">
        <v>4000.2000000000044</v>
      </c>
      <c r="E46" s="242">
        <v>16625.142857142859</v>
      </c>
      <c r="F46" s="242">
        <v>2078.1428571428587</v>
      </c>
      <c r="G46" s="242"/>
      <c r="H46" s="242">
        <v>14547</v>
      </c>
      <c r="I46" s="242">
        <v>14547</v>
      </c>
      <c r="J46" s="242">
        <v>0</v>
      </c>
      <c r="K46" s="242">
        <v>14547</v>
      </c>
      <c r="L46" s="242"/>
      <c r="M46" s="242"/>
      <c r="N46" s="218"/>
      <c r="O46" s="233">
        <f>D46/$B46</f>
        <v>9.0909090909090995E-2</v>
      </c>
      <c r="P46" s="233">
        <f>G46/$B46</f>
        <v>0</v>
      </c>
      <c r="Q46" s="233">
        <f>F46/$B46</f>
        <v>4.7228158072615878E-2</v>
      </c>
      <c r="R46" s="234">
        <f>SUM(D46,F46,G46,H46)</f>
        <v>20625.342857142863</v>
      </c>
      <c r="S46" s="219">
        <f>B46-R46</f>
        <v>23376.857142857141</v>
      </c>
      <c r="T46" s="232">
        <f>S46/B46</f>
        <v>0.53126564450998226</v>
      </c>
    </row>
    <row r="47" spans="1:20">
      <c r="A47" s="240" t="s">
        <v>238</v>
      </c>
      <c r="B47" s="242">
        <v>44003.3</v>
      </c>
      <c r="C47" s="242">
        <v>40003</v>
      </c>
      <c r="D47" s="242">
        <v>4000.3000000000029</v>
      </c>
      <c r="E47" s="242">
        <v>16627.428571428572</v>
      </c>
      <c r="F47" s="242">
        <v>2078.4285714285725</v>
      </c>
      <c r="G47" s="242"/>
      <c r="H47" s="242">
        <v>14549</v>
      </c>
      <c r="I47" s="242">
        <v>14549</v>
      </c>
      <c r="J47" s="242">
        <v>0</v>
      </c>
      <c r="K47" s="242">
        <v>14549</v>
      </c>
      <c r="L47" s="242"/>
      <c r="M47" s="242"/>
      <c r="N47" s="218"/>
      <c r="O47" s="233">
        <f>D47/$B47</f>
        <v>9.0909090909090967E-2</v>
      </c>
      <c r="P47" s="233">
        <f>G47/$B47</f>
        <v>0</v>
      </c>
      <c r="Q47" s="233">
        <f>F47/$B47</f>
        <v>4.7233470476727255E-2</v>
      </c>
      <c r="R47" s="234">
        <f>SUM(D47,F47,G47,H47)</f>
        <v>20627.728571428575</v>
      </c>
      <c r="S47" s="219">
        <f>B47-R47</f>
        <v>23375.571428571428</v>
      </c>
      <c r="T47" s="232">
        <f>S47/B47</f>
        <v>0.53122314527709114</v>
      </c>
    </row>
    <row r="48" spans="1:20">
      <c r="A48" s="240" t="s">
        <v>246</v>
      </c>
      <c r="B48" s="242">
        <v>55559.9</v>
      </c>
      <c r="C48" s="242">
        <v>50509</v>
      </c>
      <c r="D48" s="242">
        <v>5050.9000000000015</v>
      </c>
      <c r="E48" s="242">
        <v>54083.428571428572</v>
      </c>
      <c r="F48" s="242">
        <v>6760.4285714285725</v>
      </c>
      <c r="G48" s="242"/>
      <c r="H48" s="242">
        <v>47323</v>
      </c>
      <c r="I48" s="242">
        <v>47323</v>
      </c>
      <c r="J48" s="242">
        <v>0</v>
      </c>
      <c r="K48" s="242">
        <v>47323</v>
      </c>
      <c r="L48" s="242"/>
      <c r="M48" s="242"/>
      <c r="N48" s="218"/>
      <c r="O48" s="233">
        <f>D48/$B48</f>
        <v>9.0909090909090939E-2</v>
      </c>
      <c r="P48" s="233">
        <f>G48/$B48</f>
        <v>0</v>
      </c>
      <c r="Q48" s="233">
        <f>F48/$B48</f>
        <v>0.12167819905054855</v>
      </c>
      <c r="R48" s="234">
        <f>SUM(D48,F48,G48,H48)</f>
        <v>59134.328571428574</v>
      </c>
      <c r="S48" s="219">
        <f>B48-R48</f>
        <v>-3574.4285714285725</v>
      </c>
      <c r="T48" s="232">
        <f>S48/B48</f>
        <v>-6.4334683313479191E-2</v>
      </c>
    </row>
    <row r="49" spans="1:20">
      <c r="A49" s="240" t="s">
        <v>248</v>
      </c>
      <c r="B49" s="242">
        <v>54818.500000000007</v>
      </c>
      <c r="C49" s="242">
        <v>49835</v>
      </c>
      <c r="D49" s="242">
        <v>4983.5000000000073</v>
      </c>
      <c r="E49" s="242">
        <v>46635.428571428572</v>
      </c>
      <c r="F49" s="242">
        <v>5829.4285714285725</v>
      </c>
      <c r="G49" s="242"/>
      <c r="H49" s="242">
        <v>40806</v>
      </c>
      <c r="I49" s="242">
        <v>40806</v>
      </c>
      <c r="J49" s="242">
        <v>0</v>
      </c>
      <c r="K49" s="242">
        <v>40806</v>
      </c>
      <c r="L49" s="242"/>
      <c r="M49" s="242"/>
      <c r="N49" s="218"/>
      <c r="O49" s="233">
        <f>D49/$B49</f>
        <v>9.0909090909091037E-2</v>
      </c>
      <c r="P49" s="233">
        <f>G49/$B49</f>
        <v>0</v>
      </c>
      <c r="Q49" s="233">
        <f>F49/$B49</f>
        <v>0.10634053415231302</v>
      </c>
      <c r="R49" s="234">
        <f>SUM(D49,F49,G49,H49)</f>
        <v>51618.92857142858</v>
      </c>
      <c r="S49" s="219">
        <f>B49-R49</f>
        <v>3199.5714285714275</v>
      </c>
      <c r="T49" s="232">
        <f>S49/B49</f>
        <v>5.8366635872404884E-2</v>
      </c>
    </row>
    <row r="50" spans="1:20">
      <c r="A50" s="240" t="s">
        <v>250</v>
      </c>
      <c r="B50" s="242">
        <v>269577</v>
      </c>
      <c r="C50" s="242">
        <v>245070</v>
      </c>
      <c r="D50" s="242">
        <v>24507</v>
      </c>
      <c r="E50" s="242">
        <v>176035.42857142858</v>
      </c>
      <c r="F50" s="242">
        <v>22004.42857142858</v>
      </c>
      <c r="G50" s="242"/>
      <c r="H50" s="242">
        <v>154031</v>
      </c>
      <c r="I50" s="242">
        <v>154031</v>
      </c>
      <c r="J50" s="242">
        <v>0</v>
      </c>
      <c r="K50" s="242">
        <v>154031</v>
      </c>
      <c r="L50" s="242"/>
      <c r="M50" s="242"/>
      <c r="N50" s="218"/>
      <c r="O50" s="233">
        <f>D50/$B50</f>
        <v>9.0909090909090912E-2</v>
      </c>
      <c r="P50" s="233">
        <f>G50/$B50</f>
        <v>0</v>
      </c>
      <c r="Q50" s="233">
        <f>F50/$B50</f>
        <v>8.1625763961423195E-2</v>
      </c>
      <c r="R50" s="234">
        <f>SUM(D50,F50,G50,H50)</f>
        <v>200542.42857142858</v>
      </c>
      <c r="S50" s="219">
        <f>B50-R50</f>
        <v>69034.57142857142</v>
      </c>
      <c r="T50" s="232">
        <f>S50/B50</f>
        <v>0.25608479739952378</v>
      </c>
    </row>
    <row r="51" spans="1:20">
      <c r="A51" s="240" t="s">
        <v>252</v>
      </c>
      <c r="B51" s="242">
        <v>116045.6</v>
      </c>
      <c r="C51" s="242">
        <v>105496</v>
      </c>
      <c r="D51" s="242">
        <v>10549.600000000006</v>
      </c>
      <c r="E51" s="242">
        <v>85177.142857142855</v>
      </c>
      <c r="F51" s="242">
        <v>10647.142857142855</v>
      </c>
      <c r="G51" s="242"/>
      <c r="H51" s="242">
        <v>74530</v>
      </c>
      <c r="I51" s="242">
        <v>74530</v>
      </c>
      <c r="J51" s="242">
        <v>0</v>
      </c>
      <c r="K51" s="242">
        <v>74530</v>
      </c>
      <c r="L51" s="242"/>
      <c r="M51" s="242"/>
      <c r="N51" s="218"/>
      <c r="O51" s="233">
        <f>D51/$B51</f>
        <v>9.0909090909090953E-2</v>
      </c>
      <c r="P51" s="233">
        <f>G51/$B51</f>
        <v>0</v>
      </c>
      <c r="Q51" s="233">
        <f>F51/$B51</f>
        <v>9.1749647183028527E-2</v>
      </c>
      <c r="R51" s="234">
        <f>SUM(D51,F51,G51,H51)</f>
        <v>95726.742857142861</v>
      </c>
      <c r="S51" s="219">
        <f>B51-R51</f>
        <v>20318.857142857145</v>
      </c>
      <c r="T51" s="232">
        <f>S51/B51</f>
        <v>0.17509373162668077</v>
      </c>
    </row>
    <row r="52" spans="1:20">
      <c r="A52" s="240" t="s">
        <v>172</v>
      </c>
      <c r="B52" s="242">
        <v>8366.0141479492195</v>
      </c>
      <c r="C52" s="242">
        <v>7605.4674072265625</v>
      </c>
      <c r="D52" s="242">
        <v>760.54674072265698</v>
      </c>
      <c r="E52" s="242">
        <v>7605.4674072265625</v>
      </c>
      <c r="F52" s="242">
        <v>3602</v>
      </c>
      <c r="G52" s="242">
        <v>401.4674072265625</v>
      </c>
      <c r="H52" s="242">
        <v>4003.4674072265625</v>
      </c>
      <c r="I52" s="242">
        <v>3602</v>
      </c>
      <c r="J52" s="242">
        <v>401.4674072265625</v>
      </c>
      <c r="K52" s="242">
        <v>3602</v>
      </c>
      <c r="L52" s="242">
        <v>1752.405</v>
      </c>
      <c r="M52" s="242">
        <v>7204</v>
      </c>
      <c r="N52" s="218"/>
      <c r="O52" s="233">
        <f>D52/$B52</f>
        <v>9.0909090909090995E-2</v>
      </c>
      <c r="P52" s="233">
        <f>G52/$B52</f>
        <v>4.7987894847748389E-2</v>
      </c>
      <c r="Q52" s="233">
        <f>F52/$B52</f>
        <v>0.4305515071215803</v>
      </c>
      <c r="R52" s="234">
        <f>SUM(D52,F52,G52,H52)</f>
        <v>8767.481555175782</v>
      </c>
      <c r="S52" s="219">
        <f>B52-R52</f>
        <v>-401.4674072265625</v>
      </c>
      <c r="T52" s="232">
        <f>S52/B52</f>
        <v>-4.7987894847748389E-2</v>
      </c>
    </row>
    <row r="53" spans="1:20">
      <c r="A53" s="240" t="s">
        <v>196</v>
      </c>
      <c r="B53" s="242">
        <v>7862.9050720214846</v>
      </c>
      <c r="C53" s="242">
        <v>7148.0955200195312</v>
      </c>
      <c r="D53" s="242">
        <v>714.80955200195331</v>
      </c>
      <c r="E53" s="242">
        <v>7148.0955200195312</v>
      </c>
      <c r="F53" s="242">
        <v>3440</v>
      </c>
      <c r="G53" s="242">
        <v>268.09552001953125</v>
      </c>
      <c r="H53" s="242">
        <v>3708.0955200195312</v>
      </c>
      <c r="I53" s="242">
        <v>3602</v>
      </c>
      <c r="J53" s="242">
        <v>106.09552001953125</v>
      </c>
      <c r="K53" s="242">
        <v>3602</v>
      </c>
      <c r="L53" s="242"/>
      <c r="M53" s="242">
        <v>6880</v>
      </c>
      <c r="N53" s="218"/>
      <c r="O53" s="233">
        <f>D53/$B53</f>
        <v>9.0909090909090925E-2</v>
      </c>
      <c r="P53" s="233">
        <f>G53/$B53</f>
        <v>3.4096242745380902E-2</v>
      </c>
      <c r="Q53" s="233">
        <f>F53/$B53</f>
        <v>0.43749733317276407</v>
      </c>
      <c r="R53" s="234">
        <f>SUM(D53,F53,G53,H53)</f>
        <v>8131.0005920410158</v>
      </c>
      <c r="S53" s="219">
        <f>B53-R53</f>
        <v>-268.09552001953125</v>
      </c>
      <c r="T53" s="232">
        <f>S53/B53</f>
        <v>-3.4096242745380902E-2</v>
      </c>
    </row>
    <row r="54" spans="1:20">
      <c r="A54" s="240" t="s">
        <v>188</v>
      </c>
      <c r="B54" s="242">
        <v>8366.0141479492195</v>
      </c>
      <c r="C54" s="242">
        <v>7605.4674072265625</v>
      </c>
      <c r="D54" s="242">
        <v>760.54674072265698</v>
      </c>
      <c r="E54" s="242">
        <v>7605.4674072265625</v>
      </c>
      <c r="F54" s="242">
        <v>3602</v>
      </c>
      <c r="G54" s="242">
        <v>401.4674072265625</v>
      </c>
      <c r="H54" s="242">
        <v>4003.4674072265625</v>
      </c>
      <c r="I54" s="242">
        <v>3602</v>
      </c>
      <c r="J54" s="242">
        <v>401.4674072265625</v>
      </c>
      <c r="K54" s="242">
        <v>3602</v>
      </c>
      <c r="L54" s="242">
        <v>1752.405</v>
      </c>
      <c r="M54" s="242">
        <v>7204</v>
      </c>
      <c r="N54" s="218"/>
      <c r="O54" s="233">
        <f>D54/$B54</f>
        <v>9.0909090909090995E-2</v>
      </c>
      <c r="P54" s="233">
        <f>G54/$B54</f>
        <v>4.7987894847748389E-2</v>
      </c>
      <c r="Q54" s="233">
        <f>F54/$B54</f>
        <v>0.4305515071215803</v>
      </c>
      <c r="R54" s="234">
        <f>SUM(D54,F54,G54,H54)</f>
        <v>8767.481555175782</v>
      </c>
      <c r="S54" s="219">
        <f>B54-R54</f>
        <v>-401.4674072265625</v>
      </c>
      <c r="T54" s="232">
        <f>S54/B54</f>
        <v>-4.7987894847748389E-2</v>
      </c>
    </row>
    <row r="55" spans="1:20">
      <c r="A55" s="240" t="s">
        <v>198</v>
      </c>
      <c r="B55" s="242">
        <v>7862.9050720214846</v>
      </c>
      <c r="C55" s="242">
        <v>7148.0955200195312</v>
      </c>
      <c r="D55" s="242">
        <v>714.80955200195331</v>
      </c>
      <c r="E55" s="242">
        <v>7148.0955200195312</v>
      </c>
      <c r="F55" s="242">
        <v>3440</v>
      </c>
      <c r="G55" s="242">
        <v>268.09552001953125</v>
      </c>
      <c r="H55" s="242">
        <v>3708.0955200195312</v>
      </c>
      <c r="I55" s="242">
        <v>3602</v>
      </c>
      <c r="J55" s="242">
        <v>106.09552001953125</v>
      </c>
      <c r="K55" s="242">
        <v>3602</v>
      </c>
      <c r="L55" s="242"/>
      <c r="M55" s="242">
        <v>6880</v>
      </c>
      <c r="N55" s="218"/>
      <c r="O55" s="233">
        <f>D55/$B55</f>
        <v>9.0909090909090925E-2</v>
      </c>
      <c r="P55" s="233">
        <f>G55/$B55</f>
        <v>3.4096242745380902E-2</v>
      </c>
      <c r="Q55" s="233">
        <f>F55/$B55</f>
        <v>0.43749733317276407</v>
      </c>
      <c r="R55" s="234">
        <f>SUM(D55,F55,G55,H55)</f>
        <v>8131.0005920410158</v>
      </c>
      <c r="S55" s="219">
        <f>B55-R55</f>
        <v>-268.09552001953125</v>
      </c>
      <c r="T55" s="232">
        <f>S55/B55</f>
        <v>-3.4096242745380902E-2</v>
      </c>
    </row>
    <row r="56" spans="1:20">
      <c r="A56" s="240" t="s">
        <v>182</v>
      </c>
      <c r="B56" s="242">
        <v>8366.0141479492195</v>
      </c>
      <c r="C56" s="242">
        <v>7605.4674072265625</v>
      </c>
      <c r="D56" s="242">
        <v>760.54674072265698</v>
      </c>
      <c r="E56" s="242">
        <v>7605.4674072265625</v>
      </c>
      <c r="F56" s="242">
        <v>3602</v>
      </c>
      <c r="G56" s="242">
        <v>401.4674072265625</v>
      </c>
      <c r="H56" s="242">
        <v>4003.4674072265625</v>
      </c>
      <c r="I56" s="242">
        <v>3602</v>
      </c>
      <c r="J56" s="242">
        <v>401.4674072265625</v>
      </c>
      <c r="K56" s="242">
        <v>3602</v>
      </c>
      <c r="L56" s="242">
        <v>1752.405</v>
      </c>
      <c r="M56" s="242">
        <v>7204</v>
      </c>
      <c r="N56" s="218"/>
      <c r="O56" s="233">
        <f>D56/$B56</f>
        <v>9.0909090909090995E-2</v>
      </c>
      <c r="P56" s="233">
        <f>G56/$B56</f>
        <v>4.7987894847748389E-2</v>
      </c>
      <c r="Q56" s="233">
        <f>F56/$B56</f>
        <v>0.4305515071215803</v>
      </c>
      <c r="R56" s="234">
        <f>SUM(D56,F56,G56,H56)</f>
        <v>8767.481555175782</v>
      </c>
      <c r="S56" s="219">
        <f>B56-R56</f>
        <v>-401.4674072265625</v>
      </c>
      <c r="T56" s="232">
        <f>S56/B56</f>
        <v>-4.7987894847748389E-2</v>
      </c>
    </row>
    <row r="57" spans="1:20">
      <c r="A57" s="240" t="s">
        <v>184</v>
      </c>
      <c r="B57" s="242">
        <v>8366.0141479492195</v>
      </c>
      <c r="C57" s="242">
        <v>7605.4674072265625</v>
      </c>
      <c r="D57" s="242">
        <v>760.54674072265698</v>
      </c>
      <c r="E57" s="242">
        <v>7605.4674072265625</v>
      </c>
      <c r="F57" s="242">
        <v>3602</v>
      </c>
      <c r="G57" s="242">
        <v>401.4674072265625</v>
      </c>
      <c r="H57" s="242">
        <v>4003.4674072265625</v>
      </c>
      <c r="I57" s="242">
        <v>3602</v>
      </c>
      <c r="J57" s="242">
        <v>401.4674072265625</v>
      </c>
      <c r="K57" s="242">
        <v>3602</v>
      </c>
      <c r="L57" s="242">
        <v>1752.405</v>
      </c>
      <c r="M57" s="242">
        <v>7204</v>
      </c>
      <c r="N57" s="218"/>
      <c r="O57" s="233">
        <f>D57/$B57</f>
        <v>9.0909090909090995E-2</v>
      </c>
      <c r="P57" s="233">
        <f>G57/$B57</f>
        <v>4.7987894847748389E-2</v>
      </c>
      <c r="Q57" s="233">
        <f>F57/$B57</f>
        <v>0.4305515071215803</v>
      </c>
      <c r="R57" s="234">
        <f>SUM(D57,F57,G57,H57)</f>
        <v>8767.481555175782</v>
      </c>
      <c r="S57" s="219">
        <f>B57-R57</f>
        <v>-401.4674072265625</v>
      </c>
      <c r="T57" s="232">
        <f>S57/B57</f>
        <v>-4.7987894847748389E-2</v>
      </c>
    </row>
    <row r="58" spans="1:20">
      <c r="A58" s="240" t="s">
        <v>190</v>
      </c>
      <c r="B58" s="242">
        <v>8366.0141479492195</v>
      </c>
      <c r="C58" s="242">
        <v>7605.4674072265625</v>
      </c>
      <c r="D58" s="242">
        <v>760.54674072265698</v>
      </c>
      <c r="E58" s="242">
        <v>7605.4674072265625</v>
      </c>
      <c r="F58" s="242">
        <v>3602</v>
      </c>
      <c r="G58" s="242">
        <v>401.4674072265625</v>
      </c>
      <c r="H58" s="242">
        <v>4003.4674072265625</v>
      </c>
      <c r="I58" s="242">
        <v>3602</v>
      </c>
      <c r="J58" s="242">
        <v>401.4674072265625</v>
      </c>
      <c r="K58" s="242">
        <v>3602</v>
      </c>
      <c r="L58" s="242">
        <v>1752.405</v>
      </c>
      <c r="M58" s="242">
        <v>7204</v>
      </c>
      <c r="N58" s="218"/>
      <c r="O58" s="233">
        <f>D58/$B58</f>
        <v>9.0909090909090995E-2</v>
      </c>
      <c r="P58" s="233">
        <f>G58/$B58</f>
        <v>4.7987894847748389E-2</v>
      </c>
      <c r="Q58" s="233">
        <f>F58/$B58</f>
        <v>0.4305515071215803</v>
      </c>
      <c r="R58" s="234">
        <f>SUM(D58,F58,G58,H58)</f>
        <v>8767.481555175782</v>
      </c>
      <c r="S58" s="219">
        <f>B58-R58</f>
        <v>-401.4674072265625</v>
      </c>
      <c r="T58" s="232">
        <f>S58/B58</f>
        <v>-4.7987894847748389E-2</v>
      </c>
    </row>
    <row r="59" spans="1:20">
      <c r="A59" s="240" t="s">
        <v>179</v>
      </c>
      <c r="B59" s="242">
        <v>4078.9050720214846</v>
      </c>
      <c r="C59" s="242">
        <v>3708.0955200195312</v>
      </c>
      <c r="D59" s="242">
        <v>370.80955200195331</v>
      </c>
      <c r="E59" s="242">
        <v>3708.0955200195312</v>
      </c>
      <c r="F59" s="242">
        <v>1720</v>
      </c>
      <c r="G59" s="242">
        <v>268.09552001953125</v>
      </c>
      <c r="H59" s="242">
        <v>1988.0955200195312</v>
      </c>
      <c r="I59" s="242">
        <v>1720</v>
      </c>
      <c r="J59" s="242">
        <v>268.09552001953125</v>
      </c>
      <c r="K59" s="242">
        <v>1720</v>
      </c>
      <c r="L59" s="242">
        <v>5411.2759999999998</v>
      </c>
      <c r="M59" s="242">
        <v>3440</v>
      </c>
      <c r="N59" s="218"/>
      <c r="O59" s="233">
        <f>D59/$B59</f>
        <v>9.0909090909090953E-2</v>
      </c>
      <c r="P59" s="233">
        <f>G59/$B59</f>
        <v>6.5727325173239315E-2</v>
      </c>
      <c r="Q59" s="233">
        <f>F59/$B59</f>
        <v>0.42168179195883487</v>
      </c>
      <c r="R59" s="234">
        <f>SUM(D59,F59,G59,H59)</f>
        <v>4347.0005920410158</v>
      </c>
      <c r="S59" s="219">
        <f>B59-R59</f>
        <v>-268.09552001953125</v>
      </c>
      <c r="T59" s="232">
        <f>S59/B59</f>
        <v>-6.5727325173239315E-2</v>
      </c>
    </row>
    <row r="60" spans="1:20">
      <c r="A60" s="240" t="s">
        <v>186</v>
      </c>
      <c r="B60" s="242">
        <v>8366.0141479492195</v>
      </c>
      <c r="C60" s="242">
        <v>7605.4674072265625</v>
      </c>
      <c r="D60" s="242">
        <v>760.54674072265698</v>
      </c>
      <c r="E60" s="242">
        <v>7605.4674072265625</v>
      </c>
      <c r="F60" s="242">
        <v>3602</v>
      </c>
      <c r="G60" s="242">
        <v>401.4674072265625</v>
      </c>
      <c r="H60" s="242">
        <v>4003.4674072265625</v>
      </c>
      <c r="I60" s="242">
        <v>3602</v>
      </c>
      <c r="J60" s="242">
        <v>401.4674072265625</v>
      </c>
      <c r="K60" s="242">
        <v>3602</v>
      </c>
      <c r="L60" s="242">
        <v>1752.405</v>
      </c>
      <c r="M60" s="242">
        <v>7204</v>
      </c>
      <c r="N60" s="218"/>
      <c r="O60" s="233">
        <f>D60/$B60</f>
        <v>9.0909090909090995E-2</v>
      </c>
      <c r="P60" s="233">
        <f>G60/$B60</f>
        <v>4.7987894847748389E-2</v>
      </c>
      <c r="Q60" s="233">
        <f>F60/$B60</f>
        <v>0.4305515071215803</v>
      </c>
      <c r="R60" s="234">
        <f>SUM(D60,F60,G60,H60)</f>
        <v>8767.481555175782</v>
      </c>
      <c r="S60" s="219">
        <f>B60-R60</f>
        <v>-401.4674072265625</v>
      </c>
      <c r="T60" s="232">
        <f>S60/B60</f>
        <v>-4.7987894847748389E-2</v>
      </c>
    </row>
    <row r="61" spans="1:20">
      <c r="A61" s="240" t="s">
        <v>192</v>
      </c>
      <c r="B61" s="242">
        <v>8366.0141479492195</v>
      </c>
      <c r="C61" s="242">
        <v>7605.4674072265625</v>
      </c>
      <c r="D61" s="242">
        <v>760.54674072265698</v>
      </c>
      <c r="E61" s="242">
        <v>7605.4674072265625</v>
      </c>
      <c r="F61" s="242">
        <v>3602</v>
      </c>
      <c r="G61" s="242">
        <v>401.4674072265625</v>
      </c>
      <c r="H61" s="242">
        <v>4003.4674072265625</v>
      </c>
      <c r="I61" s="242">
        <v>3602</v>
      </c>
      <c r="J61" s="242">
        <v>401.4674072265625</v>
      </c>
      <c r="K61" s="242">
        <v>3602</v>
      </c>
      <c r="L61" s="242">
        <v>1752.405</v>
      </c>
      <c r="M61" s="242">
        <v>7204</v>
      </c>
      <c r="N61" s="218"/>
      <c r="O61" s="233">
        <f>D61/$B61</f>
        <v>9.0909090909090995E-2</v>
      </c>
      <c r="P61" s="233">
        <f>G61/$B61</f>
        <v>4.7987894847748389E-2</v>
      </c>
      <c r="Q61" s="233">
        <f>F61/$B61</f>
        <v>0.4305515071215803</v>
      </c>
      <c r="R61" s="234">
        <f>SUM(D61,F61,G61,H61)</f>
        <v>8767.481555175782</v>
      </c>
      <c r="S61" s="219">
        <f>B61-R61</f>
        <v>-401.4674072265625</v>
      </c>
      <c r="T61" s="232">
        <f>S61/B61</f>
        <v>-4.7987894847748389E-2</v>
      </c>
    </row>
    <row r="62" spans="1:20">
      <c r="A62" s="240" t="s">
        <v>194</v>
      </c>
      <c r="B62" s="242">
        <v>8071.1090759277349</v>
      </c>
      <c r="C62" s="242">
        <v>7337.3718872070312</v>
      </c>
      <c r="D62" s="242">
        <v>733.73718872070367</v>
      </c>
      <c r="E62" s="242">
        <v>7337.3718872070312</v>
      </c>
      <c r="F62" s="242">
        <v>3602</v>
      </c>
      <c r="G62" s="242">
        <v>133.37188720703125</v>
      </c>
      <c r="H62" s="242">
        <v>3735.3718872070312</v>
      </c>
      <c r="I62" s="242">
        <v>3602</v>
      </c>
      <c r="J62" s="242">
        <v>133.37188720703125</v>
      </c>
      <c r="K62" s="242">
        <v>3602</v>
      </c>
      <c r="L62" s="242">
        <v>1752.405</v>
      </c>
      <c r="M62" s="242">
        <v>7204</v>
      </c>
      <c r="N62" s="218"/>
      <c r="O62" s="233">
        <f>D62/$B62</f>
        <v>9.0909090909090967E-2</v>
      </c>
      <c r="P62" s="233">
        <f>G62/$B62</f>
        <v>1.6524604729332169E-2</v>
      </c>
      <c r="Q62" s="233">
        <f>F62/$B62</f>
        <v>0.44628315218078846</v>
      </c>
      <c r="R62" s="234">
        <f>SUM(D62,F62,G62,H62)</f>
        <v>8204.4809631347671</v>
      </c>
      <c r="S62" s="219">
        <f>B62-R62</f>
        <v>-133.37188720703216</v>
      </c>
      <c r="T62" s="232">
        <f>S62/B62</f>
        <v>-1.6524604729332284E-2</v>
      </c>
    </row>
    <row r="63" spans="1:20">
      <c r="A63" s="240" t="s">
        <v>261</v>
      </c>
      <c r="B63" s="242">
        <v>28164.400000000001</v>
      </c>
      <c r="C63" s="242">
        <v>25604</v>
      </c>
      <c r="D63" s="242">
        <v>2560.4000000000015</v>
      </c>
      <c r="E63" s="242">
        <v>9387.4285714285706</v>
      </c>
      <c r="F63" s="242">
        <v>1173.4285714285706</v>
      </c>
      <c r="G63" s="242"/>
      <c r="H63" s="242">
        <v>8214</v>
      </c>
      <c r="I63" s="242">
        <v>8214</v>
      </c>
      <c r="J63" s="242">
        <v>0</v>
      </c>
      <c r="K63" s="242">
        <v>8214</v>
      </c>
      <c r="L63" s="242"/>
      <c r="M63" s="242"/>
      <c r="N63" s="218"/>
      <c r="O63" s="233">
        <f>D63/$B63</f>
        <v>9.0909090909090953E-2</v>
      </c>
      <c r="P63" s="233">
        <f>G63/$B63</f>
        <v>0</v>
      </c>
      <c r="Q63" s="233">
        <f>F63/$B63</f>
        <v>4.166353877336533E-2</v>
      </c>
      <c r="R63" s="234">
        <f>SUM(D63,F63,G63,H63)</f>
        <v>11947.828571428572</v>
      </c>
      <c r="S63" s="219">
        <f>B63-R63</f>
        <v>16216.571428571429</v>
      </c>
      <c r="T63" s="232">
        <f>S63/B63</f>
        <v>0.5757825989039862</v>
      </c>
    </row>
    <row r="64" spans="1:20">
      <c r="A64" s="240" t="s">
        <v>279</v>
      </c>
      <c r="B64" s="242">
        <v>23002.583398437502</v>
      </c>
      <c r="C64" s="242">
        <v>20911.439453125</v>
      </c>
      <c r="D64" s="242">
        <v>2091.1439453125022</v>
      </c>
      <c r="E64" s="242">
        <v>20911.439453125</v>
      </c>
      <c r="F64" s="242">
        <v>10455.7197265625</v>
      </c>
      <c r="G64" s="242"/>
      <c r="H64" s="242">
        <v>10455.7197265625</v>
      </c>
      <c r="I64" s="242">
        <v>10455.7197265625</v>
      </c>
      <c r="J64" s="242">
        <v>0</v>
      </c>
      <c r="K64" s="242">
        <v>10455.7197265625</v>
      </c>
      <c r="L64" s="242"/>
      <c r="M64" s="242">
        <v>20911.439453125</v>
      </c>
      <c r="N64" s="218"/>
      <c r="O64" s="233">
        <f>D64/$B64</f>
        <v>9.0909090909090995E-2</v>
      </c>
      <c r="P64" s="233">
        <f>G64/$B64</f>
        <v>0</v>
      </c>
      <c r="Q64" s="233">
        <f>F64/$B64</f>
        <v>0.45454545454545447</v>
      </c>
      <c r="R64" s="234">
        <f>SUM(D64,F64,G64,H64)</f>
        <v>23002.583398437502</v>
      </c>
      <c r="S64" s="219">
        <f>B64-R64</f>
        <v>0</v>
      </c>
      <c r="T64" s="232">
        <f>S64/B64</f>
        <v>0</v>
      </c>
    </row>
    <row r="65" spans="1:20">
      <c r="A65" s="240" t="s">
        <v>281</v>
      </c>
      <c r="B65" s="242">
        <v>23002.583398437502</v>
      </c>
      <c r="C65" s="242">
        <v>20911.439453125</v>
      </c>
      <c r="D65" s="242">
        <v>2091.1439453125022</v>
      </c>
      <c r="E65" s="242">
        <v>20911.439453125</v>
      </c>
      <c r="F65" s="242">
        <v>10455.7197265625</v>
      </c>
      <c r="G65" s="242"/>
      <c r="H65" s="242">
        <v>10455.7197265625</v>
      </c>
      <c r="I65" s="242">
        <v>10455.7197265625</v>
      </c>
      <c r="J65" s="242">
        <v>0</v>
      </c>
      <c r="K65" s="242">
        <v>10455.7197265625</v>
      </c>
      <c r="L65" s="242"/>
      <c r="M65" s="242">
        <v>20911.439453125</v>
      </c>
      <c r="N65" s="218"/>
      <c r="O65" s="233">
        <f>D65/$B65</f>
        <v>9.0909090909090995E-2</v>
      </c>
      <c r="P65" s="233">
        <f>G65/$B65</f>
        <v>0</v>
      </c>
      <c r="Q65" s="233">
        <f>F65/$B65</f>
        <v>0.45454545454545447</v>
      </c>
      <c r="R65" s="234">
        <f>SUM(D65,F65,G65,H65)</f>
        <v>23002.583398437502</v>
      </c>
      <c r="S65" s="219">
        <f>B65-R65</f>
        <v>0</v>
      </c>
      <c r="T65" s="232">
        <f>S65/B65</f>
        <v>0</v>
      </c>
    </row>
    <row r="66" spans="1:20">
      <c r="A66" s="240" t="s">
        <v>283</v>
      </c>
      <c r="B66" s="242">
        <v>8847.1453125000007</v>
      </c>
      <c r="C66" s="242">
        <v>8042.859375</v>
      </c>
      <c r="D66" s="242">
        <v>804.28593750000073</v>
      </c>
      <c r="E66" s="242">
        <v>8042.859375</v>
      </c>
      <c r="F66" s="242">
        <v>4021.4296875</v>
      </c>
      <c r="G66" s="242"/>
      <c r="H66" s="242">
        <v>4021.4296875</v>
      </c>
      <c r="I66" s="242">
        <v>4021.4296875</v>
      </c>
      <c r="J66" s="242">
        <v>0</v>
      </c>
      <c r="K66" s="242">
        <v>4021.4296875</v>
      </c>
      <c r="L66" s="242"/>
      <c r="M66" s="242">
        <v>8042.859375</v>
      </c>
      <c r="N66" s="218"/>
      <c r="O66" s="233">
        <f>D66/$B66</f>
        <v>9.0909090909090981E-2</v>
      </c>
      <c r="P66" s="233">
        <f>G66/$B66</f>
        <v>0</v>
      </c>
      <c r="Q66" s="233">
        <f>F66/$B66</f>
        <v>0.45454545454545453</v>
      </c>
      <c r="R66" s="234">
        <f>SUM(D66,F66,G66,H66)</f>
        <v>8847.1453125000007</v>
      </c>
      <c r="S66" s="219">
        <f>B66-R66</f>
        <v>0</v>
      </c>
      <c r="T66" s="232">
        <f>S66/B66</f>
        <v>0</v>
      </c>
    </row>
    <row r="67" spans="1:20">
      <c r="A67" s="240" t="s">
        <v>205</v>
      </c>
      <c r="B67" s="242">
        <v>8366.0141479492195</v>
      </c>
      <c r="C67" s="242">
        <v>7605.4674072265625</v>
      </c>
      <c r="D67" s="242">
        <v>760.54674072265698</v>
      </c>
      <c r="E67" s="242">
        <v>7605.4674072265625</v>
      </c>
      <c r="F67" s="242">
        <v>3602</v>
      </c>
      <c r="G67" s="242">
        <v>401.4674072265625</v>
      </c>
      <c r="H67" s="242">
        <v>4003.4674072265625</v>
      </c>
      <c r="I67" s="242">
        <v>3602</v>
      </c>
      <c r="J67" s="242">
        <v>401.4674072265625</v>
      </c>
      <c r="K67" s="242">
        <v>3602</v>
      </c>
      <c r="L67" s="242">
        <v>1752.405</v>
      </c>
      <c r="M67" s="242">
        <v>7204</v>
      </c>
      <c r="N67" s="218"/>
      <c r="O67" s="233">
        <f>D67/$B67</f>
        <v>9.0909090909090995E-2</v>
      </c>
      <c r="P67" s="233">
        <f>G67/$B67</f>
        <v>4.7987894847748389E-2</v>
      </c>
      <c r="Q67" s="233">
        <f>F67/$B67</f>
        <v>0.4305515071215803</v>
      </c>
      <c r="R67" s="234">
        <f>SUM(D67,F67,G67,H67)</f>
        <v>8767.481555175782</v>
      </c>
      <c r="S67" s="219">
        <f>B67-R67</f>
        <v>-401.4674072265625</v>
      </c>
      <c r="T67" s="232">
        <f>S67/B67</f>
        <v>-4.7987894847748389E-2</v>
      </c>
    </row>
    <row r="68" spans="1:20">
      <c r="A68" s="240" t="s">
        <v>207</v>
      </c>
      <c r="B68" s="242">
        <v>8366.0141479492195</v>
      </c>
      <c r="C68" s="242">
        <v>7605.4674072265625</v>
      </c>
      <c r="D68" s="242">
        <v>760.54674072265698</v>
      </c>
      <c r="E68" s="242">
        <v>7605.4674072265625</v>
      </c>
      <c r="F68" s="242">
        <v>3602</v>
      </c>
      <c r="G68" s="242">
        <v>401.4674072265625</v>
      </c>
      <c r="H68" s="242">
        <v>4003.4674072265625</v>
      </c>
      <c r="I68" s="242">
        <v>3602</v>
      </c>
      <c r="J68" s="242">
        <v>401.4674072265625</v>
      </c>
      <c r="K68" s="242">
        <v>3602</v>
      </c>
      <c r="L68" s="242">
        <v>1752.405</v>
      </c>
      <c r="M68" s="242">
        <v>7204</v>
      </c>
      <c r="N68" s="218"/>
      <c r="O68" s="233">
        <f>D68/$B68</f>
        <v>9.0909090909090995E-2</v>
      </c>
      <c r="P68" s="233">
        <f>G68/$B68</f>
        <v>4.7987894847748389E-2</v>
      </c>
      <c r="Q68" s="233">
        <f>F68/$B68</f>
        <v>0.4305515071215803</v>
      </c>
      <c r="R68" s="234">
        <f>SUM(D68,F68,G68,H68)</f>
        <v>8767.481555175782</v>
      </c>
      <c r="S68" s="219">
        <f>B68-R68</f>
        <v>-401.4674072265625</v>
      </c>
      <c r="T68" s="232">
        <f>S68/B68</f>
        <v>-4.7987894847748389E-2</v>
      </c>
    </row>
    <row r="69" spans="1:20">
      <c r="A69" s="240" t="s">
        <v>209</v>
      </c>
      <c r="B69" s="242">
        <v>8366.0141479492195</v>
      </c>
      <c r="C69" s="242">
        <v>7605.4674072265625</v>
      </c>
      <c r="D69" s="242">
        <v>760.54674072265698</v>
      </c>
      <c r="E69" s="242">
        <v>7605.4674072265625</v>
      </c>
      <c r="F69" s="242">
        <v>3602</v>
      </c>
      <c r="G69" s="242">
        <v>401.4674072265625</v>
      </c>
      <c r="H69" s="242">
        <v>4003.4674072265625</v>
      </c>
      <c r="I69" s="242">
        <v>3602</v>
      </c>
      <c r="J69" s="242">
        <v>401.4674072265625</v>
      </c>
      <c r="K69" s="242">
        <v>3602</v>
      </c>
      <c r="L69" s="242">
        <v>1752.405</v>
      </c>
      <c r="M69" s="242">
        <v>7204</v>
      </c>
      <c r="N69" s="218"/>
      <c r="O69" s="233">
        <f>D69/$B69</f>
        <v>9.0909090909090995E-2</v>
      </c>
      <c r="P69" s="233">
        <f>G69/$B69</f>
        <v>4.7987894847748389E-2</v>
      </c>
      <c r="Q69" s="233">
        <f>F69/$B69</f>
        <v>0.4305515071215803</v>
      </c>
      <c r="R69" s="234">
        <f>SUM(D69,F69,G69,H69)</f>
        <v>8767.481555175782</v>
      </c>
      <c r="S69" s="219">
        <f>B69-R69</f>
        <v>-401.4674072265625</v>
      </c>
      <c r="T69" s="232">
        <f>S69/B69</f>
        <v>-4.7987894847748389E-2</v>
      </c>
    </row>
    <row r="70" spans="1:20">
      <c r="A70" s="240" t="s">
        <v>211</v>
      </c>
      <c r="B70" s="242">
        <v>7924.4000000000005</v>
      </c>
      <c r="C70" s="242">
        <v>7204</v>
      </c>
      <c r="D70" s="242">
        <v>720.40000000000055</v>
      </c>
      <c r="E70" s="242">
        <v>7204</v>
      </c>
      <c r="F70" s="242">
        <v>3602</v>
      </c>
      <c r="G70" s="242"/>
      <c r="H70" s="242">
        <v>3602</v>
      </c>
      <c r="I70" s="242">
        <v>3602</v>
      </c>
      <c r="J70" s="242">
        <v>0</v>
      </c>
      <c r="K70" s="242">
        <v>3602</v>
      </c>
      <c r="L70" s="242">
        <v>1752.405</v>
      </c>
      <c r="M70" s="242">
        <v>7204</v>
      </c>
      <c r="N70" s="218"/>
      <c r="O70" s="233">
        <f>D70/$B70</f>
        <v>9.0909090909090967E-2</v>
      </c>
      <c r="P70" s="233">
        <f>G70/$B70</f>
        <v>0</v>
      </c>
      <c r="Q70" s="233">
        <f>F70/$B70</f>
        <v>0.45454545454545453</v>
      </c>
      <c r="R70" s="234">
        <f>SUM(D70,F70,G70,H70)</f>
        <v>7924.4000000000005</v>
      </c>
      <c r="S70" s="219">
        <f>B70-R70</f>
        <v>0</v>
      </c>
      <c r="T70" s="232">
        <f>S70/B70</f>
        <v>0</v>
      </c>
    </row>
    <row r="71" spans="1:20">
      <c r="A71" s="240" t="s">
        <v>214</v>
      </c>
      <c r="B71" s="242">
        <v>8366.0141479492195</v>
      </c>
      <c r="C71" s="242">
        <v>7605.4674072265625</v>
      </c>
      <c r="D71" s="242">
        <v>760.54674072265698</v>
      </c>
      <c r="E71" s="242">
        <v>7605.4674072265625</v>
      </c>
      <c r="F71" s="242">
        <v>3602</v>
      </c>
      <c r="G71" s="242">
        <v>401.4674072265625</v>
      </c>
      <c r="H71" s="242">
        <v>4003.4674072265625</v>
      </c>
      <c r="I71" s="242">
        <v>3602</v>
      </c>
      <c r="J71" s="242">
        <v>401.4674072265625</v>
      </c>
      <c r="K71" s="242">
        <v>3602</v>
      </c>
      <c r="L71" s="242">
        <v>1752.405</v>
      </c>
      <c r="M71" s="242">
        <v>7204</v>
      </c>
      <c r="N71" s="218"/>
      <c r="O71" s="233">
        <f>D71/$B71</f>
        <v>9.0909090909090995E-2</v>
      </c>
      <c r="P71" s="233">
        <f>G71/$B71</f>
        <v>4.7987894847748389E-2</v>
      </c>
      <c r="Q71" s="233">
        <f>F71/$B71</f>
        <v>0.4305515071215803</v>
      </c>
      <c r="R71" s="234">
        <f>SUM(D71,F71,G71,H71)</f>
        <v>8767.481555175782</v>
      </c>
      <c r="S71" s="219">
        <f>B71-R71</f>
        <v>-401.4674072265625</v>
      </c>
      <c r="T71" s="232">
        <f>S71/B71</f>
        <v>-4.7987894847748389E-2</v>
      </c>
    </row>
    <row r="72" spans="1:20">
      <c r="A72" s="240" t="s">
        <v>216</v>
      </c>
      <c r="B72" s="242">
        <v>8366.0141479492195</v>
      </c>
      <c r="C72" s="242">
        <v>7605.4674072265625</v>
      </c>
      <c r="D72" s="242">
        <v>760.54674072265698</v>
      </c>
      <c r="E72" s="242">
        <v>7605.4674072265625</v>
      </c>
      <c r="F72" s="242">
        <v>3602</v>
      </c>
      <c r="G72" s="242">
        <v>401.4674072265625</v>
      </c>
      <c r="H72" s="242">
        <v>4003.4674072265625</v>
      </c>
      <c r="I72" s="242">
        <v>3602</v>
      </c>
      <c r="J72" s="242">
        <v>401.4674072265625</v>
      </c>
      <c r="K72" s="242">
        <v>3602</v>
      </c>
      <c r="L72" s="242">
        <v>1752.405</v>
      </c>
      <c r="M72" s="242">
        <v>7204</v>
      </c>
      <c r="N72" s="218"/>
      <c r="O72" s="233">
        <f>D72/$B72</f>
        <v>9.0909090909090995E-2</v>
      </c>
      <c r="P72" s="233">
        <f>G72/$B72</f>
        <v>4.7987894847748389E-2</v>
      </c>
      <c r="Q72" s="233">
        <f>F72/$B72</f>
        <v>0.4305515071215803</v>
      </c>
      <c r="R72" s="234">
        <f>SUM(D72,F72,G72,H72)</f>
        <v>8767.481555175782</v>
      </c>
      <c r="S72" s="219">
        <f>B72-R72</f>
        <v>-401.4674072265625</v>
      </c>
      <c r="T72" s="232">
        <f>S72/B72</f>
        <v>-4.7987894847748389E-2</v>
      </c>
    </row>
    <row r="73" spans="1:20">
      <c r="A73" s="240" t="s">
        <v>218</v>
      </c>
      <c r="B73" s="242">
        <v>8366.0141479492195</v>
      </c>
      <c r="C73" s="242">
        <v>7605.4674072265625</v>
      </c>
      <c r="D73" s="242">
        <v>760.54674072265698</v>
      </c>
      <c r="E73" s="242">
        <v>7605.4674072265625</v>
      </c>
      <c r="F73" s="242">
        <v>3602</v>
      </c>
      <c r="G73" s="242">
        <v>401.4674072265625</v>
      </c>
      <c r="H73" s="242">
        <v>4003.4674072265625</v>
      </c>
      <c r="I73" s="242">
        <v>3602</v>
      </c>
      <c r="J73" s="242">
        <v>401.4674072265625</v>
      </c>
      <c r="K73" s="242">
        <v>3602</v>
      </c>
      <c r="L73" s="242">
        <v>1752.405</v>
      </c>
      <c r="M73" s="242">
        <v>7204</v>
      </c>
      <c r="N73" s="218"/>
      <c r="O73" s="233">
        <f>D73/$B73</f>
        <v>9.0909090909090995E-2</v>
      </c>
      <c r="P73" s="233">
        <f>G73/$B73</f>
        <v>4.7987894847748389E-2</v>
      </c>
      <c r="Q73" s="233">
        <f>F73/$B73</f>
        <v>0.4305515071215803</v>
      </c>
      <c r="R73" s="234">
        <f>SUM(D73,F73,G73,H73)</f>
        <v>8767.481555175782</v>
      </c>
      <c r="S73" s="219">
        <f>B73-R73</f>
        <v>-401.4674072265625</v>
      </c>
      <c r="T73" s="232">
        <f>S73/B73</f>
        <v>-4.7987894847748389E-2</v>
      </c>
    </row>
    <row r="74" spans="1:20">
      <c r="A74" s="240" t="s">
        <v>220</v>
      </c>
      <c r="B74" s="242">
        <v>8366.0141479492195</v>
      </c>
      <c r="C74" s="242">
        <v>7605.4674072265625</v>
      </c>
      <c r="D74" s="242">
        <v>760.54674072265698</v>
      </c>
      <c r="E74" s="242">
        <v>7605.4674072265625</v>
      </c>
      <c r="F74" s="242">
        <v>3602</v>
      </c>
      <c r="G74" s="242">
        <v>401.4674072265625</v>
      </c>
      <c r="H74" s="242">
        <v>4003.4674072265625</v>
      </c>
      <c r="I74" s="242">
        <v>3602</v>
      </c>
      <c r="J74" s="242">
        <v>401.4674072265625</v>
      </c>
      <c r="K74" s="242">
        <v>3602</v>
      </c>
      <c r="L74" s="242">
        <v>1752.405</v>
      </c>
      <c r="M74" s="242">
        <v>7204</v>
      </c>
      <c r="N74" s="218"/>
      <c r="O74" s="233">
        <f>D74/$B74</f>
        <v>9.0909090909090995E-2</v>
      </c>
      <c r="P74" s="233">
        <f>G74/$B74</f>
        <v>4.7987894847748389E-2</v>
      </c>
      <c r="Q74" s="233">
        <f>F74/$B74</f>
        <v>0.4305515071215803</v>
      </c>
      <c r="R74" s="234">
        <f>SUM(D74,F74,G74,H74)</f>
        <v>8767.481555175782</v>
      </c>
      <c r="S74" s="219">
        <f>B74-R74</f>
        <v>-401.4674072265625</v>
      </c>
      <c r="T74" s="232">
        <f>S74/B74</f>
        <v>-4.7987894847748389E-2</v>
      </c>
    </row>
    <row r="75" spans="1:20">
      <c r="A75" s="240" t="s">
        <v>222</v>
      </c>
      <c r="B75" s="242">
        <v>4078.9050720214846</v>
      </c>
      <c r="C75" s="242">
        <v>3708.0955200195312</v>
      </c>
      <c r="D75" s="242">
        <v>370.80955200195331</v>
      </c>
      <c r="E75" s="242">
        <v>3708.0955200195312</v>
      </c>
      <c r="F75" s="242">
        <v>1720</v>
      </c>
      <c r="G75" s="242">
        <v>268.09552001953125</v>
      </c>
      <c r="H75" s="242">
        <v>1988.0955200195312</v>
      </c>
      <c r="I75" s="242">
        <v>1720</v>
      </c>
      <c r="J75" s="242">
        <v>268.09552001953125</v>
      </c>
      <c r="K75" s="242">
        <v>1720</v>
      </c>
      <c r="L75" s="242"/>
      <c r="M75" s="242">
        <v>3440</v>
      </c>
      <c r="N75" s="218"/>
      <c r="O75" s="233">
        <f>D75/$B75</f>
        <v>9.0909090909090953E-2</v>
      </c>
      <c r="P75" s="233">
        <f>G75/$B75</f>
        <v>6.5727325173239315E-2</v>
      </c>
      <c r="Q75" s="233">
        <f>F75/$B75</f>
        <v>0.42168179195883487</v>
      </c>
      <c r="R75" s="234">
        <f>SUM(D75,F75,G75,H75)</f>
        <v>4347.0005920410158</v>
      </c>
      <c r="S75" s="219">
        <f>B75-R75</f>
        <v>-268.09552001953125</v>
      </c>
      <c r="T75" s="232">
        <f>S75/B75</f>
        <v>-6.5727325173239315E-2</v>
      </c>
    </row>
    <row r="76" spans="1:20">
      <c r="A76" s="240" t="s">
        <v>203</v>
      </c>
      <c r="B76" s="242">
        <v>20876.676117706302</v>
      </c>
      <c r="C76" s="242">
        <v>18978.79647064209</v>
      </c>
      <c r="D76" s="242">
        <v>1897.8796470642119</v>
      </c>
      <c r="E76" s="242">
        <v>18978.79647064209</v>
      </c>
      <c r="F76" s="242">
        <v>8964.0000228881836</v>
      </c>
      <c r="G76" s="242">
        <v>1050.7964477539062</v>
      </c>
      <c r="H76" s="242">
        <v>10014.796447753906</v>
      </c>
      <c r="I76" s="242">
        <v>10014.796447753906</v>
      </c>
      <c r="J76" s="242">
        <v>0</v>
      </c>
      <c r="K76" s="242">
        <v>10014.796447753906</v>
      </c>
      <c r="L76" s="242"/>
      <c r="M76" s="242">
        <v>17928.000022888184</v>
      </c>
      <c r="N76" s="218"/>
      <c r="O76" s="233">
        <f>D76/$B76</f>
        <v>9.0909090909091037E-2</v>
      </c>
      <c r="P76" s="233">
        <f>G76/$B76</f>
        <v>5.0333512951455231E-2</v>
      </c>
      <c r="Q76" s="233">
        <f>F76/$B76</f>
        <v>0.42937869861790284</v>
      </c>
      <c r="R76" s="234">
        <f>SUM(D76,F76,G76,H76)</f>
        <v>21927.472565460208</v>
      </c>
      <c r="S76" s="219">
        <f>B76-R76</f>
        <v>-1050.7964477539062</v>
      </c>
      <c r="T76" s="232">
        <f>S76/B76</f>
        <v>-5.0333512951455231E-2</v>
      </c>
    </row>
    <row r="77" spans="1:20">
      <c r="A77" s="240" t="s">
        <v>224</v>
      </c>
      <c r="B77" s="242">
        <v>7862.9050720214846</v>
      </c>
      <c r="C77" s="242">
        <v>7148.0955200195312</v>
      </c>
      <c r="D77" s="242">
        <v>714.80955200195331</v>
      </c>
      <c r="E77" s="242">
        <v>7148.0955200195312</v>
      </c>
      <c r="F77" s="242">
        <v>3440</v>
      </c>
      <c r="G77" s="242">
        <v>268.09552001953125</v>
      </c>
      <c r="H77" s="242">
        <v>3708.0955200195312</v>
      </c>
      <c r="I77" s="242">
        <v>3440</v>
      </c>
      <c r="J77" s="242">
        <v>268.09552001953125</v>
      </c>
      <c r="K77" s="242">
        <v>3440</v>
      </c>
      <c r="L77" s="242"/>
      <c r="M77" s="242">
        <v>6880</v>
      </c>
      <c r="N77" s="218"/>
      <c r="O77" s="233">
        <f>D77/$B77</f>
        <v>9.0909090909090925E-2</v>
      </c>
      <c r="P77" s="233">
        <f>G77/$B77</f>
        <v>3.4096242745380902E-2</v>
      </c>
      <c r="Q77" s="233">
        <f>F77/$B77</f>
        <v>0.43749733317276407</v>
      </c>
      <c r="R77" s="234">
        <f>SUM(D77,F77,G77,H77)</f>
        <v>8131.0005920410158</v>
      </c>
      <c r="S77" s="219">
        <f>B77-R77</f>
        <v>-268.09552001953125</v>
      </c>
      <c r="T77" s="232">
        <f>S77/B77</f>
        <v>-3.4096242745380902E-2</v>
      </c>
    </row>
    <row r="78" spans="1:20">
      <c r="A78" s="240" t="s">
        <v>226</v>
      </c>
      <c r="B78" s="242">
        <v>7645.6550720214846</v>
      </c>
      <c r="C78" s="242">
        <v>6950.5955200195312</v>
      </c>
      <c r="D78" s="242">
        <v>695.05955200195331</v>
      </c>
      <c r="E78" s="242">
        <v>6950.5955200195312</v>
      </c>
      <c r="F78" s="242">
        <v>3242.5</v>
      </c>
      <c r="G78" s="242">
        <v>268.09552001953125</v>
      </c>
      <c r="H78" s="242">
        <v>3708.0955200195312</v>
      </c>
      <c r="I78" s="242">
        <v>3708.0955200195312</v>
      </c>
      <c r="J78" s="242">
        <v>0</v>
      </c>
      <c r="K78" s="242">
        <v>3708.0955200195312</v>
      </c>
      <c r="L78" s="242"/>
      <c r="M78" s="242">
        <v>6682.5</v>
      </c>
      <c r="N78" s="218"/>
      <c r="O78" s="233">
        <f>D78/$B78</f>
        <v>9.0909090909090925E-2</v>
      </c>
      <c r="P78" s="233">
        <f>G78/$B78</f>
        <v>3.5065081735193647E-2</v>
      </c>
      <c r="Q78" s="233">
        <f>F78/$B78</f>
        <v>0.42409708121225698</v>
      </c>
      <c r="R78" s="234">
        <f>SUM(D78,F78,G78,H78)</f>
        <v>7913.7505920410158</v>
      </c>
      <c r="S78" s="219">
        <f>B78-R78</f>
        <v>-268.09552001953125</v>
      </c>
      <c r="T78" s="232">
        <f>S78/B78</f>
        <v>-3.5065081735193647E-2</v>
      </c>
    </row>
    <row r="79" spans="1:20">
      <c r="A79" s="240" t="s">
        <v>200</v>
      </c>
      <c r="B79" s="242">
        <v>147581.60260467531</v>
      </c>
      <c r="C79" s="242">
        <v>134165.09327697754</v>
      </c>
      <c r="D79" s="242">
        <v>13416.509327697771</v>
      </c>
      <c r="E79" s="242">
        <v>134165.09327697754</v>
      </c>
      <c r="F79" s="242">
        <v>49199.998489379883</v>
      </c>
      <c r="G79" s="242">
        <v>2885.0947875976562</v>
      </c>
      <c r="H79" s="242">
        <v>84965.094787597656</v>
      </c>
      <c r="I79" s="242">
        <v>84965.094787597656</v>
      </c>
      <c r="J79" s="242">
        <v>0</v>
      </c>
      <c r="K79" s="242">
        <v>84965.094787597656</v>
      </c>
      <c r="L79" s="242">
        <v>4343.1270000000004</v>
      </c>
      <c r="M79" s="242">
        <v>131279.99848937988</v>
      </c>
      <c r="N79" s="218"/>
      <c r="O79" s="233">
        <f>D79/$B79</f>
        <v>9.0909090909091023E-2</v>
      </c>
      <c r="P79" s="233">
        <f>G79/$B79</f>
        <v>1.9549149329445334E-2</v>
      </c>
      <c r="Q79" s="233">
        <f>F79/$B79</f>
        <v>0.33337487614341199</v>
      </c>
      <c r="R79" s="234">
        <f>SUM(D79,F79,G79,H79)</f>
        <v>150466.69739227297</v>
      </c>
      <c r="S79" s="219">
        <f>B79-R79</f>
        <v>-2885.0947875976562</v>
      </c>
      <c r="T79" s="232">
        <f>S79/B79</f>
        <v>-1.9549149329445334E-2</v>
      </c>
    </row>
    <row r="80" spans="1:20">
      <c r="A80" s="240" t="s">
        <v>254</v>
      </c>
      <c r="B80" s="242">
        <v>28154.500000000004</v>
      </c>
      <c r="C80" s="242">
        <v>25595</v>
      </c>
      <c r="D80" s="242">
        <v>2559.5000000000036</v>
      </c>
      <c r="E80" s="242">
        <v>4720</v>
      </c>
      <c r="F80" s="242">
        <v>590</v>
      </c>
      <c r="G80" s="242"/>
      <c r="H80" s="242">
        <v>4130</v>
      </c>
      <c r="I80" s="242">
        <v>4130</v>
      </c>
      <c r="J80" s="242">
        <v>0</v>
      </c>
      <c r="K80" s="242">
        <v>4130</v>
      </c>
      <c r="L80" s="242"/>
      <c r="M80" s="242"/>
      <c r="N80" s="218"/>
      <c r="O80" s="233">
        <f>D80/$B80</f>
        <v>9.0909090909091023E-2</v>
      </c>
      <c r="P80" s="233">
        <f>G80/$B80</f>
        <v>0</v>
      </c>
      <c r="Q80" s="233">
        <f>F80/$B80</f>
        <v>2.0955797474648812E-2</v>
      </c>
      <c r="R80" s="234">
        <f>SUM(D80,F80,G80,H80)</f>
        <v>7279.5000000000036</v>
      </c>
      <c r="S80" s="219">
        <f>B80-R80</f>
        <v>20875</v>
      </c>
      <c r="T80" s="232">
        <f>S80/B80</f>
        <v>0.74144452929371851</v>
      </c>
    </row>
    <row r="81" spans="1:20">
      <c r="A81" s="240" t="s">
        <v>145</v>
      </c>
      <c r="B81" s="242">
        <v>102000</v>
      </c>
      <c r="C81" s="242">
        <v>92820</v>
      </c>
      <c r="D81" s="242">
        <v>9180</v>
      </c>
      <c r="E81" s="242">
        <v>85486.605714285717</v>
      </c>
      <c r="F81" s="242">
        <v>10685.825714285718</v>
      </c>
      <c r="G81" s="242">
        <v>5460</v>
      </c>
      <c r="H81" s="242">
        <v>74800.78</v>
      </c>
      <c r="I81" s="242">
        <v>45613.09</v>
      </c>
      <c r="J81" s="242">
        <v>29187.690000000002</v>
      </c>
      <c r="K81" s="242">
        <v>53138.16</v>
      </c>
      <c r="L81" s="242"/>
      <c r="M81" s="242">
        <v>87360</v>
      </c>
      <c r="N81" s="218"/>
      <c r="O81" s="233">
        <f>D81/$B81</f>
        <v>0.09</v>
      </c>
      <c r="P81" s="233">
        <f>G81/$B81</f>
        <v>5.3529411764705881E-2</v>
      </c>
      <c r="Q81" s="233">
        <f>F81/$B81</f>
        <v>0.10476299719887959</v>
      </c>
      <c r="R81" s="234">
        <f>SUM(D81,F81,G81,H81)</f>
        <v>100126.60571428572</v>
      </c>
      <c r="S81" s="219">
        <f>B81-R81</f>
        <v>1873.3942857142829</v>
      </c>
      <c r="T81" s="232">
        <f>S81/B81</f>
        <v>1.8366610644257677E-2</v>
      </c>
    </row>
    <row r="82" spans="1:20">
      <c r="A82" s="240" t="s">
        <v>164</v>
      </c>
      <c r="B82" s="242">
        <v>159412</v>
      </c>
      <c r="C82" s="242">
        <v>145064.92000000001</v>
      </c>
      <c r="D82" s="242">
        <v>14347.079999999987</v>
      </c>
      <c r="E82" s="242">
        <v>108402.81142857143</v>
      </c>
      <c r="F82" s="242">
        <v>13550.351428571434</v>
      </c>
      <c r="G82" s="242">
        <v>2449.7200000000003</v>
      </c>
      <c r="H82" s="242">
        <v>94852.459999999992</v>
      </c>
      <c r="I82" s="242">
        <v>80673.399999999994</v>
      </c>
      <c r="J82" s="242">
        <v>14179.059999999998</v>
      </c>
      <c r="K82" s="242">
        <v>59263</v>
      </c>
      <c r="L82" s="242"/>
      <c r="M82" s="242">
        <v>142615.20000000001</v>
      </c>
      <c r="N82" s="218"/>
      <c r="O82" s="233">
        <f>D82/$B82</f>
        <v>8.9999999999999913E-2</v>
      </c>
      <c r="P82" s="233">
        <f>G82/$B82</f>
        <v>1.5367224550222068E-2</v>
      </c>
      <c r="Q82" s="233">
        <f>F82/$B82</f>
        <v>8.5002079069150582E-2</v>
      </c>
      <c r="R82" s="234">
        <f>SUM(D82,F82,G82,H82)</f>
        <v>125199.61142857141</v>
      </c>
      <c r="S82" s="219">
        <f>B82-R82</f>
        <v>34212.388571428586</v>
      </c>
      <c r="T82" s="232">
        <f>S82/B82</f>
        <v>0.21461614289657358</v>
      </c>
    </row>
    <row r="83" spans="1:20">
      <c r="A83" s="240" t="s">
        <v>166</v>
      </c>
      <c r="B83" s="242">
        <v>247956</v>
      </c>
      <c r="C83" s="242">
        <v>225639.96000000002</v>
      </c>
      <c r="D83" s="242">
        <v>22316.039999999979</v>
      </c>
      <c r="E83" s="242">
        <v>160967.19999999998</v>
      </c>
      <c r="F83" s="242">
        <v>20120.899999999994</v>
      </c>
      <c r="G83" s="242">
        <v>4080.44</v>
      </c>
      <c r="H83" s="242">
        <v>140846.29999999999</v>
      </c>
      <c r="I83" s="242">
        <v>75011.420000000013</v>
      </c>
      <c r="J83" s="242">
        <v>65834.879999999976</v>
      </c>
      <c r="K83" s="242">
        <v>95669.739999999991</v>
      </c>
      <c r="L83" s="242">
        <v>69890.587</v>
      </c>
      <c r="M83" s="242">
        <v>221559.52000000002</v>
      </c>
      <c r="N83" s="218"/>
      <c r="O83" s="233">
        <f>D83/$B83</f>
        <v>8.9999999999999913E-2</v>
      </c>
      <c r="P83" s="233">
        <f>G83/$B83</f>
        <v>1.6456306764103309E-2</v>
      </c>
      <c r="Q83" s="233">
        <f>F83/$B83</f>
        <v>8.1147058349061912E-2</v>
      </c>
      <c r="R83" s="234">
        <f>SUM(D83,F83,G83,H83)</f>
        <v>187363.67999999996</v>
      </c>
      <c r="S83" s="219">
        <f>B83-R83</f>
        <v>60592.320000000036</v>
      </c>
      <c r="T83" s="232">
        <f>S83/B83</f>
        <v>0.24436722644340139</v>
      </c>
    </row>
    <row r="84" spans="1:20">
      <c r="A84" s="240" t="s">
        <v>168</v>
      </c>
      <c r="B84" s="242">
        <v>270000</v>
      </c>
      <c r="C84" s="242">
        <v>245700</v>
      </c>
      <c r="D84" s="242">
        <v>24300</v>
      </c>
      <c r="E84" s="242">
        <v>240489.37142857144</v>
      </c>
      <c r="F84" s="242">
        <v>30061.171428571426</v>
      </c>
      <c r="G84" s="242">
        <v>1092</v>
      </c>
      <c r="H84" s="242">
        <v>210428.2</v>
      </c>
      <c r="I84" s="242">
        <v>68084.350000000006</v>
      </c>
      <c r="J84" s="242">
        <v>142343.85</v>
      </c>
      <c r="K84" s="242">
        <v>261538.96</v>
      </c>
      <c r="L84" s="242"/>
      <c r="M84" s="242">
        <v>244608</v>
      </c>
      <c r="N84" s="218"/>
      <c r="O84" s="233">
        <f>D84/$B84</f>
        <v>0.09</v>
      </c>
      <c r="P84" s="233">
        <f>G84/$B84</f>
        <v>4.0444444444444443E-3</v>
      </c>
      <c r="Q84" s="233">
        <f>F84/$B84</f>
        <v>0.11133767195767195</v>
      </c>
      <c r="R84" s="234">
        <f>SUM(D84,F84,G84,H84)</f>
        <v>265881.37142857141</v>
      </c>
      <c r="S84" s="219">
        <f>B84-R84</f>
        <v>4118.6285714285914</v>
      </c>
      <c r="T84" s="232">
        <f>S84/B84</f>
        <v>1.5254179894179968E-2</v>
      </c>
    </row>
    <row r="85" spans="1:20">
      <c r="A85" s="240" t="s">
        <v>170</v>
      </c>
      <c r="B85" s="242">
        <v>260400</v>
      </c>
      <c r="C85" s="242">
        <v>236964</v>
      </c>
      <c r="D85" s="242">
        <v>23436</v>
      </c>
      <c r="E85" s="242">
        <v>231894.86857142858</v>
      </c>
      <c r="F85" s="242">
        <v>28986.858571428573</v>
      </c>
      <c r="G85" s="242">
        <v>1092</v>
      </c>
      <c r="H85" s="242">
        <v>202908.01</v>
      </c>
      <c r="I85" s="242">
        <v>157034.98000000001</v>
      </c>
      <c r="J85" s="242">
        <v>45873.03</v>
      </c>
      <c r="K85" s="242">
        <v>246604.44</v>
      </c>
      <c r="L85" s="242"/>
      <c r="M85" s="242">
        <v>235872</v>
      </c>
      <c r="N85" s="218"/>
      <c r="O85" s="233">
        <f>D85/$B85</f>
        <v>0.09</v>
      </c>
      <c r="P85" s="233">
        <f>G85/$B85</f>
        <v>4.193548387096774E-3</v>
      </c>
      <c r="Q85" s="233">
        <f>F85/$B85</f>
        <v>0.11131666118060128</v>
      </c>
      <c r="R85" s="234">
        <f>SUM(D85,F85,G85,H85)</f>
        <v>256422.86857142858</v>
      </c>
      <c r="S85" s="219">
        <f>B85-R85</f>
        <v>3977.1314285714179</v>
      </c>
      <c r="T85" s="232">
        <f>S85/B85</f>
        <v>1.5273162168093003E-2</v>
      </c>
    </row>
    <row r="86" spans="1:20">
      <c r="A86" s="240" t="s">
        <v>162</v>
      </c>
      <c r="B86" s="242">
        <v>58800</v>
      </c>
      <c r="C86" s="242">
        <v>53508</v>
      </c>
      <c r="D86" s="242">
        <v>5292</v>
      </c>
      <c r="E86" s="242">
        <v>51533.533333333333</v>
      </c>
      <c r="F86" s="242">
        <v>12883.383333333331</v>
      </c>
      <c r="G86" s="242">
        <v>1092</v>
      </c>
      <c r="H86" s="242">
        <v>38650.15</v>
      </c>
      <c r="I86" s="242">
        <v>0</v>
      </c>
      <c r="J86" s="242">
        <v>38650.15</v>
      </c>
      <c r="K86" s="242">
        <v>0.2</v>
      </c>
      <c r="L86" s="242"/>
      <c r="M86" s="242">
        <v>52416</v>
      </c>
      <c r="N86" s="218"/>
      <c r="O86" s="233">
        <f>D86/$B86</f>
        <v>0.09</v>
      </c>
      <c r="P86" s="233">
        <f>G86/$B86</f>
        <v>1.8571428571428572E-2</v>
      </c>
      <c r="Q86" s="233">
        <f>F86/$B86</f>
        <v>0.21910515873015871</v>
      </c>
      <c r="R86" s="234">
        <f>SUM(D86,F86,G86,H86)</f>
        <v>57917.533333333333</v>
      </c>
      <c r="S86" s="219">
        <f>B86-R86</f>
        <v>882.46666666666715</v>
      </c>
      <c r="T86" s="232">
        <f>S86/B86</f>
        <v>1.5007936507936517E-2</v>
      </c>
    </row>
    <row r="87" spans="1:20">
      <c r="A87" s="240" t="s">
        <v>149</v>
      </c>
      <c r="B87" s="242">
        <v>211912</v>
      </c>
      <c r="C87" s="242">
        <v>192839.92</v>
      </c>
      <c r="D87" s="242">
        <v>19072.079999999987</v>
      </c>
      <c r="E87" s="242">
        <v>122902.09142857145</v>
      </c>
      <c r="F87" s="242">
        <v>15362.761428571437</v>
      </c>
      <c r="G87" s="242">
        <v>2176.7200000000003</v>
      </c>
      <c r="H87" s="242">
        <v>107539.33000000002</v>
      </c>
      <c r="I87" s="242">
        <v>50749.98</v>
      </c>
      <c r="J87" s="242">
        <v>56789.350000000013</v>
      </c>
      <c r="K87" s="242">
        <v>54482</v>
      </c>
      <c r="L87" s="242">
        <v>4068.846</v>
      </c>
      <c r="M87" s="242">
        <v>190663.2</v>
      </c>
      <c r="N87" s="218"/>
      <c r="O87" s="233">
        <f>D87/$B87</f>
        <v>8.9999999999999941E-2</v>
      </c>
      <c r="P87" s="233">
        <f>G87/$B87</f>
        <v>1.0271810940390352E-2</v>
      </c>
      <c r="Q87" s="233">
        <f>F87/$B87</f>
        <v>7.24959484529967E-2</v>
      </c>
      <c r="R87" s="234">
        <f>SUM(D87,F87,G87,H87)</f>
        <v>144150.89142857143</v>
      </c>
      <c r="S87" s="219">
        <f>B87-R87</f>
        <v>67761.108571428573</v>
      </c>
      <c r="T87" s="232">
        <f>S87/B87</f>
        <v>0.31976060143563634</v>
      </c>
    </row>
    <row r="88" spans="1:20">
      <c r="A88" s="240" t="s">
        <v>152</v>
      </c>
      <c r="B88" s="242">
        <v>85964</v>
      </c>
      <c r="C88" s="242">
        <v>78227.240000000005</v>
      </c>
      <c r="D88" s="242">
        <v>7736.7599999999948</v>
      </c>
      <c r="E88" s="242">
        <v>53680.754285714291</v>
      </c>
      <c r="F88" s="242">
        <v>6710.0942857142873</v>
      </c>
      <c r="G88" s="242">
        <v>1903.72</v>
      </c>
      <c r="H88" s="242">
        <v>46970.66</v>
      </c>
      <c r="I88" s="242">
        <v>17510.93</v>
      </c>
      <c r="J88" s="242">
        <v>29459.730000000003</v>
      </c>
      <c r="K88" s="242">
        <v>22569.57</v>
      </c>
      <c r="L88" s="242">
        <v>40029.103999999999</v>
      </c>
      <c r="M88" s="242">
        <v>76323.520000000004</v>
      </c>
      <c r="N88" s="218"/>
      <c r="O88" s="233">
        <f>D88/$B88</f>
        <v>8.9999999999999941E-2</v>
      </c>
      <c r="P88" s="233">
        <f>G88/$B88</f>
        <v>2.2145549299706854E-2</v>
      </c>
      <c r="Q88" s="233">
        <f>F88/$B88</f>
        <v>7.8057027194107856E-2</v>
      </c>
      <c r="R88" s="234">
        <f>SUM(D88,F88,G88,H88)</f>
        <v>63321.234285714287</v>
      </c>
      <c r="S88" s="219">
        <f>B88-R88</f>
        <v>22642.765714285713</v>
      </c>
      <c r="T88" s="232">
        <f>S88/B88</f>
        <v>0.26339823314743049</v>
      </c>
    </row>
    <row r="89" spans="1:20">
      <c r="A89" s="240" t="s">
        <v>154</v>
      </c>
      <c r="B89" s="242">
        <v>270300</v>
      </c>
      <c r="C89" s="242">
        <v>245973</v>
      </c>
      <c r="D89" s="242">
        <v>24327</v>
      </c>
      <c r="E89" s="242">
        <v>190370.08</v>
      </c>
      <c r="F89" s="242">
        <v>47592.51999999999</v>
      </c>
      <c r="G89" s="242">
        <v>3549</v>
      </c>
      <c r="H89" s="242">
        <v>142777.56</v>
      </c>
      <c r="I89" s="242">
        <v>115389.65</v>
      </c>
      <c r="J89" s="242">
        <v>27387.910000000003</v>
      </c>
      <c r="K89" s="242">
        <v>93719.34</v>
      </c>
      <c r="L89" s="242">
        <v>67720.736000000004</v>
      </c>
      <c r="M89" s="242">
        <v>242424</v>
      </c>
      <c r="N89" s="218"/>
      <c r="O89" s="233">
        <f>D89/$B89</f>
        <v>0.09</v>
      </c>
      <c r="P89" s="233">
        <f>G89/$B89</f>
        <v>1.3129855715871254E-2</v>
      </c>
      <c r="Q89" s="233">
        <f>F89/$B89</f>
        <v>0.17607295597484274</v>
      </c>
      <c r="R89" s="234">
        <f>SUM(D89,F89,G89,H89)</f>
        <v>218246.08</v>
      </c>
      <c r="S89" s="219">
        <f>B89-R89</f>
        <v>52053.920000000013</v>
      </c>
      <c r="T89" s="232">
        <f>S89/B89</f>
        <v>0.19257832038475772</v>
      </c>
    </row>
    <row r="90" spans="1:20">
      <c r="A90" s="240" t="s">
        <v>156</v>
      </c>
      <c r="B90" s="242">
        <v>324000</v>
      </c>
      <c r="C90" s="242">
        <v>294840</v>
      </c>
      <c r="D90" s="242">
        <v>29160</v>
      </c>
      <c r="E90" s="242">
        <v>285077.29142857145</v>
      </c>
      <c r="F90" s="242">
        <v>35634.661428571446</v>
      </c>
      <c r="G90" s="242">
        <v>6552</v>
      </c>
      <c r="H90" s="242">
        <v>249442.63</v>
      </c>
      <c r="I90" s="242">
        <v>62944.259999999995</v>
      </c>
      <c r="J90" s="242">
        <v>186498.37</v>
      </c>
      <c r="K90" s="242">
        <v>162906.14000000001</v>
      </c>
      <c r="L90" s="242"/>
      <c r="M90" s="242">
        <v>288288</v>
      </c>
      <c r="N90" s="218"/>
      <c r="O90" s="233">
        <f>D90/$B90</f>
        <v>0.09</v>
      </c>
      <c r="P90" s="233">
        <f>G90/$B90</f>
        <v>2.0222222222222221E-2</v>
      </c>
      <c r="Q90" s="233">
        <f>F90/$B90</f>
        <v>0.10998352292768965</v>
      </c>
      <c r="R90" s="234">
        <f>SUM(D90,F90,G90,H90)</f>
        <v>320789.29142857145</v>
      </c>
      <c r="S90" s="219">
        <f>B90-R90</f>
        <v>3210.7085714285495</v>
      </c>
      <c r="T90" s="232">
        <f>S90/B90</f>
        <v>9.9095943562609555E-3</v>
      </c>
    </row>
    <row r="91" spans="1:20">
      <c r="A91" s="240" t="s">
        <v>160</v>
      </c>
      <c r="B91" s="242">
        <v>221700</v>
      </c>
      <c r="C91" s="242">
        <v>201747</v>
      </c>
      <c r="D91" s="242">
        <v>19953</v>
      </c>
      <c r="E91" s="242">
        <v>197544.84571428571</v>
      </c>
      <c r="F91" s="242">
        <v>24693.105714285717</v>
      </c>
      <c r="G91" s="242">
        <v>819</v>
      </c>
      <c r="H91" s="242">
        <v>172851.74</v>
      </c>
      <c r="I91" s="242">
        <v>93061.95</v>
      </c>
      <c r="J91" s="242">
        <v>79789.789999999994</v>
      </c>
      <c r="K91" s="242">
        <v>210022.53</v>
      </c>
      <c r="L91" s="242"/>
      <c r="M91" s="242">
        <v>200928</v>
      </c>
      <c r="N91" s="218"/>
      <c r="O91" s="233">
        <f>D91/$B91</f>
        <v>0.09</v>
      </c>
      <c r="P91" s="233">
        <f>G91/$B91</f>
        <v>3.6941813261163734E-3</v>
      </c>
      <c r="Q91" s="233">
        <f>F91/$B91</f>
        <v>0.11138072040724274</v>
      </c>
      <c r="R91" s="234">
        <f>SUM(D91,F91,G91,H91)</f>
        <v>218316.84571428571</v>
      </c>
      <c r="S91" s="219">
        <f>B91-R91</f>
        <v>3383.1542857142922</v>
      </c>
      <c r="T91" s="232">
        <f>S91/B91</f>
        <v>1.5260055415941777E-2</v>
      </c>
    </row>
    <row r="92" spans="1:20">
      <c r="A92" s="240" t="s">
        <v>139</v>
      </c>
      <c r="B92" s="242">
        <v>58800</v>
      </c>
      <c r="C92" s="242">
        <v>53508</v>
      </c>
      <c r="D92" s="242">
        <v>5292</v>
      </c>
      <c r="E92" s="242">
        <v>51533.533333333333</v>
      </c>
      <c r="F92" s="242">
        <v>12883.383333333331</v>
      </c>
      <c r="G92" s="242">
        <v>1092</v>
      </c>
      <c r="H92" s="242">
        <v>38650.15</v>
      </c>
      <c r="I92" s="242">
        <v>534.44000000000005</v>
      </c>
      <c r="J92" s="242">
        <v>38115.71</v>
      </c>
      <c r="K92" s="242">
        <v>9171.1299999999992</v>
      </c>
      <c r="L92" s="242"/>
      <c r="M92" s="242">
        <v>52416</v>
      </c>
      <c r="N92" s="218"/>
      <c r="O92" s="233">
        <f>D92/$B92</f>
        <v>0.09</v>
      </c>
      <c r="P92" s="233">
        <f>G92/$B92</f>
        <v>1.8571428571428572E-2</v>
      </c>
      <c r="Q92" s="233">
        <f>F92/$B92</f>
        <v>0.21910515873015871</v>
      </c>
      <c r="R92" s="234">
        <f>SUM(D92,F92,G92,H92)</f>
        <v>57917.533333333333</v>
      </c>
      <c r="S92" s="219">
        <f>B92-R92</f>
        <v>882.46666666666715</v>
      </c>
      <c r="T92" s="232">
        <f>S92/B92</f>
        <v>1.5007936507936517E-2</v>
      </c>
    </row>
    <row r="93" spans="1:20">
      <c r="A93" s="240" t="s">
        <v>329</v>
      </c>
      <c r="B93" s="242">
        <v>22025.142857142859</v>
      </c>
      <c r="C93" s="242">
        <v>20022.857142857141</v>
      </c>
      <c r="D93" s="242">
        <v>2002.2857142857174</v>
      </c>
      <c r="E93" s="242">
        <v>20022.857142857141</v>
      </c>
      <c r="F93" s="242">
        <v>2502.8571428571413</v>
      </c>
      <c r="G93" s="242"/>
      <c r="H93" s="242">
        <v>17520</v>
      </c>
      <c r="I93" s="242">
        <v>12844</v>
      </c>
      <c r="J93" s="242">
        <v>4676</v>
      </c>
      <c r="K93" s="242">
        <v>12844</v>
      </c>
      <c r="L93" s="242"/>
      <c r="M93" s="242"/>
      <c r="N93" s="218"/>
      <c r="O93" s="233">
        <f>D93/$B93</f>
        <v>9.090909090909105E-2</v>
      </c>
      <c r="P93" s="233">
        <f>G93/$B93</f>
        <v>0</v>
      </c>
      <c r="Q93" s="233">
        <f>F93/$B93</f>
        <v>0.11363636363636356</v>
      </c>
      <c r="R93" s="234">
        <f>SUM(D93,F93,G93,H93)</f>
        <v>22025.142857142859</v>
      </c>
      <c r="S93" s="219">
        <f>B93-R93</f>
        <v>0</v>
      </c>
      <c r="T93" s="232">
        <f>S93/B93</f>
        <v>0</v>
      </c>
    </row>
    <row r="94" spans="1:20">
      <c r="A94" s="240" t="s">
        <v>331</v>
      </c>
      <c r="B94" s="242">
        <v>24257.828571428574</v>
      </c>
      <c r="C94" s="242">
        <v>22052.571428571428</v>
      </c>
      <c r="D94" s="242">
        <v>2205.2571428571464</v>
      </c>
      <c r="E94" s="242">
        <v>22052.571428571428</v>
      </c>
      <c r="F94" s="242">
        <v>2756.5714285714275</v>
      </c>
      <c r="G94" s="242"/>
      <c r="H94" s="242">
        <v>19296</v>
      </c>
      <c r="I94" s="242">
        <v>11764</v>
      </c>
      <c r="J94" s="242">
        <v>7532</v>
      </c>
      <c r="K94" s="242">
        <v>11764</v>
      </c>
      <c r="L94" s="242"/>
      <c r="M94" s="242"/>
      <c r="N94" s="218"/>
      <c r="O94" s="233">
        <f>D94/$B94</f>
        <v>9.090909090909105E-2</v>
      </c>
      <c r="P94" s="233">
        <f>G94/$B94</f>
        <v>0</v>
      </c>
      <c r="Q94" s="233">
        <f>F94/$B94</f>
        <v>0.11363636363636358</v>
      </c>
      <c r="R94" s="234">
        <f>SUM(D94,F94,G94,H94)</f>
        <v>24257.828571428574</v>
      </c>
      <c r="S94" s="219">
        <f>B94-R94</f>
        <v>0</v>
      </c>
      <c r="T94" s="232">
        <f>S94/B94</f>
        <v>0</v>
      </c>
    </row>
    <row r="95" spans="1:20">
      <c r="A95" s="240" t="s">
        <v>334</v>
      </c>
      <c r="B95" s="242">
        <v>922300</v>
      </c>
      <c r="C95" s="242">
        <v>838454.76100000006</v>
      </c>
      <c r="D95" s="242">
        <v>83845.238999999943</v>
      </c>
      <c r="E95" s="242">
        <v>839038</v>
      </c>
      <c r="F95" s="242">
        <v>419519</v>
      </c>
      <c r="G95" s="242"/>
      <c r="H95" s="242">
        <v>419519</v>
      </c>
      <c r="I95" s="242">
        <v>384952</v>
      </c>
      <c r="J95" s="242">
        <v>34567</v>
      </c>
      <c r="K95" s="242">
        <v>0</v>
      </c>
      <c r="L95" s="242">
        <v>68548.763999999996</v>
      </c>
      <c r="M95" s="242"/>
      <c r="N95" s="218"/>
      <c r="O95" s="233">
        <f>D95/$B95</f>
        <v>9.0908857204813995E-2</v>
      </c>
      <c r="P95" s="233">
        <f>G95/$B95</f>
        <v>0</v>
      </c>
      <c r="Q95" s="233">
        <f>F95/$B95</f>
        <v>0.45486175864686113</v>
      </c>
      <c r="R95" s="234">
        <f>SUM(D95,F95,G95,H95)</f>
        <v>922883.23899999994</v>
      </c>
      <c r="S95" s="219">
        <f>B95-R95</f>
        <v>-583.23899999994319</v>
      </c>
      <c r="T95" s="232">
        <f>S95/B95</f>
        <v>-6.3237449853620646E-4</v>
      </c>
    </row>
    <row r="96" spans="1:20">
      <c r="A96" s="240" t="s">
        <v>337</v>
      </c>
      <c r="B96" s="242">
        <v>922300</v>
      </c>
      <c r="C96" s="242">
        <v>838454.76100000006</v>
      </c>
      <c r="D96" s="242">
        <v>83845.238999999943</v>
      </c>
      <c r="E96" s="242">
        <v>839038</v>
      </c>
      <c r="F96" s="242">
        <v>419519</v>
      </c>
      <c r="G96" s="242"/>
      <c r="H96" s="242">
        <v>419519</v>
      </c>
      <c r="I96" s="242">
        <v>384952</v>
      </c>
      <c r="J96" s="242">
        <v>34567</v>
      </c>
      <c r="K96" s="242">
        <v>0</v>
      </c>
      <c r="L96" s="242">
        <v>68548.763999999996</v>
      </c>
      <c r="M96" s="242"/>
      <c r="N96" s="218"/>
      <c r="O96" s="233">
        <f>D96/$B96</f>
        <v>9.0908857204813995E-2</v>
      </c>
      <c r="P96" s="233">
        <f>G96/$B96</f>
        <v>0</v>
      </c>
      <c r="Q96" s="233">
        <f>F96/$B96</f>
        <v>0.45486175864686113</v>
      </c>
      <c r="R96" s="234">
        <f>SUM(D96,F96,G96,H96)</f>
        <v>922883.23899999994</v>
      </c>
      <c r="S96" s="219">
        <f>B96-R96</f>
        <v>-583.23899999994319</v>
      </c>
      <c r="T96" s="232">
        <f>S96/B96</f>
        <v>-6.3237449853620646E-4</v>
      </c>
    </row>
    <row r="97" spans="1:20">
      <c r="A97" s="240" t="s">
        <v>339</v>
      </c>
      <c r="B97" s="242">
        <v>583722.19510000001</v>
      </c>
      <c r="C97" s="242">
        <v>530656.54099999997</v>
      </c>
      <c r="D97" s="242">
        <v>53065.654100000043</v>
      </c>
      <c r="E97" s="242">
        <v>617910.85714285716</v>
      </c>
      <c r="F97" s="242">
        <v>77238.857142857159</v>
      </c>
      <c r="G97" s="242"/>
      <c r="H97" s="242">
        <v>540672</v>
      </c>
      <c r="I97" s="242">
        <v>0</v>
      </c>
      <c r="J97" s="242">
        <v>540672</v>
      </c>
      <c r="K97" s="242">
        <v>0</v>
      </c>
      <c r="L97" s="242">
        <v>94010.274999999994</v>
      </c>
      <c r="M97" s="242"/>
      <c r="N97" s="218"/>
      <c r="O97" s="233">
        <f>D97/$B97</f>
        <v>9.0909090909090981E-2</v>
      </c>
      <c r="P97" s="233">
        <f>G97/$B97</f>
        <v>0</v>
      </c>
      <c r="Q97" s="233">
        <f>F97/$B97</f>
        <v>0.13232126136581979</v>
      </c>
      <c r="R97" s="234">
        <f>SUM(D97,F97,G97,H97)</f>
        <v>670976.5112428572</v>
      </c>
      <c r="S97" s="219">
        <f>B97-R97</f>
        <v>-87254.316142857191</v>
      </c>
      <c r="T97" s="232">
        <f>S97/B97</f>
        <v>-0.14947918183564918</v>
      </c>
    </row>
    <row r="98" spans="1:20">
      <c r="A98" s="240" t="s">
        <v>341</v>
      </c>
      <c r="B98" s="242">
        <v>472031.98460000003</v>
      </c>
      <c r="C98" s="242">
        <v>429119.98599999998</v>
      </c>
      <c r="D98" s="242">
        <v>42911.99860000005</v>
      </c>
      <c r="E98" s="242">
        <v>500882.28571428574</v>
      </c>
      <c r="F98" s="242">
        <v>62610.285714285739</v>
      </c>
      <c r="G98" s="242"/>
      <c r="H98" s="242">
        <v>438272</v>
      </c>
      <c r="I98" s="242">
        <v>0</v>
      </c>
      <c r="J98" s="242">
        <v>438272</v>
      </c>
      <c r="K98" s="242">
        <v>0</v>
      </c>
      <c r="L98" s="242">
        <v>136039.83300000001</v>
      </c>
      <c r="M98" s="242"/>
      <c r="N98" s="218"/>
      <c r="O98" s="233">
        <f>D98/$B98</f>
        <v>9.0909090909091009E-2</v>
      </c>
      <c r="P98" s="233">
        <f>G98/$B98</f>
        <v>0</v>
      </c>
      <c r="Q98" s="233">
        <f>F98/$B98</f>
        <v>0.13263992220218235</v>
      </c>
      <c r="R98" s="234">
        <f>SUM(D98,F98,G98,H98)</f>
        <v>543794.28431428573</v>
      </c>
      <c r="S98" s="219">
        <f>B98-R98</f>
        <v>-71762.299714285706</v>
      </c>
      <c r="T98" s="232">
        <f>S98/B98</f>
        <v>-0.1520284685265493</v>
      </c>
    </row>
    <row r="99" spans="1:20">
      <c r="A99" s="240" t="s">
        <v>370</v>
      </c>
      <c r="B99" s="242">
        <v>8847.1453125000007</v>
      </c>
      <c r="C99" s="242">
        <v>8042.859375</v>
      </c>
      <c r="D99" s="242">
        <v>804.28593750000073</v>
      </c>
      <c r="E99" s="242">
        <v>8042.859375</v>
      </c>
      <c r="F99" s="242">
        <v>4021.4296875</v>
      </c>
      <c r="G99" s="242"/>
      <c r="H99" s="242">
        <v>4021.4296875</v>
      </c>
      <c r="I99" s="242">
        <v>4021.4296875</v>
      </c>
      <c r="J99" s="242">
        <v>0</v>
      </c>
      <c r="K99" s="242">
        <v>4021.4296875</v>
      </c>
      <c r="L99" s="242"/>
      <c r="M99" s="242">
        <v>8042.859375</v>
      </c>
      <c r="N99" s="218"/>
      <c r="O99" s="233">
        <f>D99/$B99</f>
        <v>9.0909090909090981E-2</v>
      </c>
      <c r="P99" s="233">
        <f>G99/$B99</f>
        <v>0</v>
      </c>
      <c r="Q99" s="233">
        <f>F99/$B99</f>
        <v>0.45454545454545453</v>
      </c>
      <c r="R99" s="234">
        <f>SUM(D99,F99,G99,H99)</f>
        <v>8847.1453125000007</v>
      </c>
      <c r="S99" s="219">
        <f>B99-R99</f>
        <v>0</v>
      </c>
      <c r="T99" s="232">
        <f>S99/B99</f>
        <v>0</v>
      </c>
    </row>
    <row r="100" spans="1:20">
      <c r="A100" s="240" t="s">
        <v>2</v>
      </c>
      <c r="B100" s="242">
        <v>14573195.62172717</v>
      </c>
      <c r="C100" s="242">
        <v>13217518.322199417</v>
      </c>
      <c r="D100" s="242">
        <v>1355677.2995277538</v>
      </c>
      <c r="E100" s="242">
        <v>11473972.012183791</v>
      </c>
      <c r="F100" s="242">
        <v>2848525.524349323</v>
      </c>
      <c r="G100" s="242">
        <v>204991.31385009768</v>
      </c>
      <c r="H100" s="242">
        <v>8625446.4878344741</v>
      </c>
      <c r="I100" s="242">
        <v>4288084.8363058083</v>
      </c>
      <c r="J100" s="242">
        <v>4337361.6515286639</v>
      </c>
      <c r="K100" s="242">
        <v>6016872.3077948093</v>
      </c>
      <c r="L100" s="242">
        <v>867357.99100000039</v>
      </c>
      <c r="M100" s="242">
        <v>9174541.7107778937</v>
      </c>
      <c r="N100" s="218"/>
      <c r="O100" s="233">
        <f>D100/$B100</f>
        <v>9.302539640012622E-2</v>
      </c>
      <c r="P100" s="233">
        <f>G100/$B100</f>
        <v>1.4066325545268618E-2</v>
      </c>
      <c r="Q100" s="233">
        <f>F100/$B100</f>
        <v>0.19546334230925011</v>
      </c>
      <c r="R100" s="234">
        <f>SUM(D100,F100,G100,H100)</f>
        <v>13034640.625561647</v>
      </c>
      <c r="S100" s="219">
        <f>B100-R100</f>
        <v>1538554.9961655233</v>
      </c>
      <c r="T100" s="232">
        <f>S100/B100</f>
        <v>0.10557430477854098</v>
      </c>
    </row>
    <row r="101" spans="1:20">
      <c r="B101"/>
      <c r="C101"/>
      <c r="D101"/>
      <c r="L101"/>
    </row>
    <row r="102" spans="1:20">
      <c r="B102"/>
      <c r="C102"/>
      <c r="D102"/>
      <c r="L102"/>
    </row>
    <row r="103" spans="1:20">
      <c r="B103"/>
      <c r="C103"/>
      <c r="D103"/>
      <c r="L103"/>
    </row>
    <row r="104" spans="1:20">
      <c r="B104"/>
      <c r="C104"/>
      <c r="D104"/>
      <c r="L104"/>
    </row>
    <row r="105" spans="1:20">
      <c r="B105"/>
      <c r="C105"/>
      <c r="D105"/>
      <c r="L105"/>
    </row>
    <row r="106" spans="1:20">
      <c r="B106"/>
      <c r="C106"/>
      <c r="D106"/>
      <c r="L106"/>
    </row>
    <row r="107" spans="1:20">
      <c r="B107"/>
      <c r="C107"/>
      <c r="D107"/>
      <c r="L107"/>
    </row>
    <row r="108" spans="1:20">
      <c r="B108"/>
      <c r="C108"/>
      <c r="D108"/>
      <c r="L108"/>
    </row>
    <row r="109" spans="1:20">
      <c r="B109"/>
      <c r="C109"/>
      <c r="D109"/>
      <c r="L109"/>
    </row>
    <row r="110" spans="1:20">
      <c r="B110"/>
      <c r="C110"/>
      <c r="D110"/>
      <c r="L110"/>
    </row>
    <row r="111" spans="1:20">
      <c r="B111"/>
      <c r="C111"/>
      <c r="D111"/>
      <c r="L111"/>
    </row>
    <row r="112" spans="1:20">
      <c r="B112"/>
      <c r="C112"/>
      <c r="D112"/>
      <c r="L112"/>
    </row>
    <row r="113" spans="2:12">
      <c r="B113"/>
      <c r="C113"/>
      <c r="D113"/>
      <c r="L113"/>
    </row>
    <row r="114" spans="2:12">
      <c r="B114"/>
      <c r="C114"/>
      <c r="D114"/>
      <c r="L114"/>
    </row>
    <row r="115" spans="2:12">
      <c r="B115"/>
      <c r="C115"/>
      <c r="D115"/>
      <c r="L115"/>
    </row>
    <row r="116" spans="2:12">
      <c r="B116"/>
      <c r="C116"/>
      <c r="D116"/>
      <c r="L116"/>
    </row>
    <row r="117" spans="2:12">
      <c r="B117"/>
      <c r="C117"/>
      <c r="D117"/>
      <c r="L117"/>
    </row>
    <row r="118" spans="2:12">
      <c r="B118"/>
      <c r="C118"/>
      <c r="D118"/>
      <c r="L118"/>
    </row>
    <row r="119" spans="2:12">
      <c r="B119"/>
      <c r="C119"/>
      <c r="D119"/>
      <c r="L119"/>
    </row>
    <row r="120" spans="2:12">
      <c r="B120"/>
      <c r="C120"/>
      <c r="D120"/>
      <c r="L120"/>
    </row>
    <row r="121" spans="2:12">
      <c r="B121"/>
      <c r="C121"/>
      <c r="D121"/>
      <c r="L121"/>
    </row>
    <row r="122" spans="2:12">
      <c r="B122"/>
      <c r="C122"/>
      <c r="D122"/>
      <c r="L122"/>
    </row>
    <row r="123" spans="2:12">
      <c r="B123"/>
      <c r="C123"/>
      <c r="D123"/>
      <c r="L123"/>
    </row>
    <row r="124" spans="2:12">
      <c r="B124"/>
      <c r="C124"/>
      <c r="D124"/>
      <c r="L124"/>
    </row>
    <row r="125" spans="2:12">
      <c r="B125"/>
      <c r="C125"/>
      <c r="D125"/>
      <c r="L125"/>
    </row>
    <row r="126" spans="2:12">
      <c r="B126"/>
      <c r="C126"/>
      <c r="D126"/>
      <c r="L126"/>
    </row>
    <row r="127" spans="2:12">
      <c r="B127"/>
      <c r="C127"/>
      <c r="D127"/>
      <c r="L127"/>
    </row>
    <row r="128" spans="2:12">
      <c r="B128"/>
      <c r="C128"/>
      <c r="D128"/>
      <c r="L128"/>
    </row>
    <row r="129" spans="2:12">
      <c r="B129"/>
      <c r="C129"/>
      <c r="D129"/>
      <c r="L129"/>
    </row>
    <row r="130" spans="2:12">
      <c r="B130"/>
      <c r="C130"/>
      <c r="D130"/>
      <c r="L130"/>
    </row>
    <row r="131" spans="2:12">
      <c r="B131"/>
      <c r="C131"/>
      <c r="D131"/>
      <c r="L131"/>
    </row>
    <row r="132" spans="2:12">
      <c r="B132"/>
      <c r="C132"/>
      <c r="D132"/>
      <c r="L132"/>
    </row>
    <row r="133" spans="2:12">
      <c r="B133"/>
      <c r="C133"/>
      <c r="D133"/>
      <c r="L133"/>
    </row>
    <row r="134" spans="2:12">
      <c r="B134"/>
      <c r="C134"/>
      <c r="D134"/>
      <c r="L134"/>
    </row>
    <row r="135" spans="2:12">
      <c r="B135"/>
      <c r="C135"/>
      <c r="D135"/>
      <c r="L135"/>
    </row>
    <row r="136" spans="2:12">
      <c r="B136"/>
      <c r="C136"/>
      <c r="D136"/>
      <c r="L136"/>
    </row>
    <row r="137" spans="2:12">
      <c r="B137"/>
      <c r="C137"/>
      <c r="D137"/>
      <c r="L137"/>
    </row>
    <row r="138" spans="2:12">
      <c r="B138"/>
      <c r="C138"/>
      <c r="D138"/>
      <c r="L138"/>
    </row>
    <row r="139" spans="2:12">
      <c r="B139"/>
      <c r="C139"/>
      <c r="D139"/>
      <c r="L139"/>
    </row>
    <row r="140" spans="2:12">
      <c r="B140"/>
      <c r="C140"/>
      <c r="D140"/>
      <c r="L140"/>
    </row>
    <row r="141" spans="2:12">
      <c r="B141"/>
      <c r="C141"/>
      <c r="D141"/>
      <c r="L141"/>
    </row>
    <row r="142" spans="2:12">
      <c r="B142"/>
      <c r="C142"/>
      <c r="D142"/>
      <c r="L142"/>
    </row>
    <row r="143" spans="2:12">
      <c r="B143"/>
      <c r="C143"/>
      <c r="D143"/>
      <c r="L143"/>
    </row>
    <row r="144" spans="2:12">
      <c r="B144"/>
      <c r="C144"/>
      <c r="D144"/>
      <c r="L144"/>
    </row>
    <row r="145" spans="2:12">
      <c r="B145"/>
      <c r="C145"/>
      <c r="D145"/>
      <c r="L145"/>
    </row>
    <row r="146" spans="2:12">
      <c r="B146"/>
      <c r="C146"/>
      <c r="D146"/>
      <c r="L146"/>
    </row>
    <row r="147" spans="2:12">
      <c r="B147"/>
      <c r="C147"/>
      <c r="D147"/>
      <c r="L147"/>
    </row>
    <row r="148" spans="2:12">
      <c r="B148"/>
      <c r="C148"/>
      <c r="D148"/>
      <c r="L148"/>
    </row>
    <row r="149" spans="2:12">
      <c r="B149"/>
      <c r="C149"/>
      <c r="D149"/>
      <c r="L149"/>
    </row>
    <row r="150" spans="2:12">
      <c r="B150"/>
      <c r="C150"/>
      <c r="D150"/>
      <c r="L150"/>
    </row>
    <row r="151" spans="2:12">
      <c r="B151"/>
      <c r="C151"/>
      <c r="D151"/>
      <c r="L151"/>
    </row>
    <row r="152" spans="2:12">
      <c r="B152"/>
      <c r="C152"/>
      <c r="D152"/>
      <c r="L152"/>
    </row>
    <row r="153" spans="2:12">
      <c r="B153"/>
      <c r="C153"/>
      <c r="D153"/>
      <c r="L153"/>
    </row>
    <row r="154" spans="2:12">
      <c r="B154"/>
      <c r="C154"/>
      <c r="D154"/>
      <c r="L154"/>
    </row>
    <row r="155" spans="2:12">
      <c r="B155"/>
      <c r="C155"/>
      <c r="D155"/>
      <c r="L155"/>
    </row>
    <row r="156" spans="2:12">
      <c r="B156"/>
      <c r="C156"/>
      <c r="D156"/>
      <c r="L156"/>
    </row>
    <row r="157" spans="2:12">
      <c r="B157"/>
      <c r="C157"/>
      <c r="D157"/>
      <c r="L157"/>
    </row>
    <row r="158" spans="2:12">
      <c r="B158"/>
      <c r="C158"/>
      <c r="D158"/>
      <c r="L158"/>
    </row>
    <row r="159" spans="2:12">
      <c r="B159"/>
      <c r="C159"/>
      <c r="D159"/>
      <c r="L159"/>
    </row>
    <row r="160" spans="2:12">
      <c r="B160"/>
      <c r="C160"/>
      <c r="D160"/>
      <c r="L160"/>
    </row>
    <row r="161" spans="2:12">
      <c r="B161"/>
      <c r="C161"/>
      <c r="D161"/>
      <c r="L161"/>
    </row>
    <row r="162" spans="2:12">
      <c r="B162"/>
      <c r="C162"/>
      <c r="D162"/>
      <c r="L162"/>
    </row>
    <row r="163" spans="2:12">
      <c r="B163"/>
      <c r="C163"/>
      <c r="D163"/>
      <c r="L163"/>
    </row>
    <row r="164" spans="2:12">
      <c r="B164"/>
      <c r="C164"/>
      <c r="D164"/>
      <c r="L164"/>
    </row>
    <row r="165" spans="2:12">
      <c r="B165"/>
      <c r="C165"/>
      <c r="D165"/>
      <c r="L165"/>
    </row>
    <row r="166" spans="2:12">
      <c r="B166"/>
      <c r="C166"/>
      <c r="D166"/>
      <c r="L166"/>
    </row>
    <row r="167" spans="2:12">
      <c r="B167"/>
      <c r="C167"/>
      <c r="D167"/>
      <c r="L167"/>
    </row>
    <row r="168" spans="2:12">
      <c r="B168"/>
      <c r="C168"/>
      <c r="D168"/>
      <c r="L168"/>
    </row>
    <row r="169" spans="2:12">
      <c r="B169"/>
      <c r="C169"/>
      <c r="D169"/>
      <c r="L169"/>
    </row>
    <row r="170" spans="2:12">
      <c r="B170"/>
      <c r="C170"/>
      <c r="D170"/>
      <c r="L170"/>
    </row>
    <row r="171" spans="2:12">
      <c r="B171"/>
      <c r="C171"/>
      <c r="D171"/>
      <c r="L171"/>
    </row>
    <row r="172" spans="2:12">
      <c r="B172"/>
      <c r="C172"/>
      <c r="D172"/>
      <c r="L172"/>
    </row>
    <row r="173" spans="2:12">
      <c r="B173"/>
      <c r="C173"/>
      <c r="D173"/>
      <c r="L173"/>
    </row>
    <row r="174" spans="2:12">
      <c r="B174"/>
      <c r="C174"/>
      <c r="D174"/>
      <c r="L174"/>
    </row>
    <row r="175" spans="2:12">
      <c r="B175"/>
      <c r="C175"/>
      <c r="D175"/>
      <c r="L175"/>
    </row>
    <row r="176" spans="2:12">
      <c r="B176"/>
      <c r="C176"/>
      <c r="D176"/>
      <c r="L176"/>
    </row>
    <row r="177" spans="2:12">
      <c r="B177"/>
      <c r="C177"/>
      <c r="D177"/>
      <c r="L177"/>
    </row>
    <row r="178" spans="2:12">
      <c r="B178"/>
      <c r="C178"/>
      <c r="D178"/>
      <c r="L178"/>
    </row>
    <row r="179" spans="2:12">
      <c r="B179"/>
      <c r="C179"/>
      <c r="D179"/>
      <c r="L179"/>
    </row>
    <row r="180" spans="2:12">
      <c r="B180"/>
      <c r="C180"/>
      <c r="D180"/>
      <c r="L180"/>
    </row>
    <row r="181" spans="2:12">
      <c r="B181"/>
      <c r="C181"/>
      <c r="D181"/>
      <c r="L181"/>
    </row>
    <row r="182" spans="2:12">
      <c r="B182"/>
      <c r="C182"/>
      <c r="D182"/>
      <c r="L182"/>
    </row>
    <row r="183" spans="2:12">
      <c r="B183"/>
      <c r="C183"/>
      <c r="D183"/>
      <c r="L183"/>
    </row>
    <row r="184" spans="2:12">
      <c r="B184"/>
      <c r="C184"/>
      <c r="D184"/>
      <c r="L184"/>
    </row>
    <row r="185" spans="2:12">
      <c r="B185"/>
      <c r="C185"/>
      <c r="D185"/>
      <c r="L185"/>
    </row>
    <row r="186" spans="2:12">
      <c r="B186"/>
      <c r="C186"/>
      <c r="D186"/>
      <c r="L186"/>
    </row>
    <row r="187" spans="2:12">
      <c r="B187"/>
      <c r="C187"/>
      <c r="D187"/>
      <c r="L187"/>
    </row>
    <row r="188" spans="2:12">
      <c r="B188"/>
      <c r="C188"/>
      <c r="D188"/>
      <c r="L188"/>
    </row>
    <row r="189" spans="2:12">
      <c r="B189"/>
      <c r="C189"/>
      <c r="D189"/>
      <c r="L189"/>
    </row>
    <row r="190" spans="2:12">
      <c r="B190"/>
      <c r="C190"/>
      <c r="D190"/>
      <c r="L190"/>
    </row>
    <row r="191" spans="2:12">
      <c r="B191"/>
      <c r="C191"/>
      <c r="D191"/>
      <c r="L191"/>
    </row>
    <row r="192" spans="2:12">
      <c r="B192"/>
      <c r="C192"/>
      <c r="D192"/>
      <c r="L192"/>
    </row>
    <row r="193" spans="2:12">
      <c r="B193"/>
      <c r="C193"/>
      <c r="D193"/>
      <c r="L193"/>
    </row>
    <row r="194" spans="2:12">
      <c r="B194"/>
      <c r="C194"/>
      <c r="D194"/>
      <c r="L194"/>
    </row>
    <row r="195" spans="2:12">
      <c r="B195"/>
      <c r="C195"/>
      <c r="D195"/>
      <c r="L195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"/>
  <sheetViews>
    <sheetView workbookViewId="0">
      <selection activeCell="C5" sqref="C5"/>
    </sheetView>
  </sheetViews>
  <sheetFormatPr defaultRowHeight="15"/>
  <cols>
    <col min="1" max="1" width="13.42578125" bestFit="1" customWidth="1"/>
    <col min="2" max="2" width="10" bestFit="1" customWidth="1"/>
  </cols>
  <sheetData>
    <row r="3" spans="1:6">
      <c r="A3" t="s">
        <v>414</v>
      </c>
      <c r="F3">
        <f>408/450</f>
        <v>0.90666666666666662</v>
      </c>
    </row>
    <row r="4" spans="1:6">
      <c r="A4" t="s">
        <v>411</v>
      </c>
      <c r="B4">
        <v>218846008</v>
      </c>
      <c r="C4">
        <f>B4/1024</f>
        <v>213716.8046875</v>
      </c>
      <c r="D4">
        <f>C3*F3</f>
        <v>0</v>
      </c>
      <c r="F4">
        <v>1</v>
      </c>
    </row>
    <row r="5" spans="1:6">
      <c r="A5" t="s">
        <v>412</v>
      </c>
      <c r="B5" s="235">
        <v>4466245</v>
      </c>
      <c r="C5" s="235">
        <f>B5/1024</f>
        <v>4361.5673828125</v>
      </c>
      <c r="F5">
        <f>SUM(F3:F4)</f>
        <v>1.9066666666666667</v>
      </c>
    </row>
    <row r="6" spans="1:6">
      <c r="A6" t="s">
        <v>413</v>
      </c>
      <c r="C6" s="238">
        <f>C4-C5</f>
        <v>209355.2373046875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Final MOR</vt:lpstr>
      <vt:lpstr>Tech-Refresh</vt:lpstr>
      <vt:lpstr>New Installs</vt:lpstr>
      <vt:lpstr>Centera</vt:lpstr>
      <vt:lpstr>Unable to Report</vt:lpstr>
      <vt:lpstr>MOR Report Purpose</vt:lpstr>
      <vt:lpstr>Source</vt:lpstr>
      <vt:lpstr>All_Pivot</vt:lpstr>
      <vt:lpstr>Sheet1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2014-02-03T14:46:35Z</dcterms:modified>
</cp:coreProperties>
</file>