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4355" windowHeight="4425"/>
  </bookViews>
  <sheets>
    <sheet name="Latest" sheetId="3" r:id="rId1"/>
    <sheet name="Old" sheetId="1" r:id="rId2"/>
    <sheet name="Node Info" sheetId="4" r:id="rId3"/>
    <sheet name="Sheet2" sheetId="5" r:id="rId4"/>
    <sheet name="Ip address" sheetId="6" r:id="rId5"/>
  </sheets>
  <calcPr calcId="145621"/>
</workbook>
</file>

<file path=xl/calcChain.xml><?xml version="1.0" encoding="utf-8"?>
<calcChain xmlns="http://schemas.openxmlformats.org/spreadsheetml/2006/main">
  <c r="L15" i="3" l="1"/>
  <c r="K15" i="3"/>
  <c r="J15" i="3"/>
  <c r="I15" i="3"/>
  <c r="R51" i="6" l="1"/>
  <c r="S51" i="6" s="1"/>
  <c r="Q51" i="6"/>
  <c r="R47" i="6"/>
  <c r="Q47" i="6"/>
  <c r="R43" i="6"/>
  <c r="S47" i="6" s="1"/>
  <c r="Q43" i="6"/>
  <c r="R39" i="6"/>
  <c r="S39" i="6" s="1"/>
  <c r="Q39" i="6"/>
  <c r="R35" i="6"/>
  <c r="S35" i="6" s="1"/>
  <c r="Q35" i="6"/>
  <c r="R27" i="6"/>
  <c r="S27" i="6" s="1"/>
  <c r="Q27" i="6"/>
  <c r="R23" i="6"/>
  <c r="S23" i="6" s="1"/>
  <c r="Q23" i="6"/>
  <c r="R19" i="6"/>
  <c r="S19" i="6" s="1"/>
  <c r="Q19" i="6"/>
  <c r="R17" i="6"/>
  <c r="S17" i="6" s="1"/>
  <c r="Q17" i="6"/>
  <c r="Q16" i="6"/>
  <c r="R15" i="6"/>
  <c r="S15" i="6" s="1"/>
  <c r="Q15" i="6"/>
  <c r="R13" i="6"/>
  <c r="S13" i="6" s="1"/>
  <c r="Q13" i="6"/>
  <c r="R9" i="6"/>
  <c r="S9" i="6" s="1"/>
  <c r="Q9" i="6"/>
  <c r="R7" i="6"/>
  <c r="S7" i="6" s="1"/>
  <c r="Q7" i="6"/>
  <c r="R3" i="6"/>
  <c r="S3" i="6" s="1"/>
  <c r="Q3" i="6"/>
  <c r="S43" i="6" l="1"/>
  <c r="E2" i="5" l="1"/>
  <c r="O3" i="5"/>
  <c r="N3" i="5"/>
  <c r="M3" i="5"/>
  <c r="L3" i="5"/>
  <c r="K3" i="5"/>
  <c r="J3" i="5"/>
  <c r="I3" i="5"/>
  <c r="G2" i="5"/>
  <c r="J40" i="5"/>
  <c r="I40" i="5"/>
  <c r="F39" i="5"/>
  <c r="G39" i="5" s="1"/>
  <c r="J38" i="5"/>
  <c r="I38" i="5"/>
  <c r="F37" i="5"/>
  <c r="G37" i="5" s="1"/>
  <c r="J35" i="5"/>
  <c r="I35" i="5"/>
  <c r="F34" i="5"/>
  <c r="G34" i="5" s="1"/>
  <c r="J33" i="5"/>
  <c r="I33" i="5"/>
  <c r="F32" i="5"/>
  <c r="G32" i="5" s="1"/>
  <c r="E32" i="5"/>
  <c r="J30" i="5"/>
  <c r="I30" i="5"/>
  <c r="E29" i="5" s="1"/>
  <c r="F29" i="5"/>
  <c r="G29" i="5" s="1"/>
  <c r="J28" i="5"/>
  <c r="I28" i="5"/>
  <c r="F27" i="5"/>
  <c r="G27" i="5" s="1"/>
  <c r="J25" i="5"/>
  <c r="I25" i="5"/>
  <c r="F24" i="5"/>
  <c r="G24" i="5" s="1"/>
  <c r="J23" i="5"/>
  <c r="I23" i="5"/>
  <c r="F22" i="5"/>
  <c r="G22" i="5" s="1"/>
  <c r="J20" i="5"/>
  <c r="I20" i="5"/>
  <c r="E19" i="5" s="1"/>
  <c r="F19" i="5"/>
  <c r="G19" i="5" s="1"/>
  <c r="J18" i="5"/>
  <c r="I18" i="5"/>
  <c r="F17" i="5"/>
  <c r="G17" i="5" s="1"/>
  <c r="E17" i="5"/>
  <c r="J15" i="5"/>
  <c r="I15" i="5"/>
  <c r="F14" i="5"/>
  <c r="G14" i="5" s="1"/>
  <c r="J13" i="5"/>
  <c r="I13" i="5"/>
  <c r="F12" i="5"/>
  <c r="G12" i="5" s="1"/>
  <c r="J11" i="5"/>
  <c r="I11" i="5"/>
  <c r="F10" i="5"/>
  <c r="G10" i="5" s="1"/>
  <c r="J9" i="5"/>
  <c r="I9" i="5"/>
  <c r="F8" i="5"/>
  <c r="G8" i="5" s="1"/>
  <c r="E37" i="5" l="1"/>
  <c r="E14" i="5"/>
  <c r="E12" i="5"/>
  <c r="E39" i="5"/>
  <c r="E34" i="5"/>
  <c r="E22" i="5"/>
  <c r="E24" i="5"/>
  <c r="E27" i="5"/>
  <c r="E10" i="5"/>
  <c r="E8" i="5"/>
  <c r="K14" i="3"/>
  <c r="L14" i="3" s="1"/>
  <c r="K13" i="3"/>
  <c r="L13" i="3" s="1"/>
  <c r="K12" i="3"/>
  <c r="L12" i="3" s="1"/>
  <c r="K10" i="3"/>
  <c r="L10" i="3" s="1"/>
  <c r="K9" i="3"/>
  <c r="L9" i="3" s="1"/>
  <c r="L8" i="3"/>
  <c r="K8" i="3"/>
  <c r="K7" i="3"/>
  <c r="L7" i="3" s="1"/>
  <c r="L6" i="3"/>
  <c r="L5" i="3"/>
  <c r="K5" i="3"/>
  <c r="K4" i="3"/>
  <c r="L4" i="3" s="1"/>
  <c r="K3" i="3"/>
  <c r="L3" i="3" s="1"/>
  <c r="K6" i="3"/>
  <c r="P14" i="4"/>
  <c r="O14" i="4"/>
  <c r="N14" i="4"/>
  <c r="M14" i="4"/>
  <c r="L14" i="4"/>
  <c r="L6" i="4"/>
  <c r="L10" i="4"/>
  <c r="L11" i="4"/>
  <c r="L13" i="4"/>
  <c r="L5" i="4"/>
  <c r="L7" i="4"/>
  <c r="L8" i="4"/>
  <c r="L9" i="4"/>
  <c r="L2" i="4"/>
  <c r="L12" i="4"/>
  <c r="L3" i="4"/>
  <c r="L4" i="4"/>
  <c r="N6" i="4"/>
  <c r="N10" i="4"/>
  <c r="N11" i="4"/>
  <c r="N13" i="4"/>
  <c r="N5" i="4"/>
  <c r="N7" i="4"/>
  <c r="N8" i="4"/>
  <c r="N9" i="4"/>
  <c r="N2" i="4"/>
  <c r="N12" i="4"/>
  <c r="N3" i="4"/>
  <c r="N4" i="4"/>
  <c r="M6" i="4"/>
  <c r="O6" i="4" s="1"/>
  <c r="P6" i="4" s="1"/>
  <c r="M10" i="4"/>
  <c r="O10" i="4" s="1"/>
  <c r="P10" i="4" s="1"/>
  <c r="M11" i="4"/>
  <c r="O11" i="4" s="1"/>
  <c r="P11" i="4" s="1"/>
  <c r="M13" i="4"/>
  <c r="O13" i="4" s="1"/>
  <c r="P13" i="4" s="1"/>
  <c r="M5" i="4"/>
  <c r="O5" i="4" s="1"/>
  <c r="P5" i="4" s="1"/>
  <c r="M7" i="4"/>
  <c r="O7" i="4" s="1"/>
  <c r="P7" i="4" s="1"/>
  <c r="M8" i="4"/>
  <c r="O8" i="4" s="1"/>
  <c r="P8" i="4" s="1"/>
  <c r="M9" i="4"/>
  <c r="M2" i="4"/>
  <c r="O2" i="4" s="1"/>
  <c r="P2" i="4" s="1"/>
  <c r="M12" i="4"/>
  <c r="O12" i="4" s="1"/>
  <c r="P12" i="4" s="1"/>
  <c r="M3" i="4"/>
  <c r="O3" i="4" s="1"/>
  <c r="P3" i="4" s="1"/>
  <c r="M4" i="4"/>
  <c r="O4" i="4" s="1"/>
  <c r="P4" i="4" s="1"/>
  <c r="F15" i="3"/>
  <c r="E15" i="3"/>
  <c r="G10" i="3"/>
  <c r="H10" i="3" s="1"/>
  <c r="G9" i="3"/>
  <c r="H9" i="3" s="1"/>
  <c r="G8" i="3"/>
  <c r="H8" i="3" s="1"/>
  <c r="G6" i="3"/>
  <c r="H6" i="3" s="1"/>
  <c r="G14" i="3"/>
  <c r="H14" i="3" s="1"/>
  <c r="G12" i="3"/>
  <c r="H12" i="3" s="1"/>
  <c r="G11" i="3"/>
  <c r="H11" i="3" s="1"/>
  <c r="G7" i="3"/>
  <c r="H7" i="3" s="1"/>
  <c r="G5" i="3"/>
  <c r="H5" i="3" s="1"/>
  <c r="G4" i="3"/>
  <c r="G13" i="3"/>
  <c r="H13" i="3" s="1"/>
  <c r="G3" i="3"/>
  <c r="H3" i="3" s="1"/>
  <c r="K11" i="3" l="1"/>
  <c r="L11" i="3" s="1"/>
  <c r="H4" i="3"/>
  <c r="G15" i="3"/>
  <c r="H15" i="3" s="1"/>
  <c r="O9" i="4"/>
  <c r="P9" i="4" s="1"/>
  <c r="I35" i="1"/>
  <c r="I33" i="1"/>
  <c r="I30" i="1"/>
  <c r="I28" i="1"/>
  <c r="I25" i="1"/>
  <c r="I23" i="1"/>
  <c r="I20" i="1"/>
  <c r="I18" i="1"/>
  <c r="I15" i="1"/>
  <c r="I13" i="1"/>
  <c r="I10" i="1"/>
  <c r="I8" i="1"/>
  <c r="I6" i="1"/>
  <c r="I4" i="1"/>
  <c r="J35" i="1"/>
  <c r="J33" i="1"/>
  <c r="J30" i="1"/>
  <c r="J28" i="1"/>
  <c r="J25" i="1"/>
  <c r="J23" i="1"/>
  <c r="J20" i="1"/>
  <c r="J18" i="1"/>
  <c r="J15" i="1"/>
  <c r="J13" i="1"/>
  <c r="J10" i="1"/>
  <c r="J8" i="1"/>
  <c r="J6" i="1"/>
  <c r="J4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CG30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E29" i="1" s="1"/>
  <c r="X30" i="1"/>
  <c r="W30" i="1"/>
  <c r="V30" i="1"/>
  <c r="U30" i="1"/>
  <c r="T30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F7" i="1"/>
  <c r="G7" i="1" s="1"/>
  <c r="F9" i="1"/>
  <c r="G9" i="1" s="1"/>
  <c r="F12" i="1"/>
  <c r="G12" i="1" s="1"/>
  <c r="F14" i="1"/>
  <c r="G14" i="1" s="1"/>
  <c r="F17" i="1"/>
  <c r="G17" i="1" s="1"/>
  <c r="F19" i="1"/>
  <c r="G19" i="1" s="1"/>
  <c r="F22" i="1"/>
  <c r="G22" i="1" s="1"/>
  <c r="F24" i="1"/>
  <c r="G24" i="1" s="1"/>
  <c r="F27" i="1"/>
  <c r="G27" i="1" s="1"/>
  <c r="F29" i="1"/>
  <c r="G29" i="1" s="1"/>
  <c r="F32" i="1"/>
  <c r="G32" i="1" s="1"/>
  <c r="F34" i="1"/>
  <c r="G34" i="1" s="1"/>
  <c r="F5" i="1"/>
  <c r="G5" i="1" s="1"/>
  <c r="F3" i="1"/>
  <c r="G3" i="1" s="1"/>
  <c r="E12" i="1" l="1"/>
  <c r="E17" i="1"/>
  <c r="E22" i="1"/>
  <c r="E7" i="1"/>
  <c r="E27" i="1"/>
  <c r="E3" i="1"/>
  <c r="E5" i="1"/>
  <c r="E9" i="1"/>
  <c r="E14" i="1"/>
  <c r="E19" i="1"/>
  <c r="E24" i="1"/>
  <c r="E34" i="1"/>
  <c r="E32" i="1"/>
</calcChain>
</file>

<file path=xl/sharedStrings.xml><?xml version="1.0" encoding="utf-8"?>
<sst xmlns="http://schemas.openxmlformats.org/spreadsheetml/2006/main" count="1837" uniqueCount="391">
  <si>
    <t>Centera Capacity Report 14th October 2013</t>
  </si>
  <si>
    <t>Country</t>
  </si>
  <si>
    <t xml:space="preserve"> </t>
  </si>
  <si>
    <t>Notes</t>
  </si>
  <si>
    <t>Approx number of weeks Available</t>
  </si>
  <si>
    <t>Total Storage on Centera - (Available + Used Capacity)</t>
  </si>
  <si>
    <t>% Available</t>
  </si>
  <si>
    <t xml:space="preserve">Used Capacity </t>
  </si>
  <si>
    <t>Available Space
Date - 14/10/13</t>
  </si>
  <si>
    <t>Available Space
Date - 19/06/13</t>
  </si>
  <si>
    <t>Available Space
Date - 12/06/13</t>
  </si>
  <si>
    <t>Available Space
Date - 06/03/13</t>
  </si>
  <si>
    <t>Available Space
Date - 28/05/13</t>
  </si>
  <si>
    <t>Available Space
Date - 07/05/13</t>
  </si>
  <si>
    <t>Available Space
Date - 29/04/13</t>
  </si>
  <si>
    <t>Available Space
Date - 16/04/13</t>
  </si>
  <si>
    <t>Available Space
Date - 26/03/13</t>
  </si>
  <si>
    <t>Available Space
Date - 18/03/13</t>
  </si>
  <si>
    <t>Available Space
Date - 11/03/13</t>
  </si>
  <si>
    <t>Poland</t>
  </si>
  <si>
    <t>Voice</t>
  </si>
  <si>
    <t>centera_PL_01G CK200053810059</t>
  </si>
  <si>
    <t>Used per Week</t>
  </si>
  <si>
    <t>centera_PL_01S CK200054900293</t>
  </si>
  <si>
    <t>AXSPnt</t>
  </si>
  <si>
    <t>centera_PL_02G CK200042100431</t>
  </si>
  <si>
    <t>centera_PL_02S CK200042100432</t>
  </si>
  <si>
    <t>Note 1</t>
  </si>
  <si>
    <t>Switzerland</t>
  </si>
  <si>
    <t>centera_CH_01E CK200053010120</t>
  </si>
  <si>
    <t>centera_CH_01R CK200054900163</t>
  </si>
  <si>
    <t>Turkey</t>
  </si>
  <si>
    <t>centera_TK_01T CK200054900292</t>
  </si>
  <si>
    <t>centera_TK_01Y CK200054900294</t>
  </si>
  <si>
    <t>UK/DE</t>
  </si>
  <si>
    <t>centera_UK_01R CK200061900567</t>
  </si>
  <si>
    <t>centera_DE_01E CK200061900265</t>
  </si>
  <si>
    <t>centera_DE_02E CK200062000592</t>
  </si>
  <si>
    <t>centera_UK_02R CK200062000593</t>
  </si>
  <si>
    <t>CEEMEA</t>
  </si>
  <si>
    <t>rdccentera01 CK200113804158</t>
  </si>
  <si>
    <t>fdccentera01 CK200113804159</t>
  </si>
  <si>
    <t xml:space="preserve">Note 1 - 50% of nodes taken offline </t>
  </si>
  <si>
    <t>Available Space
Date - 18/02/13</t>
  </si>
  <si>
    <t>Available Space
Date - 05/02/13</t>
  </si>
  <si>
    <t>Available Space
Date - 28/01/13</t>
  </si>
  <si>
    <t>Available Space
Date - 22/01/13</t>
  </si>
  <si>
    <t>Available Space
Date - 15/01/13</t>
  </si>
  <si>
    <t>Available Space
Date - 07/01/13</t>
  </si>
  <si>
    <t>Available Space
Date - 17/12/12</t>
  </si>
  <si>
    <t>Available Space
Date - 10/12/12</t>
  </si>
  <si>
    <t>Available Space
Date - 03/12/12</t>
  </si>
  <si>
    <t>Available Space
Date - 26/11/12</t>
  </si>
  <si>
    <t>Available Space
Date - 19/11/12</t>
  </si>
  <si>
    <t>Available Space
Date - 12/11/12</t>
  </si>
  <si>
    <t>Available Space
Date - 22/10/12</t>
  </si>
  <si>
    <t>Available Space
Date - 01/10/12</t>
  </si>
  <si>
    <t>Available Space
Date - 24/09/12</t>
  </si>
  <si>
    <t>Available Space
Date - 17/09/12</t>
  </si>
  <si>
    <t>Available Space
Date - 10/09/12</t>
  </si>
  <si>
    <t>Available Space
Date - 03/09/12</t>
  </si>
  <si>
    <t>Available Space
Date - 28/08/12</t>
  </si>
  <si>
    <t>Available Space
Date - 20/08/12</t>
  </si>
  <si>
    <t>Available Space
Date - 30/07/12</t>
  </si>
  <si>
    <t>Available Space
Date - 23/07/12</t>
  </si>
  <si>
    <t>Available Space
Date - 09/07/12</t>
  </si>
  <si>
    <t>Available Space
Date - 02/07/12</t>
  </si>
  <si>
    <t>Available Space
Date - 25/06/12</t>
  </si>
  <si>
    <t>Available Space
Date - 18/06/12</t>
  </si>
  <si>
    <t>Available Space
Date - 11/06/12</t>
  </si>
  <si>
    <t>Available Space
Date - 04/06/12</t>
  </si>
  <si>
    <t>Available Space
Date - 28/05/12</t>
  </si>
  <si>
    <t>Available Space
Date - 21/05/12</t>
  </si>
  <si>
    <t>Available Space
Date - 14/05/12</t>
  </si>
  <si>
    <t>Available Space
Date - 07/05/12</t>
  </si>
  <si>
    <t>Available Space
Date - 30/04/12</t>
  </si>
  <si>
    <t>Available Space
Date - 23/04/12</t>
  </si>
  <si>
    <t>Available Space
Date - 16/04/12</t>
  </si>
  <si>
    <t>Available Space
Date - 09/04/12</t>
  </si>
  <si>
    <t>Available Space
Date - 02/04/12</t>
  </si>
  <si>
    <t>Available Space
Date - 26/03/12</t>
  </si>
  <si>
    <t>Available Space
Date - 19/03/12</t>
  </si>
  <si>
    <t>Available Space
Date - 12/03/12</t>
  </si>
  <si>
    <t>Available Space
Date - 05/03/12</t>
  </si>
  <si>
    <t>Available Space
Date - 27/02/12</t>
  </si>
  <si>
    <t>Available Space
Date - 20/02/12</t>
  </si>
  <si>
    <t>Available Space
Date - 13/02/12</t>
  </si>
  <si>
    <t>Available Space
Date - 06/02/12</t>
  </si>
  <si>
    <t>Available Space
Date - 30/01/12</t>
  </si>
  <si>
    <t>Available Space
Date - 23/01/12</t>
  </si>
  <si>
    <t>Available Space
Date - 16/01/12</t>
  </si>
  <si>
    <t>Available Space
Date - 09/01/12</t>
  </si>
  <si>
    <t>Available Space
Date - 02/01/12</t>
  </si>
  <si>
    <t>Available Space
Date - 26/12/11</t>
  </si>
  <si>
    <t>Available Space
Date - 19/12/11</t>
  </si>
  <si>
    <t>Available Space
Date - 12/12/11</t>
  </si>
  <si>
    <t>Available Space
Date - 05/12/11</t>
  </si>
  <si>
    <t>Available Space
Date - 28/11/11</t>
  </si>
  <si>
    <t>Available Space
Date - 21/11/11</t>
  </si>
  <si>
    <t>Available Space
Date - 14/11/11</t>
  </si>
  <si>
    <t>Available Space
Date - 07/11/11</t>
  </si>
  <si>
    <t>Available Space
Date - 31/10/11</t>
  </si>
  <si>
    <t>Available Space
Date - 24/10/11</t>
  </si>
  <si>
    <t>Available Space
Date - 17/10/11</t>
  </si>
  <si>
    <t>Available Space
Date - 10/10/11</t>
  </si>
  <si>
    <t>Available Space
Date - 03/10/11</t>
  </si>
  <si>
    <t>Available Space
Date - 26/09/11</t>
  </si>
  <si>
    <t>Available Space
Date - 19/09/11</t>
  </si>
  <si>
    <t>Available Space
Date - 12/09/11</t>
  </si>
  <si>
    <t>Available Space
Date - 05/09/11</t>
  </si>
  <si>
    <t>Available Space
Date - 29/08/11</t>
  </si>
  <si>
    <t>Available Space
Date - 22/08/11</t>
  </si>
  <si>
    <t>Available Space
Date - 15/08/11</t>
  </si>
  <si>
    <t>Available Space
Date - 08/08/11</t>
  </si>
  <si>
    <t>Available Space
Date - 01/08/11</t>
  </si>
  <si>
    <t>Available Space
Date - 25/07/11</t>
  </si>
  <si>
    <t>Available Space
Date - 18/07/11</t>
  </si>
  <si>
    <t>Available Space
Date - 11/07/11</t>
  </si>
  <si>
    <t>Available Space
Date - 04/07/11</t>
  </si>
  <si>
    <t>Available Space
Date - 27/06/11</t>
  </si>
  <si>
    <t>Available Space
Date - 20/06/11</t>
  </si>
  <si>
    <t>Available Space
Date - 13/06/11</t>
  </si>
  <si>
    <t>Available Space
Date - 06/06/11</t>
  </si>
  <si>
    <t>Total Installed (TB)</t>
  </si>
  <si>
    <t>Total Allocated (TB)</t>
  </si>
  <si>
    <t>Total Free (TB)</t>
  </si>
  <si>
    <t>Centera_CH_01E</t>
  </si>
  <si>
    <t>Centera_CH_01R</t>
  </si>
  <si>
    <t>Centera_DE_01E</t>
  </si>
  <si>
    <t>Centera_DE_02E</t>
  </si>
  <si>
    <t>Centera_PL_01G</t>
  </si>
  <si>
    <t>Centera_PL_01S</t>
  </si>
  <si>
    <t>Centera_PL_02G</t>
  </si>
  <si>
    <t>Centera_PL_02S</t>
  </si>
  <si>
    <t>Centera_TK_01T</t>
  </si>
  <si>
    <t>Centera_TK_01Y</t>
  </si>
  <si>
    <t>Centera_UK_01R</t>
  </si>
  <si>
    <t>Centera_UK_02R</t>
  </si>
  <si>
    <t>rdccentera01</t>
  </si>
  <si>
    <t>fdccentera01</t>
  </si>
  <si>
    <t>Centera_DE_02F</t>
  </si>
  <si>
    <t>Centera_DE_01F</t>
  </si>
  <si>
    <t>Date</t>
  </si>
  <si>
    <t>Available Space
Date - 06/01/14</t>
  </si>
  <si>
    <t>Free</t>
  </si>
  <si>
    <t>Site</t>
  </si>
  <si>
    <t>SAN</t>
  </si>
  <si>
    <t>Alias</t>
  </si>
  <si>
    <t>Total</t>
  </si>
  <si>
    <t>Used</t>
  </si>
  <si>
    <t>%Free</t>
  </si>
  <si>
    <t>Goleszowska DC</t>
  </si>
  <si>
    <t>-</t>
  </si>
  <si>
    <t>Senatorska DC</t>
  </si>
  <si>
    <t>Riverdale DC</t>
  </si>
  <si>
    <t>UK</t>
  </si>
  <si>
    <t>Tekfen DC</t>
  </si>
  <si>
    <t>Yilmaz DC</t>
  </si>
  <si>
    <t>COLT DC</t>
  </si>
  <si>
    <t>Reitergasse DC</t>
  </si>
  <si>
    <t>Frankfurt DC</t>
  </si>
  <si>
    <t>Germany</t>
  </si>
  <si>
    <t>Available</t>
  </si>
  <si>
    <t>Total Raw (GB)</t>
  </si>
  <si>
    <t>Used Raw  (GB)</t>
  </si>
  <si>
    <t>Node Name</t>
  </si>
  <si>
    <t>State</t>
  </si>
  <si>
    <t>c001n09</t>
  </si>
  <si>
    <t>online</t>
  </si>
  <si>
    <t>c001n10</t>
  </si>
  <si>
    <t>c001n11</t>
  </si>
  <si>
    <t>c001n12</t>
  </si>
  <si>
    <t>c001n13</t>
  </si>
  <si>
    <t>c001n14</t>
  </si>
  <si>
    <t>c002n01</t>
  </si>
  <si>
    <t>c002n02</t>
  </si>
  <si>
    <t>c002n03</t>
  </si>
  <si>
    <t>c002n04</t>
  </si>
  <si>
    <t>c002n05</t>
  </si>
  <si>
    <t>c002n06</t>
  </si>
  <si>
    <t>c002n07</t>
  </si>
  <si>
    <t>c002n08</t>
  </si>
  <si>
    <t>c001n01</t>
  </si>
  <si>
    <t>c001n02</t>
  </si>
  <si>
    <t>c001n03</t>
  </si>
  <si>
    <t>c001n04</t>
  </si>
  <si>
    <t>c001n05</t>
  </si>
  <si>
    <t>c001n06</t>
  </si>
  <si>
    <t>c001n07</t>
  </si>
  <si>
    <t>c001n08</t>
  </si>
  <si>
    <t>c001n15</t>
  </si>
  <si>
    <t>c001n16</t>
  </si>
  <si>
    <t>c002n09</t>
  </si>
  <si>
    <t>c002n10</t>
  </si>
  <si>
    <t>c002n11</t>
  </si>
  <si>
    <t>c002n12</t>
  </si>
  <si>
    <t>c002n13</t>
  </si>
  <si>
    <t>c002n14</t>
  </si>
  <si>
    <t>c002n15</t>
  </si>
  <si>
    <t>c002n16</t>
  </si>
  <si>
    <t>c003n01</t>
  </si>
  <si>
    <t>c003n02</t>
  </si>
  <si>
    <t>c003n03</t>
  </si>
  <si>
    <t>c003n04</t>
  </si>
  <si>
    <t>c003n05</t>
  </si>
  <si>
    <t>c003n06</t>
  </si>
  <si>
    <t>c003n07</t>
  </si>
  <si>
    <t>c003n08</t>
  </si>
  <si>
    <t>c003n09</t>
  </si>
  <si>
    <t>c003n10</t>
  </si>
  <si>
    <t>c003n11</t>
  </si>
  <si>
    <t>c003n12</t>
  </si>
  <si>
    <t>c003n13</t>
  </si>
  <si>
    <t>c003n14</t>
  </si>
  <si>
    <t>c003n15</t>
  </si>
  <si>
    <t>c003n16</t>
  </si>
  <si>
    <t>c004n01</t>
  </si>
  <si>
    <t>c004n02</t>
  </si>
  <si>
    <t>c004n03</t>
  </si>
  <si>
    <t>c004n04</t>
  </si>
  <si>
    <t>c004n05</t>
  </si>
  <si>
    <t>c004n06</t>
  </si>
  <si>
    <t>c004n07</t>
  </si>
  <si>
    <t>c004n08</t>
  </si>
  <si>
    <t>c004n09</t>
  </si>
  <si>
    <t>c004n10</t>
  </si>
  <si>
    <t>c004n11</t>
  </si>
  <si>
    <t>c004n12</t>
  </si>
  <si>
    <t>c004n13</t>
  </si>
  <si>
    <t>c004n14</t>
  </si>
  <si>
    <t>c004n15</t>
  </si>
  <si>
    <t>c004n16</t>
  </si>
  <si>
    <t>offline</t>
  </si>
  <si>
    <t>Nodes</t>
  </si>
  <si>
    <t>Free Raw  (GB)</t>
  </si>
  <si>
    <t>Regen Buffer</t>
  </si>
  <si>
    <t>System Buffer</t>
  </si>
  <si>
    <t>Site ID</t>
  </si>
  <si>
    <t>Location</t>
  </si>
  <si>
    <t>Name</t>
  </si>
  <si>
    <t>Serial</t>
  </si>
  <si>
    <t>Manage-ment Node Name</t>
  </si>
  <si>
    <t>Management Node IP</t>
  </si>
  <si>
    <t>Access Node name</t>
  </si>
  <si>
    <t>Access Node IP</t>
  </si>
  <si>
    <t>Total Nodes</t>
  </si>
  <si>
    <t>Software Version</t>
  </si>
  <si>
    <t>Installed TB</t>
  </si>
  <si>
    <t>Warranty End Date</t>
  </si>
  <si>
    <t>SYR Contract End</t>
  </si>
  <si>
    <t>Apertures raised for reconciliation</t>
  </si>
  <si>
    <t xml:space="preserve">Contract end </t>
  </si>
  <si>
    <t>Days Remaining</t>
  </si>
  <si>
    <t>Years Remaining</t>
  </si>
  <si>
    <t>Comments</t>
  </si>
  <si>
    <t>Goleszowska</t>
  </si>
  <si>
    <t>Voice Room</t>
  </si>
  <si>
    <t>centera_PL_01G</t>
  </si>
  <si>
    <t>APM00121102552</t>
  </si>
  <si>
    <t>C001N03</t>
  </si>
  <si>
    <t>10.153.208.139</t>
  </si>
  <si>
    <t>C001N01</t>
  </si>
  <si>
    <t xml:space="preserve"> 10.153.208.85</t>
  </si>
  <si>
    <t>4.0.2-3195-1019-20652</t>
  </si>
  <si>
    <t>Thiis is now suuported under a time and material call out charge</t>
  </si>
  <si>
    <t>C001N02</t>
  </si>
  <si>
    <t xml:space="preserve"> 10.153.208.86</t>
  </si>
  <si>
    <t>C001N04</t>
  </si>
  <si>
    <t>10.153.208.140</t>
  </si>
  <si>
    <t>C001N05</t>
  </si>
  <si>
    <t xml:space="preserve"> 10.153.208.87</t>
  </si>
  <si>
    <t>C001N06</t>
  </si>
  <si>
    <t xml:space="preserve"> 10.153.208.88</t>
  </si>
  <si>
    <t>1st building, 1st floor</t>
  </si>
  <si>
    <t>centera_PL_02G</t>
  </si>
  <si>
    <t>APM00120503066</t>
  </si>
  <si>
    <t>169.162.153.68</t>
  </si>
  <si>
    <t>169.162.155.37</t>
  </si>
  <si>
    <t>169.162.153.69</t>
  </si>
  <si>
    <t>169.162.155.38</t>
  </si>
  <si>
    <t>Senatorska</t>
  </si>
  <si>
    <t>centera_PL_01S</t>
  </si>
  <si>
    <t>APM00121204311</t>
  </si>
  <si>
    <t>10.153.208.131</t>
  </si>
  <si>
    <t xml:space="preserve"> 10.153.208.21</t>
  </si>
  <si>
    <t xml:space="preserve"> 10.153.208.22</t>
  </si>
  <si>
    <t>10.153.208.132</t>
  </si>
  <si>
    <t xml:space="preserve"> 10.153.208.23</t>
  </si>
  <si>
    <t xml:space="preserve"> 10.153.208.24</t>
  </si>
  <si>
    <t>2nd Floor</t>
  </si>
  <si>
    <t>centera_PL_02S</t>
  </si>
  <si>
    <t>APM00121204573</t>
  </si>
  <si>
    <t>169.162.152.4</t>
  </si>
  <si>
    <t>169.190.41.72</t>
  </si>
  <si>
    <t>169.162.152.5</t>
  </si>
  <si>
    <t>169.162.157.35</t>
  </si>
  <si>
    <t>BLEICHERWEG</t>
  </si>
  <si>
    <t>DC D10</t>
  </si>
  <si>
    <t>centera_CH_01E</t>
  </si>
  <si>
    <t>CK200053010120</t>
  </si>
  <si>
    <t>169.166.104.57</t>
  </si>
  <si>
    <t>169.166.104.64</t>
  </si>
  <si>
    <t>3.1.3-2292-936-20444</t>
  </si>
  <si>
    <t>169.166.104.58</t>
  </si>
  <si>
    <t>169.166.104.65</t>
  </si>
  <si>
    <t>BADENERSTRASSE</t>
  </si>
  <si>
    <t>1st floor K23</t>
  </si>
  <si>
    <t>centera_CH_01R</t>
  </si>
  <si>
    <t>CK200054900163</t>
  </si>
  <si>
    <t>169.166.116.79</t>
  </si>
  <si>
    <t>169.166.116.81</t>
  </si>
  <si>
    <t>169.166.116.80</t>
  </si>
  <si>
    <t>169.166.116.82</t>
  </si>
  <si>
    <t>Tekfen</t>
  </si>
  <si>
    <t>-2B floor</t>
  </si>
  <si>
    <t>centera_TK_01T</t>
  </si>
  <si>
    <t>CK200054900292</t>
  </si>
  <si>
    <t>169.190.214.155</t>
  </si>
  <si>
    <t>169.190.215.98</t>
  </si>
  <si>
    <t>Aperture will be raised one Apertuer has been updated with correct location details. ETA 9/9/11</t>
  </si>
  <si>
    <t>Business now sold.  Going through handover phase with local team.</t>
  </si>
  <si>
    <t>169.190.215.99</t>
  </si>
  <si>
    <t>169.190.214.156</t>
  </si>
  <si>
    <t>169.190.215.39</t>
  </si>
  <si>
    <t>169.190.215.49</t>
  </si>
  <si>
    <t>Yilmaz</t>
  </si>
  <si>
    <t xml:space="preserve">1st floor </t>
  </si>
  <si>
    <t>centera_TK_01Y</t>
  </si>
  <si>
    <t>CK200054900294</t>
  </si>
  <si>
    <t>169.190.206.60</t>
  </si>
  <si>
    <t>169.190.207.232</t>
  </si>
  <si>
    <t>169.190.207.233</t>
  </si>
  <si>
    <t>169.190.206.61</t>
  </si>
  <si>
    <t>169.190.207.169</t>
  </si>
  <si>
    <t>169.190.207.181</t>
  </si>
  <si>
    <t>United Kingdom</t>
  </si>
  <si>
    <t>RDC</t>
  </si>
  <si>
    <t>Level4 - AJ15/AJ16</t>
  </si>
  <si>
    <t>centera_UK_01R</t>
  </si>
  <si>
    <t>CK200061900567</t>
  </si>
  <si>
    <t>10.154.32.233</t>
  </si>
  <si>
    <t>169.182.196.21</t>
  </si>
  <si>
    <t>169.182.196.22</t>
  </si>
  <si>
    <t>169.182.196.23</t>
  </si>
  <si>
    <t>169.182.196.24</t>
  </si>
  <si>
    <t>10.154.32.234</t>
  </si>
  <si>
    <t>169.182.196.25</t>
  </si>
  <si>
    <t>169.182.196.26</t>
  </si>
  <si>
    <t>169.182.196.27</t>
  </si>
  <si>
    <t>169.182.196.28</t>
  </si>
  <si>
    <t>Level4 - AJ17</t>
  </si>
  <si>
    <t>centera_UK_02R</t>
  </si>
  <si>
    <t>CK200062000593</t>
  </si>
  <si>
    <t>10.154.33.121</t>
  </si>
  <si>
    <t>169.182.196.29</t>
  </si>
  <si>
    <t>169.182.196.30</t>
  </si>
  <si>
    <t>10.154.33.122</t>
  </si>
  <si>
    <t>169.182.196.31</t>
  </si>
  <si>
    <t>169.182.196.32</t>
  </si>
  <si>
    <t>Level4 - Z40</t>
  </si>
  <si>
    <t>CK200113804158</t>
  </si>
  <si>
    <t>10.154.173.93</t>
  </si>
  <si>
    <t>10.154.173.91</t>
  </si>
  <si>
    <t>10.154.173.92</t>
  </si>
  <si>
    <t>10.154.173.94</t>
  </si>
  <si>
    <t>FDC</t>
  </si>
  <si>
    <t>A1/AT60-61</t>
  </si>
  <si>
    <t>centera_DE_01F</t>
  </si>
  <si>
    <t>CK200061900265</t>
  </si>
  <si>
    <t>169.168.97.247</t>
  </si>
  <si>
    <t>169.168.97.243</t>
  </si>
  <si>
    <t>169.168.97.244</t>
  </si>
  <si>
    <t>169.168.97.248</t>
  </si>
  <si>
    <t>169.168.97.245</t>
  </si>
  <si>
    <t>169.168.97.246</t>
  </si>
  <si>
    <t>A1/AT59</t>
  </si>
  <si>
    <t>centera_DE_02F</t>
  </si>
  <si>
    <t>CK200062000592</t>
  </si>
  <si>
    <t>169.168.97.253</t>
  </si>
  <si>
    <t>169.168.97.249</t>
  </si>
  <si>
    <t>169.168.97.250</t>
  </si>
  <si>
    <t>169.168.97.254</t>
  </si>
  <si>
    <t>169.168.97.251</t>
  </si>
  <si>
    <t>169.168.97.252</t>
  </si>
  <si>
    <t>Room A1 / Rack O53</t>
  </si>
  <si>
    <t>CK200113804159</t>
  </si>
  <si>
    <t>169.168.27.73</t>
  </si>
  <si>
    <t>169.168.27.71</t>
  </si>
  <si>
    <t>169.168.27.72</t>
  </si>
  <si>
    <t>169.168.27.74</t>
  </si>
  <si>
    <t>% Free 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</si>
</sst>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/d/yyyy;@"/>
    <numFmt numFmtId="165" formatCode="[$-1010409]m/d/yyyy"/>
    <numFmt numFmtId="166" formatCode="dd/mm/yyyy;@"/>
    <numFmt numFmtId="167" formatCode="0.0"/>
  </numFmts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Tahoma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color indexed="8"/>
      <name val="Calibri"/>
      <family val="2"/>
    </font>
    <font>
      <sz val="10.5"/>
      <color theme="1"/>
      <name val="Consolas"/>
      <family val="3"/>
    </font>
    <font>
      <sz val="9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9" fillId="0" borderId="0" applyFont="0" applyFill="0" applyBorder="0" applyAlignment="0" applyProtection="0"/>
    <xf numFmtId="165" fontId="11" fillId="0" borderId="0"/>
    <xf numFmtId="165" fontId="11" fillId="0" borderId="0"/>
    <xf numFmtId="165" fontId="9" fillId="0" borderId="0"/>
  </cellStyleXfs>
  <cellXfs count="15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14" fontId="3" fillId="0" borderId="0" xfId="1" applyNumberFormat="1" applyFont="1" applyAlignment="1">
      <alignment wrapText="1"/>
    </xf>
    <xf numFmtId="0" fontId="4" fillId="0" borderId="0" xfId="1" applyFont="1"/>
    <xf numFmtId="14" fontId="1" fillId="0" borderId="0" xfId="1" applyNumberFormat="1"/>
    <xf numFmtId="2" fontId="5" fillId="0" borderId="0" xfId="1" applyNumberFormat="1" applyFont="1"/>
    <xf numFmtId="2" fontId="2" fillId="0" borderId="0" xfId="1" applyNumberFormat="1" applyFont="1"/>
    <xf numFmtId="0" fontId="6" fillId="0" borderId="0" xfId="1" applyFont="1" applyAlignment="1">
      <alignment wrapText="1"/>
    </xf>
    <xf numFmtId="2" fontId="7" fillId="0" borderId="0" xfId="1" applyNumberFormat="1" applyFont="1"/>
    <xf numFmtId="2" fontId="7" fillId="0" borderId="0" xfId="1" quotePrefix="1" applyNumberFormat="1" applyFont="1"/>
    <xf numFmtId="2" fontId="3" fillId="0" borderId="0" xfId="1" applyNumberFormat="1" applyFont="1"/>
    <xf numFmtId="0" fontId="3" fillId="0" borderId="0" xfId="1" applyFont="1" applyAlignment="1">
      <alignment wrapText="1"/>
    </xf>
    <xf numFmtId="0" fontId="8" fillId="0" borderId="0" xfId="1" applyFont="1" applyAlignment="1">
      <alignment wrapText="1"/>
    </xf>
    <xf numFmtId="14" fontId="3" fillId="0" borderId="0" xfId="0" applyNumberFormat="1" applyFont="1" applyAlignment="1">
      <alignment wrapText="1"/>
    </xf>
    <xf numFmtId="2" fontId="2" fillId="0" borderId="0" xfId="0" applyNumberFormat="1" applyFont="1"/>
    <xf numFmtId="2" fontId="0" fillId="0" borderId="0" xfId="0" applyNumberFormat="1"/>
    <xf numFmtId="2" fontId="7" fillId="0" borderId="0" xfId="0" applyNumberFormat="1" applyFont="1"/>
    <xf numFmtId="2" fontId="7" fillId="0" borderId="0" xfId="0" quotePrefix="1" applyNumberFormat="1" applyFont="1"/>
    <xf numFmtId="1" fontId="1" fillId="0" borderId="0" xfId="1" applyNumberFormat="1"/>
    <xf numFmtId="1" fontId="6" fillId="0" borderId="0" xfId="1" applyNumberFormat="1" applyFont="1" applyAlignment="1">
      <alignment wrapText="1"/>
    </xf>
    <xf numFmtId="1" fontId="2" fillId="0" borderId="0" xfId="1" applyNumberFormat="1" applyFont="1"/>
    <xf numFmtId="1" fontId="0" fillId="0" borderId="0" xfId="0" applyNumberFormat="1"/>
    <xf numFmtId="3" fontId="0" fillId="0" borderId="0" xfId="0" applyNumberFormat="1"/>
    <xf numFmtId="0" fontId="0" fillId="0" borderId="1" xfId="0" applyBorder="1"/>
    <xf numFmtId="9" fontId="0" fillId="0" borderId="1" xfId="2" applyFont="1" applyBorder="1"/>
    <xf numFmtId="0" fontId="10" fillId="0" borderId="0" xfId="0" applyFont="1"/>
    <xf numFmtId="9" fontId="10" fillId="0" borderId="1" xfId="2" applyFont="1" applyBorder="1"/>
    <xf numFmtId="0" fontId="10" fillId="0" borderId="1" xfId="0" applyFont="1" applyBorder="1"/>
    <xf numFmtId="3" fontId="10" fillId="0" borderId="1" xfId="0" applyNumberFormat="1" applyFont="1" applyBorder="1"/>
    <xf numFmtId="3" fontId="0" fillId="0" borderId="1" xfId="0" applyNumberFormat="1" applyBorder="1"/>
    <xf numFmtId="0" fontId="10" fillId="0" borderId="1" xfId="0" applyFont="1" applyFill="1" applyBorder="1"/>
    <xf numFmtId="3" fontId="10" fillId="0" borderId="1" xfId="0" applyNumberFormat="1" applyFont="1" applyFill="1" applyBorder="1"/>
    <xf numFmtId="3" fontId="0" fillId="0" borderId="0" xfId="2" applyNumberFormat="1" applyFont="1"/>
    <xf numFmtId="3" fontId="10" fillId="0" borderId="1" xfId="2" applyNumberFormat="1" applyFont="1" applyBorder="1"/>
    <xf numFmtId="164" fontId="0" fillId="0" borderId="1" xfId="0" applyNumberFormat="1" applyBorder="1"/>
    <xf numFmtId="0" fontId="0" fillId="0" borderId="1" xfId="0" applyFill="1" applyBorder="1"/>
    <xf numFmtId="165" fontId="12" fillId="2" borderId="1" xfId="3" applyFont="1" applyFill="1" applyBorder="1" applyAlignment="1">
      <alignment horizontal="center" vertical="center"/>
    </xf>
    <xf numFmtId="1" fontId="13" fillId="2" borderId="1" xfId="3" applyNumberFormat="1" applyFont="1" applyFill="1" applyBorder="1" applyAlignment="1">
      <alignment horizontal="center" vertical="center"/>
    </xf>
    <xf numFmtId="165" fontId="14" fillId="0" borderId="1" xfId="4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16" fillId="3" borderId="1" xfId="3" applyFont="1" applyFill="1" applyBorder="1" applyAlignment="1">
      <alignment horizontal="center" vertical="center"/>
    </xf>
    <xf numFmtId="165" fontId="17" fillId="3" borderId="1" xfId="3" applyFont="1" applyFill="1" applyBorder="1" applyAlignment="1">
      <alignment horizontal="center" vertical="center"/>
    </xf>
    <xf numFmtId="1" fontId="18" fillId="0" borderId="1" xfId="0" applyNumberFormat="1" applyFont="1" applyBorder="1"/>
    <xf numFmtId="1" fontId="15" fillId="0" borderId="1" xfId="0" applyNumberFormat="1" applyFont="1" applyBorder="1" applyAlignment="1">
      <alignment horizontal="center" vertical="center"/>
    </xf>
    <xf numFmtId="165" fontId="16" fillId="4" borderId="1" xfId="3" applyFont="1" applyFill="1" applyBorder="1" applyAlignment="1">
      <alignment horizontal="center" vertical="center"/>
    </xf>
    <xf numFmtId="165" fontId="17" fillId="4" borderId="1" xfId="3" applyFont="1" applyFill="1" applyBorder="1" applyAlignment="1">
      <alignment horizontal="center" vertical="center"/>
    </xf>
    <xf numFmtId="1" fontId="21" fillId="0" borderId="1" xfId="3" applyNumberFormat="1" applyFont="1" applyFill="1" applyBorder="1" applyAlignment="1">
      <alignment horizontal="center" vertical="center"/>
    </xf>
    <xf numFmtId="1" fontId="13" fillId="0" borderId="1" xfId="3" applyNumberFormat="1" applyFont="1" applyBorder="1" applyAlignment="1">
      <alignment horizontal="center" vertical="center"/>
    </xf>
    <xf numFmtId="165" fontId="16" fillId="0" borderId="1" xfId="3" applyFont="1" applyBorder="1" applyAlignment="1">
      <alignment horizontal="center" vertical="center"/>
    </xf>
    <xf numFmtId="165" fontId="17" fillId="0" borderId="1" xfId="3" applyFont="1" applyBorder="1" applyAlignment="1">
      <alignment horizontal="center" vertical="center"/>
    </xf>
    <xf numFmtId="165" fontId="13" fillId="0" borderId="1" xfId="3" applyFont="1" applyBorder="1" applyAlignment="1">
      <alignment horizontal="center" vertical="center"/>
    </xf>
    <xf numFmtId="165" fontId="13" fillId="0" borderId="0" xfId="3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3" fontId="0" fillId="0" borderId="1" xfId="2" applyNumberFormat="1" applyFont="1" applyFill="1" applyBorder="1"/>
    <xf numFmtId="3" fontId="0" fillId="0" borderId="1" xfId="0" applyNumberFormat="1" applyFill="1" applyBorder="1"/>
    <xf numFmtId="166" fontId="13" fillId="3" borderId="2" xfId="3" applyNumberFormat="1" applyFont="1" applyFill="1" applyBorder="1" applyAlignment="1">
      <alignment horizontal="center" vertical="center"/>
    </xf>
    <xf numFmtId="166" fontId="13" fillId="3" borderId="3" xfId="3" applyNumberFormat="1" applyFont="1" applyFill="1" applyBorder="1" applyAlignment="1">
      <alignment horizontal="center" vertical="center"/>
    </xf>
    <xf numFmtId="166" fontId="13" fillId="3" borderId="4" xfId="3" applyNumberFormat="1" applyFont="1" applyFill="1" applyBorder="1" applyAlignment="1">
      <alignment horizontal="center" vertical="center"/>
    </xf>
    <xf numFmtId="165" fontId="19" fillId="0" borderId="2" xfId="4" applyNumberFormat="1" applyFont="1" applyFill="1" applyBorder="1" applyAlignment="1">
      <alignment horizontal="center" vertical="center"/>
    </xf>
    <xf numFmtId="165" fontId="19" fillId="0" borderId="3" xfId="4" applyNumberFormat="1" applyFont="1" applyFill="1" applyBorder="1" applyAlignment="1">
      <alignment horizontal="center" vertical="center"/>
    </xf>
    <xf numFmtId="165" fontId="19" fillId="0" borderId="4" xfId="4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65" fontId="13" fillId="3" borderId="1" xfId="3" applyFont="1" applyFill="1" applyBorder="1" applyAlignment="1">
      <alignment horizontal="center" vertical="center"/>
    </xf>
    <xf numFmtId="165" fontId="16" fillId="3" borderId="1" xfId="3" applyFont="1" applyFill="1" applyBorder="1" applyAlignment="1">
      <alignment horizontal="center" vertical="center"/>
    </xf>
    <xf numFmtId="165" fontId="17" fillId="3" borderId="1" xfId="3" applyFont="1" applyFill="1" applyBorder="1" applyAlignment="1">
      <alignment horizontal="center" vertical="center"/>
    </xf>
    <xf numFmtId="165" fontId="17" fillId="3" borderId="1" xfId="5" applyFont="1" applyFill="1" applyBorder="1" applyAlignment="1">
      <alignment horizontal="center" vertical="center"/>
    </xf>
    <xf numFmtId="1" fontId="17" fillId="3" borderId="1" xfId="5" applyNumberFormat="1" applyFont="1" applyFill="1" applyBorder="1" applyAlignment="1">
      <alignment horizontal="center" vertical="center"/>
    </xf>
    <xf numFmtId="1" fontId="13" fillId="3" borderId="1" xfId="3" applyNumberFormat="1" applyFont="1" applyFill="1" applyBorder="1" applyAlignment="1">
      <alignment horizontal="center" vertical="center"/>
    </xf>
    <xf numFmtId="14" fontId="17" fillId="3" borderId="2" xfId="3" applyNumberFormat="1" applyFont="1" applyFill="1" applyBorder="1" applyAlignment="1">
      <alignment horizontal="center" vertical="center"/>
    </xf>
    <xf numFmtId="14" fontId="17" fillId="3" borderId="3" xfId="3" applyNumberFormat="1" applyFont="1" applyFill="1" applyBorder="1" applyAlignment="1">
      <alignment horizontal="center" vertical="center"/>
    </xf>
    <xf numFmtId="14" fontId="17" fillId="3" borderId="4" xfId="3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" fontId="16" fillId="3" borderId="1" xfId="3" applyNumberFormat="1" applyFont="1" applyFill="1" applyBorder="1" applyAlignment="1">
      <alignment horizontal="center" vertical="center"/>
    </xf>
    <xf numFmtId="165" fontId="17" fillId="4" borderId="1" xfId="3" applyFont="1" applyFill="1" applyBorder="1" applyAlignment="1">
      <alignment horizontal="center" vertical="center"/>
    </xf>
    <xf numFmtId="165" fontId="13" fillId="4" borderId="1" xfId="3" applyFont="1" applyFill="1" applyBorder="1" applyAlignment="1">
      <alignment horizontal="center" vertical="center"/>
    </xf>
    <xf numFmtId="165" fontId="17" fillId="4" borderId="1" xfId="5" applyFont="1" applyFill="1" applyBorder="1" applyAlignment="1">
      <alignment horizontal="center" vertical="center"/>
    </xf>
    <xf numFmtId="1" fontId="17" fillId="4" borderId="1" xfId="5" applyNumberFormat="1" applyFont="1" applyFill="1" applyBorder="1" applyAlignment="1">
      <alignment horizontal="center" vertical="center"/>
    </xf>
    <xf numFmtId="1" fontId="13" fillId="4" borderId="1" xfId="3" applyNumberFormat="1" applyFont="1" applyFill="1" applyBorder="1" applyAlignment="1">
      <alignment horizontal="center" vertical="center"/>
    </xf>
    <xf numFmtId="14" fontId="17" fillId="4" borderId="2" xfId="3" applyNumberFormat="1" applyFont="1" applyFill="1" applyBorder="1" applyAlignment="1">
      <alignment horizontal="center" vertical="center"/>
    </xf>
    <xf numFmtId="14" fontId="17" fillId="4" borderId="4" xfId="3" applyNumberFormat="1" applyFont="1" applyFill="1" applyBorder="1" applyAlignment="1">
      <alignment horizontal="center" vertical="center"/>
    </xf>
    <xf numFmtId="166" fontId="13" fillId="4" borderId="2" xfId="3" applyNumberFormat="1" applyFont="1" applyFill="1" applyBorder="1" applyAlignment="1">
      <alignment horizontal="center" vertical="center"/>
    </xf>
    <xf numFmtId="166" fontId="13" fillId="4" borderId="4" xfId="3" applyNumberFormat="1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/>
    </xf>
    <xf numFmtId="1" fontId="18" fillId="4" borderId="4" xfId="0" applyNumberFormat="1" applyFont="1" applyFill="1" applyBorder="1" applyAlignment="1">
      <alignment horizontal="center"/>
    </xf>
    <xf numFmtId="2" fontId="16" fillId="3" borderId="2" xfId="3" applyNumberFormat="1" applyFont="1" applyFill="1" applyBorder="1" applyAlignment="1">
      <alignment horizontal="center" vertical="center" wrapText="1"/>
    </xf>
    <xf numFmtId="2" fontId="13" fillId="3" borderId="3" xfId="3" applyNumberFormat="1" applyFont="1" applyFill="1" applyBorder="1" applyAlignment="1">
      <alignment horizontal="center" vertical="center" wrapText="1"/>
    </xf>
    <xf numFmtId="2" fontId="13" fillId="3" borderId="4" xfId="3" applyNumberFormat="1" applyFont="1" applyFill="1" applyBorder="1" applyAlignment="1">
      <alignment horizontal="center" vertical="center" wrapText="1"/>
    </xf>
    <xf numFmtId="165" fontId="16" fillId="4" borderId="1" xfId="3" applyFont="1" applyFill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67" fontId="15" fillId="0" borderId="2" xfId="0" applyNumberFormat="1" applyFont="1" applyBorder="1" applyAlignment="1">
      <alignment horizontal="center" vertical="center"/>
    </xf>
    <xf numFmtId="167" fontId="15" fillId="0" borderId="3" xfId="0" applyNumberFormat="1" applyFont="1" applyBorder="1" applyAlignment="1">
      <alignment horizontal="center" vertical="center"/>
    </xf>
    <xf numFmtId="167" fontId="15" fillId="0" borderId="4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1" fontId="17" fillId="3" borderId="1" xfId="3" applyNumberFormat="1" applyFont="1" applyFill="1" applyBorder="1" applyAlignment="1">
      <alignment horizontal="center" vertical="center"/>
    </xf>
    <xf numFmtId="1" fontId="21" fillId="0" borderId="5" xfId="3" applyNumberFormat="1" applyFont="1" applyFill="1" applyBorder="1" applyAlignment="1">
      <alignment horizontal="center" vertical="center" wrapText="1"/>
    </xf>
    <xf numFmtId="1" fontId="21" fillId="0" borderId="6" xfId="3" applyNumberFormat="1" applyFont="1" applyFill="1" applyBorder="1" applyAlignment="1">
      <alignment horizontal="center" vertical="center" wrapText="1"/>
    </xf>
    <xf numFmtId="1" fontId="21" fillId="0" borderId="7" xfId="3" applyNumberFormat="1" applyFont="1" applyFill="1" applyBorder="1" applyAlignment="1">
      <alignment horizontal="center" vertical="center" wrapText="1"/>
    </xf>
    <xf numFmtId="165" fontId="16" fillId="0" borderId="1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16" fillId="0" borderId="8" xfId="3" applyFont="1" applyBorder="1" applyAlignment="1">
      <alignment horizontal="center" vertical="center"/>
    </xf>
    <xf numFmtId="165" fontId="16" fillId="0" borderId="0" xfId="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16" fillId="0" borderId="1" xfId="3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5" fontId="16" fillId="0" borderId="9" xfId="3" applyFont="1" applyBorder="1" applyAlignment="1">
      <alignment horizontal="center" vertical="center"/>
    </xf>
    <xf numFmtId="165" fontId="17" fillId="0" borderId="1" xfId="3" applyFont="1" applyBorder="1" applyAlignment="1">
      <alignment horizontal="center" vertical="center"/>
    </xf>
    <xf numFmtId="165" fontId="13" fillId="0" borderId="1" xfId="3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5" fontId="17" fillId="0" borderId="1" xfId="5" applyFont="1" applyFill="1" applyBorder="1" applyAlignment="1">
      <alignment horizontal="center" vertical="center"/>
    </xf>
    <xf numFmtId="1" fontId="17" fillId="0" borderId="1" xfId="5" applyNumberFormat="1" applyFont="1" applyFill="1" applyBorder="1" applyAlignment="1">
      <alignment horizontal="center" vertical="center"/>
    </xf>
    <xf numFmtId="1" fontId="13" fillId="0" borderId="1" xfId="3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165" fontId="16" fillId="0" borderId="2" xfId="3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16" fillId="0" borderId="2" xfId="3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5" fontId="17" fillId="0" borderId="2" xfId="3" applyFont="1" applyBorder="1" applyAlignment="1">
      <alignment horizontal="center" vertical="center"/>
    </xf>
    <xf numFmtId="165" fontId="16" fillId="3" borderId="2" xfId="3" applyFont="1" applyFill="1" applyBorder="1" applyAlignment="1">
      <alignment horizontal="center" vertical="center"/>
    </xf>
    <xf numFmtId="165" fontId="17" fillId="0" borderId="2" xfId="5" applyFont="1" applyFill="1" applyBorder="1" applyAlignment="1">
      <alignment horizontal="center" vertical="center"/>
    </xf>
    <xf numFmtId="2" fontId="13" fillId="0" borderId="1" xfId="3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4" fontId="13" fillId="0" borderId="1" xfId="3" applyNumberFormat="1" applyFont="1" applyBorder="1" applyAlignment="1">
      <alignment horizontal="center" vertical="center"/>
    </xf>
    <xf numFmtId="2" fontId="17" fillId="0" borderId="2" xfId="5" applyNumberFormat="1" applyFont="1" applyFill="1" applyBorder="1" applyAlignment="1">
      <alignment horizontal="center" vertical="center"/>
    </xf>
    <xf numFmtId="165" fontId="16" fillId="0" borderId="4" xfId="3" applyFont="1" applyBorder="1" applyAlignment="1">
      <alignment horizontal="center" vertical="center"/>
    </xf>
    <xf numFmtId="165" fontId="17" fillId="0" borderId="4" xfId="3" applyFont="1" applyBorder="1" applyAlignment="1">
      <alignment horizontal="center" vertical="center"/>
    </xf>
    <xf numFmtId="165" fontId="13" fillId="0" borderId="2" xfId="3" applyFont="1" applyBorder="1" applyAlignment="1">
      <alignment horizontal="center" vertical="center"/>
    </xf>
    <xf numFmtId="165" fontId="13" fillId="0" borderId="4" xfId="3" applyFont="1" applyBorder="1" applyAlignment="1">
      <alignment horizontal="center" vertical="center"/>
    </xf>
    <xf numFmtId="1" fontId="17" fillId="0" borderId="2" xfId="5" applyNumberFormat="1" applyFont="1" applyFill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65" fontId="17" fillId="0" borderId="3" xfId="3" applyFont="1" applyBorder="1" applyAlignment="1">
      <alignment horizontal="center" vertical="center"/>
    </xf>
    <xf numFmtId="2" fontId="13" fillId="0" borderId="2" xfId="3" applyNumberFormat="1" applyFont="1" applyBorder="1" applyAlignment="1">
      <alignment horizontal="center" vertical="center"/>
    </xf>
    <xf numFmtId="14" fontId="13" fillId="0" borderId="2" xfId="3" applyNumberFormat="1" applyFont="1" applyBorder="1" applyAlignment="1">
      <alignment horizontal="center" vertical="center"/>
    </xf>
    <xf numFmtId="14" fontId="13" fillId="0" borderId="3" xfId="3" applyNumberFormat="1" applyFont="1" applyBorder="1" applyAlignment="1">
      <alignment horizontal="center" vertical="center"/>
    </xf>
    <xf numFmtId="14" fontId="13" fillId="0" borderId="4" xfId="3" applyNumberFormat="1" applyFont="1" applyBorder="1" applyAlignment="1">
      <alignment horizontal="center" vertical="center"/>
    </xf>
    <xf numFmtId="15" fontId="0" fillId="0" borderId="0" xfId="0" applyNumberFormat="1"/>
  </cellXfs>
  <cellStyles count="6">
    <cellStyle name="Normal" xfId="0" builtinId="0"/>
    <cellStyle name="Normal 2" xfId="1"/>
    <cellStyle name="Normal 2 18" xfId="5"/>
    <cellStyle name="Normal 4" xfId="4"/>
    <cellStyle name="Normal 6" xfId="3"/>
    <cellStyle name="Percent" xfId="2" builtinId="5"/>
  </cellStyles>
  <dxfs count="1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D33" sqref="D33"/>
    </sheetView>
  </sheetViews>
  <sheetFormatPr defaultRowHeight="15" x14ac:dyDescent="0.25"/>
  <cols>
    <col min="1" max="1" width="15.42578125" bestFit="1" customWidth="1"/>
    <col min="2" max="2" width="11.42578125" bestFit="1" customWidth="1"/>
    <col min="4" max="4" width="15.7109375" bestFit="1" customWidth="1"/>
    <col min="5" max="5" width="14.140625" style="24" bestFit="1" customWidth="1"/>
    <col min="6" max="6" width="14.7109375" style="24" bestFit="1" customWidth="1"/>
    <col min="7" max="7" width="18.5703125" style="24" bestFit="1" customWidth="1"/>
    <col min="8" max="8" width="11.85546875" bestFit="1" customWidth="1"/>
    <col min="9" max="9" width="13.5703125" style="34" bestFit="1" customWidth="1"/>
    <col min="10" max="10" width="12.5703125" bestFit="1" customWidth="1"/>
    <col min="12" max="12" width="11.28515625" bestFit="1" customWidth="1"/>
  </cols>
  <sheetData>
    <row r="1" spans="1:12" x14ac:dyDescent="0.25">
      <c r="A1" s="153">
        <v>41726</v>
      </c>
    </row>
    <row r="2" spans="1:12" s="27" customFormat="1" x14ac:dyDescent="0.25">
      <c r="A2" s="29" t="s">
        <v>145</v>
      </c>
      <c r="B2" s="29" t="s">
        <v>1</v>
      </c>
      <c r="C2" s="29" t="s">
        <v>146</v>
      </c>
      <c r="D2" s="29" t="s">
        <v>147</v>
      </c>
      <c r="E2" s="30" t="s">
        <v>163</v>
      </c>
      <c r="F2" s="30" t="s">
        <v>164</v>
      </c>
      <c r="G2" s="30" t="s">
        <v>234</v>
      </c>
      <c r="H2" s="29" t="s">
        <v>390</v>
      </c>
      <c r="I2" s="35" t="s">
        <v>236</v>
      </c>
      <c r="J2" s="29" t="s">
        <v>235</v>
      </c>
      <c r="K2" s="29" t="s">
        <v>162</v>
      </c>
      <c r="L2" s="29" t="s">
        <v>6</v>
      </c>
    </row>
    <row r="3" spans="1:12" x14ac:dyDescent="0.25">
      <c r="A3" s="25" t="s">
        <v>158</v>
      </c>
      <c r="B3" s="25" t="s">
        <v>28</v>
      </c>
      <c r="C3" s="25" t="s">
        <v>152</v>
      </c>
      <c r="D3" s="25" t="s">
        <v>126</v>
      </c>
      <c r="E3" s="31">
        <v>44712.481201171897</v>
      </c>
      <c r="F3" s="31">
        <v>15850.8153686523</v>
      </c>
      <c r="G3" s="31">
        <f t="shared" ref="G3:G14" si="0">E3-F3</f>
        <v>28861.665832519597</v>
      </c>
      <c r="H3" s="26">
        <f t="shared" ref="H3:H15" si="1">G3/E3</f>
        <v>0.6454946148630003</v>
      </c>
      <c r="I3" s="58">
        <v>1500</v>
      </c>
      <c r="J3" s="58">
        <v>3726</v>
      </c>
      <c r="K3" s="31">
        <f t="shared" ref="K3:K5" si="2">(G3-(I3+J3))</f>
        <v>23635.665832519597</v>
      </c>
      <c r="L3" s="26">
        <f>K3/E3</f>
        <v>0.5286144986268424</v>
      </c>
    </row>
    <row r="4" spans="1:12" x14ac:dyDescent="0.25">
      <c r="A4" s="25" t="s">
        <v>159</v>
      </c>
      <c r="B4" s="25" t="s">
        <v>28</v>
      </c>
      <c r="C4" s="25" t="s">
        <v>152</v>
      </c>
      <c r="D4" s="25" t="s">
        <v>127</v>
      </c>
      <c r="E4" s="31">
        <v>44712.481201171897</v>
      </c>
      <c r="F4" s="31">
        <v>18355.8271484375</v>
      </c>
      <c r="G4" s="31">
        <f t="shared" si="0"/>
        <v>26356.654052734397</v>
      </c>
      <c r="H4" s="26">
        <f t="shared" si="1"/>
        <v>0.58946972623034843</v>
      </c>
      <c r="I4" s="58">
        <v>1000</v>
      </c>
      <c r="J4" s="58">
        <v>3726</v>
      </c>
      <c r="K4" s="31">
        <f t="shared" si="2"/>
        <v>21630.654052734397</v>
      </c>
      <c r="L4" s="26">
        <f t="shared" ref="L4:L6" si="3">K4/E4</f>
        <v>0.4837721699096284</v>
      </c>
    </row>
    <row r="5" spans="1:12" x14ac:dyDescent="0.25">
      <c r="A5" s="25" t="s">
        <v>151</v>
      </c>
      <c r="B5" s="25" t="s">
        <v>19</v>
      </c>
      <c r="C5" s="25" t="s">
        <v>152</v>
      </c>
      <c r="D5" s="25" t="s">
        <v>130</v>
      </c>
      <c r="E5" s="31">
        <v>67068.802551269502</v>
      </c>
      <c r="F5" s="31">
        <v>53361.694252014197</v>
      </c>
      <c r="G5" s="31">
        <f t="shared" si="0"/>
        <v>13707.108299255306</v>
      </c>
      <c r="H5" s="26">
        <f t="shared" si="1"/>
        <v>0.2043738337027437</v>
      </c>
      <c r="I5" s="58">
        <v>4471</v>
      </c>
      <c r="J5" s="58">
        <v>5589</v>
      </c>
      <c r="K5" s="31">
        <f t="shared" si="2"/>
        <v>3647.1082992553056</v>
      </c>
      <c r="L5" s="26">
        <f t="shared" si="3"/>
        <v>5.4378610628501099E-2</v>
      </c>
    </row>
    <row r="6" spans="1:12" x14ac:dyDescent="0.25">
      <c r="A6" s="25" t="s">
        <v>153</v>
      </c>
      <c r="B6" s="25" t="s">
        <v>19</v>
      </c>
      <c r="C6" s="25" t="s">
        <v>152</v>
      </c>
      <c r="D6" s="25" t="s">
        <v>131</v>
      </c>
      <c r="E6" s="31">
        <v>81972.855285644502</v>
      </c>
      <c r="F6" s="31">
        <v>58169</v>
      </c>
      <c r="G6" s="31">
        <f t="shared" si="0"/>
        <v>23803.855285644502</v>
      </c>
      <c r="H6" s="26">
        <f t="shared" si="1"/>
        <v>0.29038704584215153</v>
      </c>
      <c r="I6" s="58">
        <v>6122</v>
      </c>
      <c r="J6" s="58">
        <v>3726</v>
      </c>
      <c r="K6" s="31">
        <f>(G6-(I6+J6))</f>
        <v>13955.855285644502</v>
      </c>
      <c r="L6" s="26">
        <f t="shared" si="3"/>
        <v>0.170249715433403</v>
      </c>
    </row>
    <row r="7" spans="1:12" x14ac:dyDescent="0.25">
      <c r="A7" s="25" t="s">
        <v>151</v>
      </c>
      <c r="B7" s="25" t="s">
        <v>19</v>
      </c>
      <c r="C7" s="25" t="s">
        <v>152</v>
      </c>
      <c r="D7" s="25" t="s">
        <v>132</v>
      </c>
      <c r="E7" s="31">
        <v>44712.481201171897</v>
      </c>
      <c r="F7" s="31">
        <v>15620.1864852905</v>
      </c>
      <c r="G7" s="31">
        <f t="shared" si="0"/>
        <v>29092.294715881399</v>
      </c>
      <c r="H7" s="26">
        <f t="shared" si="1"/>
        <v>0.65065265747584822</v>
      </c>
      <c r="I7" s="58">
        <v>982</v>
      </c>
      <c r="J7" s="58">
        <v>3726</v>
      </c>
      <c r="K7" s="31">
        <f t="shared" ref="K7:K14" si="4">(G7-(I7+J7))</f>
        <v>24384.294715881399</v>
      </c>
      <c r="L7" s="26">
        <f t="shared" ref="L7:L15" si="5">K7/E7</f>
        <v>0.54535767331208396</v>
      </c>
    </row>
    <row r="8" spans="1:12" x14ac:dyDescent="0.25">
      <c r="A8" s="25" t="s">
        <v>153</v>
      </c>
      <c r="B8" s="25" t="s">
        <v>19</v>
      </c>
      <c r="C8" s="25" t="s">
        <v>152</v>
      </c>
      <c r="D8" s="25" t="s">
        <v>133</v>
      </c>
      <c r="E8" s="31">
        <v>44712.481201171897</v>
      </c>
      <c r="F8" s="31">
        <v>15618.065425872799</v>
      </c>
      <c r="G8" s="31">
        <f t="shared" si="0"/>
        <v>29094.415775299098</v>
      </c>
      <c r="H8" s="26">
        <f t="shared" si="1"/>
        <v>0.65070009522389338</v>
      </c>
      <c r="I8" s="58">
        <v>982</v>
      </c>
      <c r="J8" s="58">
        <v>3726</v>
      </c>
      <c r="K8" s="31">
        <f t="shared" si="4"/>
        <v>24386.415775299098</v>
      </c>
      <c r="L8" s="26">
        <f t="shared" si="5"/>
        <v>0.54540511106012923</v>
      </c>
    </row>
    <row r="9" spans="1:12" x14ac:dyDescent="0.25">
      <c r="A9" s="25" t="s">
        <v>156</v>
      </c>
      <c r="B9" s="25" t="s">
        <v>31</v>
      </c>
      <c r="C9" s="25" t="s">
        <v>152</v>
      </c>
      <c r="D9" s="25" t="s">
        <v>134</v>
      </c>
      <c r="E9" s="31">
        <v>89424.881652832002</v>
      </c>
      <c r="F9" s="31">
        <v>43373</v>
      </c>
      <c r="G9" s="31">
        <f t="shared" si="0"/>
        <v>46051.881652832002</v>
      </c>
      <c r="H9" s="26">
        <f t="shared" si="1"/>
        <v>0.51497839081986174</v>
      </c>
      <c r="I9" s="58">
        <v>9024</v>
      </c>
      <c r="J9" s="59">
        <v>14904</v>
      </c>
      <c r="K9" s="31">
        <f t="shared" si="4"/>
        <v>22123.881652832002</v>
      </c>
      <c r="L9" s="26">
        <f t="shared" si="5"/>
        <v>0.24740185554532806</v>
      </c>
    </row>
    <row r="10" spans="1:12" x14ac:dyDescent="0.25">
      <c r="A10" s="25" t="s">
        <v>157</v>
      </c>
      <c r="B10" s="25" t="s">
        <v>31</v>
      </c>
      <c r="C10" s="25" t="s">
        <v>152</v>
      </c>
      <c r="D10" s="25" t="s">
        <v>135</v>
      </c>
      <c r="E10" s="31">
        <v>89424.881652832002</v>
      </c>
      <c r="F10" s="31">
        <v>41777</v>
      </c>
      <c r="G10" s="31">
        <f t="shared" si="0"/>
        <v>47647.881652832002</v>
      </c>
      <c r="H10" s="26">
        <f t="shared" si="1"/>
        <v>0.53282577256084118</v>
      </c>
      <c r="I10" s="58">
        <v>2597</v>
      </c>
      <c r="J10" s="58">
        <v>14904</v>
      </c>
      <c r="K10" s="31">
        <f t="shared" si="4"/>
        <v>30146.881652832002</v>
      </c>
      <c r="L10" s="26">
        <f t="shared" si="5"/>
        <v>0.33711961476079044</v>
      </c>
    </row>
    <row r="11" spans="1:12" x14ac:dyDescent="0.25">
      <c r="A11" s="25" t="s">
        <v>154</v>
      </c>
      <c r="B11" s="25" t="s">
        <v>155</v>
      </c>
      <c r="C11" s="25" t="s">
        <v>152</v>
      </c>
      <c r="D11" s="25" t="s">
        <v>136</v>
      </c>
      <c r="E11" s="31">
        <v>263618.01672363299</v>
      </c>
      <c r="F11" s="31">
        <v>186078</v>
      </c>
      <c r="G11" s="31">
        <f t="shared" si="0"/>
        <v>77540.016723632987</v>
      </c>
      <c r="H11" s="26">
        <f t="shared" si="1"/>
        <v>0.29413777437269384</v>
      </c>
      <c r="I11" s="58">
        <v>7248</v>
      </c>
      <c r="J11" s="58">
        <v>11178</v>
      </c>
      <c r="K11" s="31">
        <f t="shared" si="4"/>
        <v>59114.016723632987</v>
      </c>
      <c r="L11" s="26">
        <f t="shared" si="5"/>
        <v>0.22424118600970228</v>
      </c>
    </row>
    <row r="12" spans="1:12" x14ac:dyDescent="0.25">
      <c r="A12" s="25" t="s">
        <v>154</v>
      </c>
      <c r="B12" s="25" t="s">
        <v>155</v>
      </c>
      <c r="C12" s="25" t="s">
        <v>152</v>
      </c>
      <c r="D12" s="25" t="s">
        <v>137</v>
      </c>
      <c r="E12" s="31">
        <v>113644.69409179701</v>
      </c>
      <c r="F12" s="31">
        <v>82982.586971283003</v>
      </c>
      <c r="G12" s="31">
        <f t="shared" si="0"/>
        <v>30662.107120514003</v>
      </c>
      <c r="H12" s="26">
        <f t="shared" si="1"/>
        <v>0.26980676366418438</v>
      </c>
      <c r="I12" s="58">
        <v>2500</v>
      </c>
      <c r="J12" s="58">
        <v>5500</v>
      </c>
      <c r="K12" s="31">
        <f t="shared" si="4"/>
        <v>22662.107120514003</v>
      </c>
      <c r="L12" s="26">
        <f t="shared" si="5"/>
        <v>0.19941192416962808</v>
      </c>
    </row>
    <row r="13" spans="1:12" x14ac:dyDescent="0.25">
      <c r="A13" s="25" t="s">
        <v>160</v>
      </c>
      <c r="B13" s="25" t="s">
        <v>161</v>
      </c>
      <c r="C13" s="25" t="s">
        <v>152</v>
      </c>
      <c r="D13" s="25" t="s">
        <v>139</v>
      </c>
      <c r="E13" s="31">
        <v>29808.266967773401</v>
      </c>
      <c r="F13" s="31">
        <v>11081.131641387899</v>
      </c>
      <c r="G13" s="31">
        <f t="shared" si="0"/>
        <v>18727.135326385502</v>
      </c>
      <c r="H13" s="26">
        <f t="shared" si="1"/>
        <v>0.62825307310324219</v>
      </c>
      <c r="I13" s="58">
        <v>471</v>
      </c>
      <c r="J13" s="58">
        <v>3726</v>
      </c>
      <c r="K13" s="31">
        <f t="shared" si="4"/>
        <v>14530.135326385502</v>
      </c>
      <c r="L13" s="26">
        <f t="shared" si="5"/>
        <v>0.48745320692727495</v>
      </c>
    </row>
    <row r="14" spans="1:12" x14ac:dyDescent="0.25">
      <c r="A14" s="25" t="s">
        <v>154</v>
      </c>
      <c r="B14" s="25" t="s">
        <v>155</v>
      </c>
      <c r="C14" s="25" t="s">
        <v>152</v>
      </c>
      <c r="D14" s="25" t="s">
        <v>138</v>
      </c>
      <c r="E14" s="31">
        <v>29808.266967773401</v>
      </c>
      <c r="F14" s="31">
        <v>5547.0366706848099</v>
      </c>
      <c r="G14" s="31">
        <f t="shared" si="0"/>
        <v>24261.23029708859</v>
      </c>
      <c r="H14" s="26">
        <f t="shared" si="1"/>
        <v>0.81390945415639637</v>
      </c>
      <c r="I14" s="58">
        <v>483</v>
      </c>
      <c r="J14" s="58">
        <v>3726</v>
      </c>
      <c r="K14" s="31">
        <f t="shared" si="4"/>
        <v>20052.23029708859</v>
      </c>
      <c r="L14" s="26">
        <f t="shared" si="5"/>
        <v>0.67270701509643782</v>
      </c>
    </row>
    <row r="15" spans="1:12" s="27" customFormat="1" x14ac:dyDescent="0.25">
      <c r="A15" s="29" t="s">
        <v>148</v>
      </c>
      <c r="B15" s="29"/>
      <c r="C15" s="29"/>
      <c r="D15" s="29"/>
      <c r="E15" s="30">
        <f>SUM(E3:E14)</f>
        <v>943620.59069824254</v>
      </c>
      <c r="F15" s="30">
        <f>SUM(F3:F14)</f>
        <v>547814.34396362305</v>
      </c>
      <c r="G15" s="30">
        <f>SUM(G3:G14)</f>
        <v>395806.24673461943</v>
      </c>
      <c r="H15" s="28">
        <f t="shared" si="1"/>
        <v>0.41945486420738043</v>
      </c>
      <c r="I15" s="30">
        <f>SUM(I3:I14)</f>
        <v>37380</v>
      </c>
      <c r="J15" s="30">
        <f>SUM(J3:J14)</f>
        <v>78157</v>
      </c>
      <c r="K15" s="30">
        <f>SUM(K3:K14)</f>
        <v>280269.24673461937</v>
      </c>
      <c r="L15" s="28">
        <f t="shared" si="5"/>
        <v>0.29701476366389062</v>
      </c>
    </row>
    <row r="17" spans="1:12" x14ac:dyDescent="0.25">
      <c r="A17" s="153">
        <v>41726</v>
      </c>
    </row>
    <row r="18" spans="1:12" x14ac:dyDescent="0.25">
      <c r="A18" s="29" t="s">
        <v>145</v>
      </c>
      <c r="B18" s="29" t="s">
        <v>1</v>
      </c>
      <c r="C18" s="29" t="s">
        <v>146</v>
      </c>
      <c r="D18" s="29" t="s">
        <v>147</v>
      </c>
      <c r="E18" s="30" t="s">
        <v>163</v>
      </c>
      <c r="F18" s="30" t="s">
        <v>164</v>
      </c>
      <c r="G18" s="30" t="s">
        <v>234</v>
      </c>
      <c r="H18" s="29" t="s">
        <v>390</v>
      </c>
      <c r="I18" s="35" t="s">
        <v>236</v>
      </c>
      <c r="J18" s="29" t="s">
        <v>235</v>
      </c>
      <c r="K18" s="29" t="s">
        <v>162</v>
      </c>
      <c r="L18" s="29" t="s">
        <v>6</v>
      </c>
    </row>
    <row r="19" spans="1:12" x14ac:dyDescent="0.25">
      <c r="A19" s="25" t="s">
        <v>158</v>
      </c>
      <c r="B19" s="25" t="s">
        <v>28</v>
      </c>
      <c r="C19" s="25" t="s">
        <v>152</v>
      </c>
      <c r="D19" s="25" t="s">
        <v>126</v>
      </c>
      <c r="E19" s="31">
        <v>44712.481201171897</v>
      </c>
      <c r="F19" s="31">
        <v>15850.8153686523</v>
      </c>
      <c r="G19" s="31">
        <v>28861.665832519597</v>
      </c>
      <c r="H19" s="26">
        <v>0.6454946148630003</v>
      </c>
      <c r="I19" s="58">
        <v>1500</v>
      </c>
      <c r="J19" s="58">
        <v>3726</v>
      </c>
      <c r="K19" s="31">
        <v>23635.665832519597</v>
      </c>
      <c r="L19" s="26">
        <v>0.5286144986268424</v>
      </c>
    </row>
    <row r="20" spans="1:12" x14ac:dyDescent="0.25">
      <c r="A20" s="25" t="s">
        <v>159</v>
      </c>
      <c r="B20" s="25" t="s">
        <v>28</v>
      </c>
      <c r="C20" s="25" t="s">
        <v>152</v>
      </c>
      <c r="D20" s="25" t="s">
        <v>127</v>
      </c>
      <c r="E20" s="31">
        <v>44712.481201171897</v>
      </c>
      <c r="F20" s="31">
        <v>18355.8271484375</v>
      </c>
      <c r="G20" s="31">
        <v>26356.654052734397</v>
      </c>
      <c r="H20" s="26">
        <v>0.58946972623034843</v>
      </c>
      <c r="I20" s="58">
        <v>1000</v>
      </c>
      <c r="J20" s="58">
        <v>3726</v>
      </c>
      <c r="K20" s="31">
        <v>21630.654052734397</v>
      </c>
      <c r="L20" s="26">
        <v>0.4837721699096284</v>
      </c>
    </row>
    <row r="21" spans="1:12" x14ac:dyDescent="0.25">
      <c r="A21" s="25" t="s">
        <v>151</v>
      </c>
      <c r="B21" s="25" t="s">
        <v>19</v>
      </c>
      <c r="C21" s="25" t="s">
        <v>152</v>
      </c>
      <c r="D21" s="25" t="s">
        <v>130</v>
      </c>
      <c r="E21" s="31">
        <v>67068.802551269502</v>
      </c>
      <c r="F21" s="31">
        <v>53361.694252014197</v>
      </c>
      <c r="G21" s="31">
        <v>13707.108299255306</v>
      </c>
      <c r="H21" s="26">
        <v>0.2043738337027437</v>
      </c>
      <c r="I21" s="58">
        <v>4471</v>
      </c>
      <c r="J21" s="58">
        <v>5589</v>
      </c>
      <c r="K21" s="31">
        <v>3647.1082992553056</v>
      </c>
      <c r="L21" s="26">
        <v>5.4378610628501099E-2</v>
      </c>
    </row>
    <row r="22" spans="1:12" x14ac:dyDescent="0.25">
      <c r="A22" s="25" t="s">
        <v>153</v>
      </c>
      <c r="B22" s="25" t="s">
        <v>19</v>
      </c>
      <c r="C22" s="25" t="s">
        <v>152</v>
      </c>
      <c r="D22" s="25" t="s">
        <v>131</v>
      </c>
      <c r="E22" s="31">
        <v>81972.855285644502</v>
      </c>
      <c r="F22" s="31">
        <v>58169</v>
      </c>
      <c r="G22" s="31">
        <v>23803.855285644502</v>
      </c>
      <c r="H22" s="26">
        <v>0.29038704584215153</v>
      </c>
      <c r="I22" s="58">
        <v>6122</v>
      </c>
      <c r="J22" s="58">
        <v>3726</v>
      </c>
      <c r="K22" s="31">
        <v>13955.855285644502</v>
      </c>
      <c r="L22" s="26">
        <v>0.170249715433403</v>
      </c>
    </row>
    <row r="23" spans="1:12" x14ac:dyDescent="0.25">
      <c r="A23" s="25" t="s">
        <v>151</v>
      </c>
      <c r="B23" s="25" t="s">
        <v>19</v>
      </c>
      <c r="C23" s="25" t="s">
        <v>152</v>
      </c>
      <c r="D23" s="25" t="s">
        <v>132</v>
      </c>
      <c r="E23" s="31">
        <v>44712.481201171897</v>
      </c>
      <c r="F23" s="31">
        <v>15620.1864852905</v>
      </c>
      <c r="G23" s="31">
        <v>29092.294715881399</v>
      </c>
      <c r="H23" s="26">
        <v>0.65065265747584822</v>
      </c>
      <c r="I23" s="58">
        <v>982</v>
      </c>
      <c r="J23" s="58">
        <v>3726</v>
      </c>
      <c r="K23" s="31">
        <v>24384.294715881399</v>
      </c>
      <c r="L23" s="26">
        <v>0.54535767331208396</v>
      </c>
    </row>
    <row r="24" spans="1:12" x14ac:dyDescent="0.25">
      <c r="A24" s="25" t="s">
        <v>153</v>
      </c>
      <c r="B24" s="25" t="s">
        <v>19</v>
      </c>
      <c r="C24" s="25" t="s">
        <v>152</v>
      </c>
      <c r="D24" s="25" t="s">
        <v>133</v>
      </c>
      <c r="E24" s="31">
        <v>44712.481201171897</v>
      </c>
      <c r="F24" s="31">
        <v>15618.065425872799</v>
      </c>
      <c r="G24" s="31">
        <v>29094.415775299098</v>
      </c>
      <c r="H24" s="26">
        <v>0.65070009522389338</v>
      </c>
      <c r="I24" s="58">
        <v>982</v>
      </c>
      <c r="J24" s="58">
        <v>3726</v>
      </c>
      <c r="K24" s="31">
        <v>24386.415775299098</v>
      </c>
      <c r="L24" s="26">
        <v>0.54540511106012923</v>
      </c>
    </row>
    <row r="25" spans="1:12" x14ac:dyDescent="0.25">
      <c r="A25" s="25" t="s">
        <v>156</v>
      </c>
      <c r="B25" s="25" t="s">
        <v>31</v>
      </c>
      <c r="C25" s="25" t="s">
        <v>152</v>
      </c>
      <c r="D25" s="25" t="s">
        <v>134</v>
      </c>
      <c r="E25" s="31">
        <v>89424.881652832002</v>
      </c>
      <c r="F25" s="31">
        <v>43373</v>
      </c>
      <c r="G25" s="31">
        <v>46051.881652832002</v>
      </c>
      <c r="H25" s="26">
        <v>0.51497839081986174</v>
      </c>
      <c r="I25" s="58">
        <v>9024</v>
      </c>
      <c r="J25" s="59">
        <v>14904</v>
      </c>
      <c r="K25" s="31">
        <v>22123.881652832002</v>
      </c>
      <c r="L25" s="26">
        <v>0.24740185554532806</v>
      </c>
    </row>
    <row r="26" spans="1:12" x14ac:dyDescent="0.25">
      <c r="A26" s="25" t="s">
        <v>157</v>
      </c>
      <c r="B26" s="25" t="s">
        <v>31</v>
      </c>
      <c r="C26" s="25" t="s">
        <v>152</v>
      </c>
      <c r="D26" s="25" t="s">
        <v>135</v>
      </c>
      <c r="E26" s="31">
        <v>89424.881652832002</v>
      </c>
      <c r="F26" s="31">
        <v>41777</v>
      </c>
      <c r="G26" s="31">
        <v>47647.881652832002</v>
      </c>
      <c r="H26" s="26">
        <v>0.53282577256084118</v>
      </c>
      <c r="I26" s="58">
        <v>2597</v>
      </c>
      <c r="J26" s="58">
        <v>14904</v>
      </c>
      <c r="K26" s="31">
        <v>30146.881652832002</v>
      </c>
      <c r="L26" s="26">
        <v>0.33711961476079044</v>
      </c>
    </row>
    <row r="27" spans="1:12" x14ac:dyDescent="0.25">
      <c r="A27" s="25" t="s">
        <v>154</v>
      </c>
      <c r="B27" s="25" t="s">
        <v>155</v>
      </c>
      <c r="C27" s="25" t="s">
        <v>152</v>
      </c>
      <c r="D27" s="25" t="s">
        <v>136</v>
      </c>
      <c r="E27" s="31">
        <v>263618.01672363299</v>
      </c>
      <c r="F27" s="31">
        <v>186078</v>
      </c>
      <c r="G27" s="31">
        <v>77540.016723632987</v>
      </c>
      <c r="H27" s="26">
        <v>0.29413777437269384</v>
      </c>
      <c r="I27" s="58">
        <v>7248</v>
      </c>
      <c r="J27" s="58">
        <v>11178</v>
      </c>
      <c r="K27" s="31">
        <v>59114.016723632987</v>
      </c>
      <c r="L27" s="26">
        <v>0.22424118600970228</v>
      </c>
    </row>
    <row r="28" spans="1:12" x14ac:dyDescent="0.25">
      <c r="A28" s="25" t="s">
        <v>154</v>
      </c>
      <c r="B28" s="25" t="s">
        <v>155</v>
      </c>
      <c r="C28" s="25" t="s">
        <v>152</v>
      </c>
      <c r="D28" s="25" t="s">
        <v>137</v>
      </c>
      <c r="E28" s="31">
        <v>113644.69409179701</v>
      </c>
      <c r="F28" s="31">
        <v>82982.586971283003</v>
      </c>
      <c r="G28" s="31">
        <v>30662.107120514003</v>
      </c>
      <c r="H28" s="26">
        <v>0.26980676366418438</v>
      </c>
      <c r="I28" s="58">
        <v>2500</v>
      </c>
      <c r="J28" s="58">
        <v>5500</v>
      </c>
      <c r="K28" s="31">
        <v>22662.107120514003</v>
      </c>
      <c r="L28" s="26">
        <v>0.19941192416962808</v>
      </c>
    </row>
    <row r="29" spans="1:12" x14ac:dyDescent="0.25">
      <c r="A29" s="25" t="s">
        <v>160</v>
      </c>
      <c r="B29" s="25" t="s">
        <v>161</v>
      </c>
      <c r="C29" s="25" t="s">
        <v>152</v>
      </c>
      <c r="D29" s="25" t="s">
        <v>139</v>
      </c>
      <c r="E29" s="31">
        <v>29808.266967773401</v>
      </c>
      <c r="F29" s="31">
        <v>11081.131641387899</v>
      </c>
      <c r="G29" s="31">
        <v>18727.135326385502</v>
      </c>
      <c r="H29" s="26">
        <v>0.62825307310324219</v>
      </c>
      <c r="I29" s="58">
        <v>471</v>
      </c>
      <c r="J29" s="58">
        <v>3726</v>
      </c>
      <c r="K29" s="31">
        <v>14530.135326385502</v>
      </c>
      <c r="L29" s="26">
        <v>0.48745320692727495</v>
      </c>
    </row>
    <row r="30" spans="1:12" x14ac:dyDescent="0.25">
      <c r="A30" s="25" t="s">
        <v>154</v>
      </c>
      <c r="B30" s="25" t="s">
        <v>155</v>
      </c>
      <c r="C30" s="25" t="s">
        <v>152</v>
      </c>
      <c r="D30" s="25" t="s">
        <v>138</v>
      </c>
      <c r="E30" s="31">
        <v>29808.266967773401</v>
      </c>
      <c r="F30" s="31">
        <v>5547.0366706848099</v>
      </c>
      <c r="G30" s="31">
        <v>24261.23029708859</v>
      </c>
      <c r="H30" s="26">
        <v>0.81390945415639637</v>
      </c>
      <c r="I30" s="58">
        <v>483</v>
      </c>
      <c r="J30" s="58">
        <v>3726</v>
      </c>
      <c r="K30" s="31">
        <v>20052.23029708859</v>
      </c>
      <c r="L30" s="26">
        <v>0.67270701509643782</v>
      </c>
    </row>
    <row r="31" spans="1:12" x14ac:dyDescent="0.25">
      <c r="A31" s="29" t="s">
        <v>148</v>
      </c>
      <c r="B31" s="29"/>
      <c r="C31" s="29"/>
      <c r="D31" s="29"/>
      <c r="E31" s="30">
        <v>943620.59069824254</v>
      </c>
      <c r="F31" s="30">
        <v>547814.34396362305</v>
      </c>
      <c r="G31" s="30">
        <v>395806.24673461943</v>
      </c>
      <c r="H31" s="28">
        <v>0.41945486420738043</v>
      </c>
      <c r="I31" s="30">
        <v>37380</v>
      </c>
      <c r="J31" s="30">
        <v>78157</v>
      </c>
      <c r="K31" s="30">
        <v>280269.24673461937</v>
      </c>
      <c r="L31" s="28">
        <v>0.29701476366389062</v>
      </c>
    </row>
  </sheetData>
  <sortState ref="A15:H26">
    <sortCondition ref="D15:D2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3"/>
  <sheetViews>
    <sheetView topLeftCell="D1" workbookViewId="0">
      <selection activeCell="G14" sqref="G14"/>
    </sheetView>
  </sheetViews>
  <sheetFormatPr defaultRowHeight="15" x14ac:dyDescent="0.25"/>
  <cols>
    <col min="1" max="1" width="31.140625" bestFit="1" customWidth="1"/>
    <col min="3" max="3" width="31.5703125" customWidth="1"/>
    <col min="4" max="4" width="22.7109375" customWidth="1"/>
    <col min="5" max="5" width="18" customWidth="1"/>
    <col min="6" max="6" width="29.140625" style="23" customWidth="1"/>
    <col min="7" max="7" width="14" bestFit="1" customWidth="1"/>
    <col min="8" max="8" width="9.5703125" bestFit="1" customWidth="1"/>
    <col min="9" max="9" width="9.5703125" customWidth="1"/>
  </cols>
  <sheetData>
    <row r="1" spans="1:100" ht="18" x14ac:dyDescent="0.25">
      <c r="A1" s="1"/>
      <c r="B1" s="1"/>
      <c r="C1" s="5" t="s">
        <v>0</v>
      </c>
      <c r="D1" s="5"/>
      <c r="E1" s="5"/>
      <c r="F1" s="2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100" ht="51.75" x14ac:dyDescent="0.25">
      <c r="A2" s="3" t="s">
        <v>1</v>
      </c>
      <c r="B2" s="3"/>
      <c r="C2" s="3" t="s">
        <v>2</v>
      </c>
      <c r="D2" s="3" t="s">
        <v>3</v>
      </c>
      <c r="E2" s="9" t="s">
        <v>4</v>
      </c>
      <c r="F2" s="21" t="s">
        <v>5</v>
      </c>
      <c r="G2" s="12" t="s">
        <v>6</v>
      </c>
      <c r="H2" s="13" t="s">
        <v>7</v>
      </c>
      <c r="I2" s="4" t="s">
        <v>143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15" t="s">
        <v>18</v>
      </c>
      <c r="U2" s="15" t="s">
        <v>43</v>
      </c>
      <c r="V2" s="15" t="s">
        <v>44</v>
      </c>
      <c r="W2" s="15" t="s">
        <v>45</v>
      </c>
      <c r="X2" s="15" t="s">
        <v>46</v>
      </c>
      <c r="Y2" s="15" t="s">
        <v>47</v>
      </c>
      <c r="Z2" s="15" t="s">
        <v>48</v>
      </c>
      <c r="AA2" s="15" t="s">
        <v>49</v>
      </c>
      <c r="AB2" s="15" t="s">
        <v>50</v>
      </c>
      <c r="AC2" s="15" t="s">
        <v>51</v>
      </c>
      <c r="AD2" s="15" t="s">
        <v>52</v>
      </c>
      <c r="AE2" s="15" t="s">
        <v>53</v>
      </c>
      <c r="AF2" s="15" t="s">
        <v>54</v>
      </c>
      <c r="AG2" s="15" t="s">
        <v>55</v>
      </c>
      <c r="AH2" s="15" t="s">
        <v>56</v>
      </c>
      <c r="AI2" s="15" t="s">
        <v>57</v>
      </c>
      <c r="AJ2" s="15" t="s">
        <v>58</v>
      </c>
      <c r="AK2" s="15" t="s">
        <v>59</v>
      </c>
      <c r="AL2" s="15" t="s">
        <v>60</v>
      </c>
      <c r="AM2" s="15" t="s">
        <v>61</v>
      </c>
      <c r="AN2" s="15" t="s">
        <v>62</v>
      </c>
      <c r="AO2" s="15" t="s">
        <v>63</v>
      </c>
      <c r="AP2" s="15" t="s">
        <v>64</v>
      </c>
      <c r="AQ2" s="15" t="s">
        <v>65</v>
      </c>
      <c r="AR2" s="15" t="s">
        <v>66</v>
      </c>
      <c r="AS2" s="15" t="s">
        <v>67</v>
      </c>
      <c r="AT2" s="15" t="s">
        <v>68</v>
      </c>
      <c r="AU2" s="15" t="s">
        <v>69</v>
      </c>
      <c r="AV2" s="15" t="s">
        <v>70</v>
      </c>
      <c r="AW2" s="15" t="s">
        <v>71</v>
      </c>
      <c r="AX2" s="15" t="s">
        <v>72</v>
      </c>
      <c r="AY2" s="15" t="s">
        <v>73</v>
      </c>
      <c r="AZ2" s="15" t="s">
        <v>74</v>
      </c>
      <c r="BA2" s="15" t="s">
        <v>75</v>
      </c>
      <c r="BB2" s="15" t="s">
        <v>76</v>
      </c>
      <c r="BC2" s="15" t="s">
        <v>77</v>
      </c>
      <c r="BD2" s="15" t="s">
        <v>78</v>
      </c>
      <c r="BE2" s="15" t="s">
        <v>79</v>
      </c>
      <c r="BF2" s="15" t="s">
        <v>80</v>
      </c>
      <c r="BG2" s="15" t="s">
        <v>81</v>
      </c>
      <c r="BH2" s="15" t="s">
        <v>82</v>
      </c>
      <c r="BI2" s="15" t="s">
        <v>83</v>
      </c>
      <c r="BJ2" s="15" t="s">
        <v>84</v>
      </c>
      <c r="BK2" s="15" t="s">
        <v>85</v>
      </c>
      <c r="BL2" s="15" t="s">
        <v>86</v>
      </c>
      <c r="BM2" s="15" t="s">
        <v>87</v>
      </c>
      <c r="BN2" s="15" t="s">
        <v>88</v>
      </c>
      <c r="BO2" s="15" t="s">
        <v>89</v>
      </c>
      <c r="BP2" s="15" t="s">
        <v>90</v>
      </c>
      <c r="BQ2" s="15" t="s">
        <v>91</v>
      </c>
      <c r="BR2" s="15" t="s">
        <v>92</v>
      </c>
      <c r="BS2" s="15" t="s">
        <v>93</v>
      </c>
      <c r="BT2" s="15" t="s">
        <v>94</v>
      </c>
      <c r="BU2" s="15" t="s">
        <v>95</v>
      </c>
      <c r="BV2" s="15" t="s">
        <v>96</v>
      </c>
      <c r="BW2" s="15" t="s">
        <v>97</v>
      </c>
      <c r="BX2" s="15" t="s">
        <v>98</v>
      </c>
      <c r="BY2" s="15" t="s">
        <v>99</v>
      </c>
      <c r="BZ2" s="15" t="s">
        <v>100</v>
      </c>
      <c r="CA2" s="15" t="s">
        <v>101</v>
      </c>
      <c r="CB2" s="15" t="s">
        <v>102</v>
      </c>
      <c r="CC2" s="15" t="s">
        <v>103</v>
      </c>
      <c r="CD2" s="15" t="s">
        <v>104</v>
      </c>
      <c r="CE2" s="15" t="s">
        <v>105</v>
      </c>
      <c r="CF2" s="15" t="s">
        <v>106</v>
      </c>
      <c r="CG2" s="15" t="s">
        <v>107</v>
      </c>
      <c r="CH2" s="15" t="s">
        <v>108</v>
      </c>
      <c r="CI2" s="15" t="s">
        <v>109</v>
      </c>
      <c r="CJ2" s="15" t="s">
        <v>110</v>
      </c>
      <c r="CK2" s="15" t="s">
        <v>111</v>
      </c>
      <c r="CL2" s="15" t="s">
        <v>112</v>
      </c>
      <c r="CM2" s="15" t="s">
        <v>113</v>
      </c>
      <c r="CN2" s="15" t="s">
        <v>114</v>
      </c>
      <c r="CO2" s="15" t="s">
        <v>115</v>
      </c>
      <c r="CP2" s="15" t="s">
        <v>116</v>
      </c>
      <c r="CQ2" s="15" t="s">
        <v>117</v>
      </c>
      <c r="CR2" s="15" t="s">
        <v>118</v>
      </c>
      <c r="CS2" s="15" t="s">
        <v>119</v>
      </c>
      <c r="CT2" s="15" t="s">
        <v>120</v>
      </c>
      <c r="CU2" s="15" t="s">
        <v>121</v>
      </c>
      <c r="CV2" s="15" t="s">
        <v>122</v>
      </c>
    </row>
    <row r="3" spans="1:100" x14ac:dyDescent="0.25">
      <c r="A3" s="2" t="s">
        <v>19</v>
      </c>
      <c r="B3" s="2" t="s">
        <v>20</v>
      </c>
      <c r="C3" s="1" t="s">
        <v>21</v>
      </c>
      <c r="D3" s="6"/>
      <c r="E3" s="8">
        <f>$I3/(AVERAGE($I4:$AB4))</f>
        <v>36.516758591429785</v>
      </c>
      <c r="F3" s="22">
        <f>SUM($H3+$T3)</f>
        <v>59028</v>
      </c>
      <c r="G3" s="8">
        <f>($I3/$F3)*100</f>
        <v>14.581215694246799</v>
      </c>
      <c r="H3" s="8">
        <v>48517</v>
      </c>
      <c r="I3" s="8">
        <v>8607</v>
      </c>
      <c r="J3" s="8">
        <v>8607</v>
      </c>
      <c r="K3" s="8">
        <v>8691</v>
      </c>
      <c r="L3" s="8">
        <v>8831</v>
      </c>
      <c r="M3" s="8">
        <v>8970</v>
      </c>
      <c r="N3" s="8">
        <v>9037</v>
      </c>
      <c r="O3" s="8">
        <v>9439</v>
      </c>
      <c r="P3" s="8">
        <v>9541</v>
      </c>
      <c r="Q3" s="8">
        <v>9804</v>
      </c>
      <c r="R3" s="8">
        <v>10193</v>
      </c>
      <c r="S3" s="8">
        <v>10346</v>
      </c>
      <c r="T3" s="16">
        <v>10511</v>
      </c>
      <c r="U3" s="16">
        <v>10943</v>
      </c>
      <c r="V3" s="16">
        <v>11196</v>
      </c>
      <c r="W3" s="16">
        <v>11358</v>
      </c>
      <c r="X3" s="16">
        <v>11472</v>
      </c>
      <c r="Y3" s="16">
        <v>11609</v>
      </c>
      <c r="Z3" s="16">
        <v>11745</v>
      </c>
      <c r="AA3" s="16">
        <v>12040</v>
      </c>
      <c r="AB3" s="16">
        <v>12196</v>
      </c>
      <c r="AC3" s="16">
        <v>12347</v>
      </c>
      <c r="AD3" s="16">
        <v>12493</v>
      </c>
      <c r="AE3" s="16">
        <v>12646</v>
      </c>
      <c r="AF3" s="16">
        <v>12805</v>
      </c>
      <c r="AG3" s="16">
        <v>13257</v>
      </c>
      <c r="AH3" s="16">
        <v>15157</v>
      </c>
      <c r="AI3" s="16">
        <v>26624</v>
      </c>
      <c r="AJ3" s="16">
        <v>26624</v>
      </c>
      <c r="AK3" s="16">
        <v>26624</v>
      </c>
      <c r="AL3" s="16">
        <v>26624</v>
      </c>
      <c r="AM3" s="16">
        <v>29696</v>
      </c>
      <c r="AN3" s="16">
        <v>29696</v>
      </c>
      <c r="AO3" s="16">
        <v>31302</v>
      </c>
      <c r="AP3" s="16">
        <v>4055</v>
      </c>
      <c r="AQ3" s="16">
        <v>4367</v>
      </c>
      <c r="AR3" s="16">
        <v>4580</v>
      </c>
      <c r="AS3" s="16">
        <v>4965</v>
      </c>
      <c r="AT3" s="16">
        <v>5122</v>
      </c>
      <c r="AU3" s="16">
        <v>4352</v>
      </c>
      <c r="AV3" s="16">
        <v>4419</v>
      </c>
      <c r="AW3" s="16">
        <v>4628</v>
      </c>
      <c r="AX3" s="16">
        <v>4784</v>
      </c>
      <c r="AY3" s="16">
        <v>4956</v>
      </c>
      <c r="AZ3" s="16">
        <v>5087</v>
      </c>
      <c r="BA3" s="16">
        <v>5145</v>
      </c>
      <c r="BB3" s="16">
        <v>5303</v>
      </c>
      <c r="BC3" s="16">
        <v>5462</v>
      </c>
      <c r="BD3" s="16">
        <v>5606</v>
      </c>
      <c r="BE3" s="16">
        <v>5747</v>
      </c>
      <c r="BF3" s="16">
        <v>5917</v>
      </c>
      <c r="BG3" s="16">
        <v>6083</v>
      </c>
      <c r="BH3" s="16">
        <v>6250</v>
      </c>
      <c r="BI3" s="16">
        <v>6412</v>
      </c>
      <c r="BJ3" s="16">
        <v>6571</v>
      </c>
      <c r="BK3" s="16">
        <v>6714</v>
      </c>
      <c r="BL3" s="16">
        <v>6872</v>
      </c>
      <c r="BM3" s="16">
        <v>7047</v>
      </c>
      <c r="BN3" s="16">
        <v>7222</v>
      </c>
      <c r="BO3" s="16">
        <v>7421</v>
      </c>
      <c r="BP3" s="16">
        <v>7632</v>
      </c>
      <c r="BQ3" s="16">
        <v>7821</v>
      </c>
      <c r="BR3" s="16">
        <v>7942</v>
      </c>
      <c r="BS3" s="16">
        <v>8077</v>
      </c>
      <c r="BT3" s="16">
        <v>8219</v>
      </c>
      <c r="BU3" s="16">
        <v>8419</v>
      </c>
      <c r="BV3" s="16">
        <v>8621</v>
      </c>
      <c r="BW3" s="16">
        <v>9424</v>
      </c>
      <c r="BX3" s="16">
        <v>9472</v>
      </c>
      <c r="BY3" s="16">
        <v>9542</v>
      </c>
      <c r="BZ3" s="16">
        <v>9578</v>
      </c>
      <c r="CA3" s="16">
        <v>9599</v>
      </c>
      <c r="CB3" s="16">
        <v>9622</v>
      </c>
      <c r="CC3" s="16">
        <v>9685</v>
      </c>
      <c r="CD3" s="16">
        <v>9828</v>
      </c>
      <c r="CE3" s="16">
        <v>9961</v>
      </c>
      <c r="CF3" s="16">
        <v>10107</v>
      </c>
      <c r="CG3" s="16">
        <v>10228</v>
      </c>
      <c r="CH3" s="16">
        <v>10357</v>
      </c>
      <c r="CI3" s="16">
        <v>10506</v>
      </c>
      <c r="CJ3" s="16">
        <v>10650</v>
      </c>
      <c r="CK3" s="16">
        <v>0</v>
      </c>
      <c r="CL3" s="16">
        <v>0</v>
      </c>
      <c r="CM3" s="16">
        <v>0</v>
      </c>
      <c r="CN3" s="16">
        <v>0</v>
      </c>
      <c r="CO3" s="16">
        <v>0</v>
      </c>
      <c r="CP3" s="16">
        <v>0</v>
      </c>
      <c r="CQ3" s="16">
        <v>0</v>
      </c>
      <c r="CR3" s="16">
        <v>0</v>
      </c>
      <c r="CS3" s="16">
        <v>0</v>
      </c>
      <c r="CT3" s="16">
        <v>0</v>
      </c>
      <c r="CU3" s="16">
        <v>0</v>
      </c>
      <c r="CV3" s="16">
        <v>0</v>
      </c>
    </row>
    <row r="4" spans="1:100" x14ac:dyDescent="0.25">
      <c r="A4" s="2"/>
      <c r="B4" s="2"/>
      <c r="C4" s="1" t="s">
        <v>22</v>
      </c>
      <c r="D4" s="6"/>
      <c r="E4" s="8"/>
      <c r="F4" s="22"/>
      <c r="G4" s="8"/>
      <c r="H4" s="2"/>
      <c r="I4" s="8">
        <f>J3-I3</f>
        <v>0</v>
      </c>
      <c r="J4" s="8">
        <f>L3-J3</f>
        <v>224</v>
      </c>
      <c r="K4" s="8">
        <v>279</v>
      </c>
      <c r="L4" s="8">
        <v>206</v>
      </c>
      <c r="M4" s="8">
        <v>67</v>
      </c>
      <c r="N4" s="8">
        <v>767</v>
      </c>
      <c r="O4" s="8">
        <v>365</v>
      </c>
      <c r="P4" s="8">
        <v>263</v>
      </c>
      <c r="Q4" s="8">
        <v>389</v>
      </c>
      <c r="R4" s="8">
        <v>153</v>
      </c>
      <c r="S4" s="8">
        <v>165</v>
      </c>
      <c r="T4" s="16">
        <f t="shared" ref="T4:CE4" si="0">U3-T3</f>
        <v>432</v>
      </c>
      <c r="U4" s="16">
        <f t="shared" si="0"/>
        <v>253</v>
      </c>
      <c r="V4" s="16">
        <f t="shared" si="0"/>
        <v>162</v>
      </c>
      <c r="W4" s="16">
        <f t="shared" si="0"/>
        <v>114</v>
      </c>
      <c r="X4" s="16">
        <f t="shared" si="0"/>
        <v>137</v>
      </c>
      <c r="Y4" s="16">
        <f t="shared" si="0"/>
        <v>136</v>
      </c>
      <c r="Z4" s="16">
        <f t="shared" si="0"/>
        <v>295</v>
      </c>
      <c r="AA4" s="16">
        <f t="shared" si="0"/>
        <v>156</v>
      </c>
      <c r="AB4" s="16">
        <f t="shared" si="0"/>
        <v>151</v>
      </c>
      <c r="AC4" s="16">
        <f t="shared" si="0"/>
        <v>146</v>
      </c>
      <c r="AD4" s="17">
        <f t="shared" si="0"/>
        <v>153</v>
      </c>
      <c r="AE4" s="17">
        <f>AF3-AE3</f>
        <v>159</v>
      </c>
      <c r="AF4" s="17">
        <f t="shared" si="0"/>
        <v>452</v>
      </c>
      <c r="AG4" s="17">
        <f t="shared" si="0"/>
        <v>1900</v>
      </c>
      <c r="AH4" s="17">
        <f t="shared" si="0"/>
        <v>11467</v>
      </c>
      <c r="AI4" s="17">
        <f t="shared" si="0"/>
        <v>0</v>
      </c>
      <c r="AJ4" s="17">
        <f t="shared" si="0"/>
        <v>0</v>
      </c>
      <c r="AK4" s="17">
        <f t="shared" si="0"/>
        <v>0</v>
      </c>
      <c r="AL4" s="17">
        <f t="shared" si="0"/>
        <v>3072</v>
      </c>
      <c r="AM4" s="17">
        <f t="shared" si="0"/>
        <v>0</v>
      </c>
      <c r="AN4" s="17">
        <f t="shared" si="0"/>
        <v>1606</v>
      </c>
      <c r="AO4" s="17">
        <f t="shared" si="0"/>
        <v>-27247</v>
      </c>
      <c r="AP4" s="17">
        <f t="shared" si="0"/>
        <v>312</v>
      </c>
      <c r="AQ4" s="17">
        <f t="shared" si="0"/>
        <v>213</v>
      </c>
      <c r="AR4" s="17">
        <f t="shared" si="0"/>
        <v>385</v>
      </c>
      <c r="AS4" s="17">
        <f t="shared" si="0"/>
        <v>157</v>
      </c>
      <c r="AT4" s="17">
        <f t="shared" si="0"/>
        <v>-770</v>
      </c>
      <c r="AU4" s="17">
        <f t="shared" si="0"/>
        <v>67</v>
      </c>
      <c r="AV4" s="17">
        <f t="shared" si="0"/>
        <v>209</v>
      </c>
      <c r="AW4" s="17">
        <f t="shared" si="0"/>
        <v>156</v>
      </c>
      <c r="AX4" s="17">
        <f t="shared" si="0"/>
        <v>172</v>
      </c>
      <c r="AY4" s="17">
        <f t="shared" si="0"/>
        <v>131</v>
      </c>
      <c r="AZ4" s="17">
        <f t="shared" si="0"/>
        <v>58</v>
      </c>
      <c r="BA4" s="17">
        <f t="shared" si="0"/>
        <v>158</v>
      </c>
      <c r="BB4" s="17">
        <f t="shared" si="0"/>
        <v>159</v>
      </c>
      <c r="BC4" s="17">
        <f t="shared" si="0"/>
        <v>144</v>
      </c>
      <c r="BD4" s="17">
        <f t="shared" si="0"/>
        <v>141</v>
      </c>
      <c r="BE4" s="17">
        <f t="shared" si="0"/>
        <v>170</v>
      </c>
      <c r="BF4" s="17">
        <f t="shared" si="0"/>
        <v>166</v>
      </c>
      <c r="BG4" s="17">
        <f t="shared" si="0"/>
        <v>167</v>
      </c>
      <c r="BH4" s="17">
        <f t="shared" si="0"/>
        <v>162</v>
      </c>
      <c r="BI4" s="17">
        <f t="shared" si="0"/>
        <v>159</v>
      </c>
      <c r="BJ4" s="17">
        <f t="shared" si="0"/>
        <v>143</v>
      </c>
      <c r="BK4" s="17">
        <f t="shared" si="0"/>
        <v>158</v>
      </c>
      <c r="BL4" s="17">
        <f t="shared" si="0"/>
        <v>175</v>
      </c>
      <c r="BM4" s="17">
        <f t="shared" si="0"/>
        <v>175</v>
      </c>
      <c r="BN4" s="17">
        <f t="shared" si="0"/>
        <v>199</v>
      </c>
      <c r="BO4" s="17">
        <f t="shared" si="0"/>
        <v>211</v>
      </c>
      <c r="BP4" s="17">
        <f t="shared" si="0"/>
        <v>189</v>
      </c>
      <c r="BQ4" s="17">
        <f t="shared" si="0"/>
        <v>121</v>
      </c>
      <c r="BR4" s="17">
        <f t="shared" si="0"/>
        <v>135</v>
      </c>
      <c r="BS4" s="17">
        <f t="shared" si="0"/>
        <v>142</v>
      </c>
      <c r="BT4" s="17">
        <f t="shared" si="0"/>
        <v>200</v>
      </c>
      <c r="BU4" s="17">
        <f t="shared" si="0"/>
        <v>202</v>
      </c>
      <c r="BV4" s="17">
        <f t="shared" si="0"/>
        <v>803</v>
      </c>
      <c r="BW4" s="17">
        <f t="shared" si="0"/>
        <v>48</v>
      </c>
      <c r="BX4" s="17">
        <f t="shared" si="0"/>
        <v>70</v>
      </c>
      <c r="BY4" s="17">
        <f t="shared" si="0"/>
        <v>36</v>
      </c>
      <c r="BZ4" s="17">
        <f t="shared" si="0"/>
        <v>21</v>
      </c>
      <c r="CA4" s="17">
        <f t="shared" si="0"/>
        <v>23</v>
      </c>
      <c r="CB4" s="17">
        <f t="shared" si="0"/>
        <v>63</v>
      </c>
      <c r="CC4" s="17">
        <f t="shared" si="0"/>
        <v>143</v>
      </c>
      <c r="CD4" s="17">
        <f t="shared" si="0"/>
        <v>133</v>
      </c>
      <c r="CE4" s="17">
        <f t="shared" si="0"/>
        <v>146</v>
      </c>
      <c r="CF4" s="17">
        <f t="shared" ref="CF4:CG4" si="1">CG3-CF3</f>
        <v>121</v>
      </c>
      <c r="CG4" s="17">
        <f t="shared" si="1"/>
        <v>129</v>
      </c>
      <c r="CH4" s="16"/>
    </row>
    <row r="5" spans="1:100" x14ac:dyDescent="0.25">
      <c r="A5" s="2"/>
      <c r="B5" s="2" t="s">
        <v>20</v>
      </c>
      <c r="C5" s="2" t="s">
        <v>23</v>
      </c>
      <c r="D5" s="2"/>
      <c r="E5" s="8">
        <f>$I5/(AVERAGE($I6:$AB6))</f>
        <v>95.827285921625531</v>
      </c>
      <c r="F5" s="22">
        <f>SUM($H5+$T5)</f>
        <v>78335</v>
      </c>
      <c r="G5" s="8">
        <f>($I5/$F5)*100</f>
        <v>33.714176294121401</v>
      </c>
      <c r="H5" s="8">
        <v>50856</v>
      </c>
      <c r="I5" s="10">
        <v>26410</v>
      </c>
      <c r="J5" s="10">
        <v>26410</v>
      </c>
      <c r="K5" s="10">
        <v>26463</v>
      </c>
      <c r="L5" s="10">
        <v>26455</v>
      </c>
      <c r="M5" s="10">
        <v>26576</v>
      </c>
      <c r="N5" s="10">
        <v>26628</v>
      </c>
      <c r="O5" s="10">
        <v>27009</v>
      </c>
      <c r="P5" s="10">
        <v>27018</v>
      </c>
      <c r="Q5" s="10">
        <v>27128</v>
      </c>
      <c r="R5" s="10">
        <v>27309</v>
      </c>
      <c r="S5" s="10">
        <v>27336</v>
      </c>
      <c r="T5" s="18">
        <v>27479</v>
      </c>
      <c r="U5" s="18">
        <v>27821</v>
      </c>
      <c r="V5" s="18">
        <v>28610</v>
      </c>
      <c r="W5" s="18">
        <v>31301</v>
      </c>
      <c r="X5" s="18">
        <v>30670</v>
      </c>
      <c r="Y5" s="18">
        <v>30798</v>
      </c>
      <c r="Z5" s="18">
        <v>30928</v>
      </c>
      <c r="AA5" s="18">
        <v>31220</v>
      </c>
      <c r="AB5" s="18">
        <v>31376</v>
      </c>
      <c r="AC5" s="18">
        <v>31528</v>
      </c>
      <c r="AD5" s="18">
        <v>31674</v>
      </c>
      <c r="AE5" s="18">
        <v>31826</v>
      </c>
      <c r="AF5" s="18">
        <v>31968</v>
      </c>
      <c r="AG5" s="18">
        <v>32437</v>
      </c>
      <c r="AH5" s="18">
        <v>36709</v>
      </c>
      <c r="AI5" s="18">
        <v>51200</v>
      </c>
      <c r="AJ5" s="18">
        <v>51200</v>
      </c>
      <c r="AK5" s="18">
        <v>51200</v>
      </c>
      <c r="AL5" s="18">
        <v>51200</v>
      </c>
      <c r="AM5" s="18">
        <v>52224</v>
      </c>
      <c r="AN5" s="18">
        <v>52224</v>
      </c>
      <c r="AO5" s="18">
        <v>53441</v>
      </c>
      <c r="AP5" s="18">
        <v>1458</v>
      </c>
      <c r="AQ5" s="18">
        <v>1386</v>
      </c>
      <c r="AR5" s="18">
        <v>1369</v>
      </c>
      <c r="AS5" s="18">
        <v>1337</v>
      </c>
      <c r="AT5" s="18">
        <v>1334</v>
      </c>
      <c r="AU5" s="18">
        <v>510</v>
      </c>
      <c r="AV5" s="18">
        <v>476</v>
      </c>
      <c r="AW5" s="18">
        <v>467</v>
      </c>
      <c r="AX5" s="18">
        <v>878</v>
      </c>
      <c r="AY5" s="18">
        <v>931</v>
      </c>
      <c r="AZ5" s="18">
        <v>931</v>
      </c>
      <c r="BA5" s="18">
        <v>931</v>
      </c>
      <c r="BB5" s="18">
        <v>931</v>
      </c>
      <c r="BC5" s="18">
        <v>931</v>
      </c>
      <c r="BD5" s="18">
        <v>931</v>
      </c>
      <c r="BE5" s="18">
        <v>938</v>
      </c>
      <c r="BF5" s="18">
        <v>938</v>
      </c>
      <c r="BG5" s="18">
        <v>937</v>
      </c>
      <c r="BH5" s="18">
        <v>937</v>
      </c>
      <c r="BI5" s="18">
        <v>936</v>
      </c>
      <c r="BJ5" s="18">
        <v>932</v>
      </c>
      <c r="BK5" s="18">
        <v>932</v>
      </c>
      <c r="BL5" s="18">
        <v>932</v>
      </c>
      <c r="BM5" s="18">
        <v>931</v>
      </c>
      <c r="BN5" s="18">
        <v>932</v>
      </c>
      <c r="BO5" s="18">
        <v>931</v>
      </c>
      <c r="BP5" s="18">
        <v>932</v>
      </c>
      <c r="BQ5" s="18">
        <v>1118</v>
      </c>
      <c r="BR5" s="18">
        <v>1260</v>
      </c>
      <c r="BS5" s="18">
        <v>1380</v>
      </c>
      <c r="BT5" s="18">
        <v>1549</v>
      </c>
      <c r="BU5" s="18">
        <v>1748</v>
      </c>
      <c r="BV5" s="18">
        <v>1932</v>
      </c>
      <c r="BW5" s="18">
        <v>2717</v>
      </c>
      <c r="BX5" s="18">
        <v>2768</v>
      </c>
      <c r="BY5" s="18">
        <v>2840</v>
      </c>
      <c r="BZ5" s="18">
        <v>2896</v>
      </c>
      <c r="CA5" s="18">
        <v>2922</v>
      </c>
      <c r="CB5" s="18">
        <v>2972</v>
      </c>
      <c r="CC5" s="18">
        <v>3066</v>
      </c>
      <c r="CD5" s="18">
        <v>3223</v>
      </c>
      <c r="CE5" s="18">
        <v>3372</v>
      </c>
      <c r="CF5" s="18">
        <v>3528</v>
      </c>
      <c r="CG5" s="18">
        <v>3684</v>
      </c>
      <c r="CH5" s="18">
        <v>3838</v>
      </c>
      <c r="CI5" s="18">
        <v>4000</v>
      </c>
      <c r="CJ5" s="18">
        <v>4162</v>
      </c>
      <c r="CK5" s="18">
        <v>4310</v>
      </c>
      <c r="CL5" s="18">
        <v>4485</v>
      </c>
      <c r="CM5" s="18">
        <v>4629</v>
      </c>
      <c r="CN5" s="18">
        <v>4794</v>
      </c>
      <c r="CO5" s="18">
        <v>4947</v>
      </c>
      <c r="CP5" s="18">
        <v>5130</v>
      </c>
      <c r="CQ5" s="18">
        <v>5297</v>
      </c>
      <c r="CR5" s="18">
        <v>5480</v>
      </c>
      <c r="CS5" s="18">
        <v>5628</v>
      </c>
      <c r="CT5" s="18">
        <v>5799</v>
      </c>
      <c r="CU5" s="18">
        <v>5994</v>
      </c>
      <c r="CV5" s="18">
        <v>6202</v>
      </c>
    </row>
    <row r="6" spans="1:100" x14ac:dyDescent="0.25">
      <c r="A6" s="2"/>
      <c r="B6" s="2"/>
      <c r="C6" s="1" t="s">
        <v>22</v>
      </c>
      <c r="D6" s="6"/>
      <c r="E6" s="8"/>
      <c r="F6" s="22"/>
      <c r="G6" s="8"/>
      <c r="H6" s="2"/>
      <c r="I6" s="8">
        <f>J5-I5</f>
        <v>0</v>
      </c>
      <c r="J6" s="8">
        <f>L5-J5</f>
        <v>45</v>
      </c>
      <c r="K6" s="8">
        <v>113</v>
      </c>
      <c r="L6" s="8">
        <v>173</v>
      </c>
      <c r="M6" s="8">
        <v>52</v>
      </c>
      <c r="N6" s="8">
        <v>500</v>
      </c>
      <c r="O6" s="8">
        <v>119</v>
      </c>
      <c r="P6" s="8">
        <v>110</v>
      </c>
      <c r="Q6" s="8">
        <v>181</v>
      </c>
      <c r="R6" s="8">
        <v>27</v>
      </c>
      <c r="S6" s="8">
        <v>143</v>
      </c>
      <c r="T6" s="16">
        <f t="shared" ref="T6:CE6" si="2">U5-T5</f>
        <v>342</v>
      </c>
      <c r="U6" s="16">
        <f t="shared" si="2"/>
        <v>789</v>
      </c>
      <c r="V6" s="16">
        <f t="shared" si="2"/>
        <v>2691</v>
      </c>
      <c r="W6" s="16">
        <f t="shared" si="2"/>
        <v>-631</v>
      </c>
      <c r="X6" s="16">
        <f t="shared" si="2"/>
        <v>128</v>
      </c>
      <c r="Y6" s="16">
        <f t="shared" si="2"/>
        <v>130</v>
      </c>
      <c r="Z6" s="16">
        <f t="shared" si="2"/>
        <v>292</v>
      </c>
      <c r="AA6" s="16">
        <f t="shared" si="2"/>
        <v>156</v>
      </c>
      <c r="AB6" s="16">
        <f t="shared" si="2"/>
        <v>152</v>
      </c>
      <c r="AC6" s="16">
        <f t="shared" si="2"/>
        <v>146</v>
      </c>
      <c r="AD6" s="17">
        <f t="shared" si="2"/>
        <v>152</v>
      </c>
      <c r="AE6" s="17">
        <f>AF5-AE5</f>
        <v>142</v>
      </c>
      <c r="AF6" s="17">
        <f t="shared" si="2"/>
        <v>469</v>
      </c>
      <c r="AG6" s="17">
        <f t="shared" si="2"/>
        <v>4272</v>
      </c>
      <c r="AH6" s="17">
        <f t="shared" si="2"/>
        <v>14491</v>
      </c>
      <c r="AI6" s="17">
        <f t="shared" si="2"/>
        <v>0</v>
      </c>
      <c r="AJ6" s="17">
        <f t="shared" si="2"/>
        <v>0</v>
      </c>
      <c r="AK6" s="17">
        <f t="shared" si="2"/>
        <v>0</v>
      </c>
      <c r="AL6" s="17">
        <f t="shared" si="2"/>
        <v>1024</v>
      </c>
      <c r="AM6" s="17">
        <f t="shared" si="2"/>
        <v>0</v>
      </c>
      <c r="AN6" s="17">
        <f t="shared" si="2"/>
        <v>1217</v>
      </c>
      <c r="AO6" s="17">
        <f t="shared" si="2"/>
        <v>-51983</v>
      </c>
      <c r="AP6" s="17">
        <f t="shared" si="2"/>
        <v>-72</v>
      </c>
      <c r="AQ6" s="17">
        <f t="shared" si="2"/>
        <v>-17</v>
      </c>
      <c r="AR6" s="17">
        <f t="shared" si="2"/>
        <v>-32</v>
      </c>
      <c r="AS6" s="17">
        <f t="shared" si="2"/>
        <v>-3</v>
      </c>
      <c r="AT6" s="17">
        <f t="shared" si="2"/>
        <v>-824</v>
      </c>
      <c r="AU6" s="17">
        <f t="shared" si="2"/>
        <v>-34</v>
      </c>
      <c r="AV6" s="17">
        <f t="shared" si="2"/>
        <v>-9</v>
      </c>
      <c r="AW6" s="17">
        <f t="shared" si="2"/>
        <v>411</v>
      </c>
      <c r="AX6" s="17">
        <f t="shared" si="2"/>
        <v>53</v>
      </c>
      <c r="AY6" s="17">
        <f t="shared" si="2"/>
        <v>0</v>
      </c>
      <c r="AZ6" s="17">
        <f t="shared" si="2"/>
        <v>0</v>
      </c>
      <c r="BA6" s="17">
        <f t="shared" si="2"/>
        <v>0</v>
      </c>
      <c r="BB6" s="17">
        <f t="shared" si="2"/>
        <v>0</v>
      </c>
      <c r="BC6" s="17">
        <f t="shared" si="2"/>
        <v>0</v>
      </c>
      <c r="BD6" s="17">
        <f t="shared" si="2"/>
        <v>7</v>
      </c>
      <c r="BE6" s="17">
        <f t="shared" si="2"/>
        <v>0</v>
      </c>
      <c r="BF6" s="17">
        <f t="shared" si="2"/>
        <v>-1</v>
      </c>
      <c r="BG6" s="17">
        <f t="shared" si="2"/>
        <v>0</v>
      </c>
      <c r="BH6" s="17">
        <f t="shared" si="2"/>
        <v>-1</v>
      </c>
      <c r="BI6" s="17">
        <f t="shared" si="2"/>
        <v>-4</v>
      </c>
      <c r="BJ6" s="17">
        <f t="shared" si="2"/>
        <v>0</v>
      </c>
      <c r="BK6" s="17">
        <f t="shared" si="2"/>
        <v>0</v>
      </c>
      <c r="BL6" s="17">
        <f t="shared" si="2"/>
        <v>-1</v>
      </c>
      <c r="BM6" s="17">
        <f t="shared" si="2"/>
        <v>1</v>
      </c>
      <c r="BN6" s="17">
        <f t="shared" si="2"/>
        <v>-1</v>
      </c>
      <c r="BO6" s="17">
        <f t="shared" si="2"/>
        <v>1</v>
      </c>
      <c r="BP6" s="17">
        <f t="shared" si="2"/>
        <v>186</v>
      </c>
      <c r="BQ6" s="17">
        <f t="shared" si="2"/>
        <v>142</v>
      </c>
      <c r="BR6" s="17">
        <f t="shared" si="2"/>
        <v>120</v>
      </c>
      <c r="BS6" s="17">
        <f t="shared" si="2"/>
        <v>169</v>
      </c>
      <c r="BT6" s="17">
        <f t="shared" si="2"/>
        <v>199</v>
      </c>
      <c r="BU6" s="17">
        <f t="shared" si="2"/>
        <v>184</v>
      </c>
      <c r="BV6" s="17">
        <f t="shared" si="2"/>
        <v>785</v>
      </c>
      <c r="BW6" s="17">
        <f t="shared" si="2"/>
        <v>51</v>
      </c>
      <c r="BX6" s="17">
        <f t="shared" si="2"/>
        <v>72</v>
      </c>
      <c r="BY6" s="17">
        <f t="shared" si="2"/>
        <v>56</v>
      </c>
      <c r="BZ6" s="17">
        <f t="shared" si="2"/>
        <v>26</v>
      </c>
      <c r="CA6" s="17">
        <f t="shared" si="2"/>
        <v>50</v>
      </c>
      <c r="CB6" s="17">
        <f t="shared" si="2"/>
        <v>94</v>
      </c>
      <c r="CC6" s="17">
        <f t="shared" si="2"/>
        <v>157</v>
      </c>
      <c r="CD6" s="17">
        <f t="shared" si="2"/>
        <v>149</v>
      </c>
      <c r="CE6" s="17">
        <f t="shared" si="2"/>
        <v>156</v>
      </c>
      <c r="CF6" s="17">
        <f t="shared" ref="CF6:CG6" si="3">CG5-CF5</f>
        <v>156</v>
      </c>
      <c r="CG6" s="17">
        <f t="shared" si="3"/>
        <v>154</v>
      </c>
      <c r="CH6" s="16"/>
    </row>
    <row r="7" spans="1:100" x14ac:dyDescent="0.25">
      <c r="A7" s="1"/>
      <c r="B7" s="2" t="s">
        <v>24</v>
      </c>
      <c r="C7" s="1" t="s">
        <v>25</v>
      </c>
      <c r="D7" s="6"/>
      <c r="E7" s="8">
        <f>$I7/(AVERAGE($I8:$T8,$V8:$Z8,$AB8:$AC8))</f>
        <v>214.75399644760213</v>
      </c>
      <c r="F7" s="22">
        <f>SUM($H7+$I7)</f>
        <v>40003</v>
      </c>
      <c r="G7" s="8">
        <f>($I7/$F7)*100</f>
        <v>63.630227732920034</v>
      </c>
      <c r="H7" s="8">
        <v>14549</v>
      </c>
      <c r="I7" s="8">
        <v>25454</v>
      </c>
      <c r="J7" s="8">
        <v>25454</v>
      </c>
      <c r="K7" s="8">
        <v>25474</v>
      </c>
      <c r="L7" s="8">
        <v>25522</v>
      </c>
      <c r="M7" s="8">
        <v>25566</v>
      </c>
      <c r="N7" s="8">
        <v>25589</v>
      </c>
      <c r="O7" s="8">
        <v>25698</v>
      </c>
      <c r="P7" s="8">
        <v>25731</v>
      </c>
      <c r="Q7" s="8">
        <v>25798</v>
      </c>
      <c r="R7" s="8">
        <v>25903</v>
      </c>
      <c r="S7" s="8">
        <v>25943</v>
      </c>
      <c r="T7" s="16">
        <v>25984</v>
      </c>
      <c r="U7" s="16">
        <v>26092</v>
      </c>
      <c r="V7" s="16">
        <v>24689</v>
      </c>
      <c r="W7" s="16">
        <v>24730</v>
      </c>
      <c r="X7" s="16">
        <v>24757</v>
      </c>
      <c r="Y7" s="16">
        <v>24791</v>
      </c>
      <c r="Z7" s="16">
        <v>24829</v>
      </c>
      <c r="AA7" s="16">
        <v>24925</v>
      </c>
      <c r="AB7" s="16">
        <v>23936</v>
      </c>
      <c r="AC7" s="16">
        <v>24996</v>
      </c>
      <c r="AD7" s="16">
        <v>25032</v>
      </c>
      <c r="AE7" s="16">
        <v>25066</v>
      </c>
      <c r="AF7" s="16">
        <v>25101</v>
      </c>
      <c r="AG7" s="16">
        <v>25197</v>
      </c>
      <c r="AH7" s="16">
        <v>25281</v>
      </c>
      <c r="AI7" s="16">
        <v>33386</v>
      </c>
      <c r="AJ7" s="16">
        <v>33386</v>
      </c>
      <c r="AK7" s="16">
        <v>33417</v>
      </c>
      <c r="AL7" s="16">
        <v>33436</v>
      </c>
      <c r="AM7" s="16">
        <v>34646</v>
      </c>
      <c r="AN7" s="16">
        <v>34680</v>
      </c>
      <c r="AO7" s="16">
        <v>35356</v>
      </c>
      <c r="AP7" s="16">
        <v>7989</v>
      </c>
      <c r="AQ7" s="16">
        <v>8059</v>
      </c>
      <c r="AR7" s="16">
        <v>8093</v>
      </c>
      <c r="AS7" s="16">
        <v>8129</v>
      </c>
      <c r="AT7" s="16">
        <v>8164</v>
      </c>
      <c r="AU7" s="16">
        <v>8198</v>
      </c>
      <c r="AV7" s="16">
        <v>8224</v>
      </c>
      <c r="AW7" s="16">
        <v>8264</v>
      </c>
      <c r="AX7" s="16">
        <v>8298</v>
      </c>
      <c r="AY7" s="16">
        <v>8333</v>
      </c>
      <c r="AZ7" s="16">
        <v>8369</v>
      </c>
      <c r="BA7" s="16">
        <v>8693</v>
      </c>
      <c r="BB7" s="16">
        <v>8729</v>
      </c>
      <c r="BC7" s="16">
        <v>8763</v>
      </c>
      <c r="BD7" s="16">
        <v>8792</v>
      </c>
      <c r="BE7" s="16">
        <v>8826</v>
      </c>
      <c r="BF7" s="16">
        <v>8863</v>
      </c>
      <c r="BG7" s="16">
        <v>8897</v>
      </c>
      <c r="BH7" s="16">
        <v>8931</v>
      </c>
      <c r="BI7" s="16">
        <v>8965</v>
      </c>
      <c r="BJ7" s="16">
        <v>9001</v>
      </c>
      <c r="BK7" s="16">
        <v>9035</v>
      </c>
      <c r="BL7" s="16">
        <v>9069</v>
      </c>
      <c r="BM7" s="16">
        <v>9101</v>
      </c>
      <c r="BN7" s="16">
        <v>9136</v>
      </c>
      <c r="BO7" s="16">
        <v>9170</v>
      </c>
      <c r="BP7" s="16">
        <v>9204</v>
      </c>
      <c r="BQ7" s="16">
        <v>9241</v>
      </c>
      <c r="BR7" s="16">
        <v>9268</v>
      </c>
      <c r="BS7" s="16">
        <v>9296</v>
      </c>
      <c r="BT7" s="16">
        <v>9334</v>
      </c>
      <c r="BU7" s="16">
        <v>9370</v>
      </c>
      <c r="BV7" s="16">
        <v>9405</v>
      </c>
      <c r="BW7" s="16">
        <v>9442</v>
      </c>
      <c r="BX7" s="16">
        <v>9476</v>
      </c>
      <c r="BY7" s="16">
        <v>9511</v>
      </c>
      <c r="BZ7" s="16">
        <v>9541</v>
      </c>
      <c r="CA7" s="16">
        <v>9570</v>
      </c>
      <c r="CB7" s="16">
        <v>9605</v>
      </c>
      <c r="CC7" s="16">
        <v>9640</v>
      </c>
      <c r="CD7" s="16">
        <v>9675</v>
      </c>
      <c r="CE7" s="16">
        <v>9709</v>
      </c>
      <c r="CF7" s="16">
        <v>9744</v>
      </c>
      <c r="CG7" s="16">
        <v>9948</v>
      </c>
      <c r="CH7" s="16">
        <v>9979</v>
      </c>
      <c r="CI7" s="16">
        <v>10007</v>
      </c>
      <c r="CJ7" s="16">
        <v>10045</v>
      </c>
      <c r="CK7" s="16">
        <v>10080</v>
      </c>
      <c r="CL7" s="16">
        <v>10108</v>
      </c>
      <c r="CM7" s="16">
        <v>10142</v>
      </c>
      <c r="CN7" s="16">
        <v>10173</v>
      </c>
      <c r="CO7" s="16">
        <v>10204</v>
      </c>
      <c r="CP7" s="16">
        <v>10235</v>
      </c>
      <c r="CQ7" s="16">
        <v>10267</v>
      </c>
      <c r="CR7" s="16">
        <v>10302</v>
      </c>
      <c r="CS7" s="16">
        <v>10335</v>
      </c>
      <c r="CT7" s="16">
        <v>10365</v>
      </c>
      <c r="CU7" s="16">
        <v>10398</v>
      </c>
      <c r="CV7" s="16">
        <v>10432</v>
      </c>
    </row>
    <row r="8" spans="1:100" x14ac:dyDescent="0.25">
      <c r="A8" s="2"/>
      <c r="B8" s="2"/>
      <c r="C8" s="1" t="s">
        <v>22</v>
      </c>
      <c r="D8" s="6"/>
      <c r="E8" s="8"/>
      <c r="F8" s="22"/>
      <c r="G8" s="8"/>
      <c r="H8" s="2"/>
      <c r="I8" s="8">
        <f>J7-I7</f>
        <v>0</v>
      </c>
      <c r="J8" s="8">
        <f>L7-J7</f>
        <v>68</v>
      </c>
      <c r="K8" s="8">
        <v>92</v>
      </c>
      <c r="L8" s="8">
        <v>67</v>
      </c>
      <c r="M8" s="8">
        <v>23</v>
      </c>
      <c r="N8" s="8">
        <v>209</v>
      </c>
      <c r="O8" s="8">
        <v>100</v>
      </c>
      <c r="P8" s="8">
        <v>67</v>
      </c>
      <c r="Q8" s="8">
        <v>105</v>
      </c>
      <c r="R8" s="8">
        <v>40</v>
      </c>
      <c r="S8" s="8">
        <v>41</v>
      </c>
      <c r="T8" s="16">
        <f t="shared" ref="T8:CE8" si="4">U7-T7</f>
        <v>108</v>
      </c>
      <c r="U8" s="16">
        <f t="shared" si="4"/>
        <v>-1403</v>
      </c>
      <c r="V8" s="16">
        <f t="shared" si="4"/>
        <v>41</v>
      </c>
      <c r="W8" s="16">
        <f t="shared" si="4"/>
        <v>27</v>
      </c>
      <c r="X8" s="16">
        <f t="shared" si="4"/>
        <v>34</v>
      </c>
      <c r="Y8" s="16">
        <f t="shared" si="4"/>
        <v>38</v>
      </c>
      <c r="Z8" s="16">
        <f t="shared" si="4"/>
        <v>96</v>
      </c>
      <c r="AA8" s="16">
        <f t="shared" si="4"/>
        <v>-989</v>
      </c>
      <c r="AB8" s="16">
        <f t="shared" si="4"/>
        <v>1060</v>
      </c>
      <c r="AC8" s="16">
        <f t="shared" si="4"/>
        <v>36</v>
      </c>
      <c r="AD8" s="17">
        <f t="shared" si="4"/>
        <v>34</v>
      </c>
      <c r="AE8" s="17">
        <f>AF7-AE7</f>
        <v>35</v>
      </c>
      <c r="AF8" s="17">
        <f t="shared" si="4"/>
        <v>96</v>
      </c>
      <c r="AG8" s="17">
        <f t="shared" si="4"/>
        <v>84</v>
      </c>
      <c r="AH8" s="17">
        <f t="shared" si="4"/>
        <v>8105</v>
      </c>
      <c r="AI8" s="17">
        <f t="shared" si="4"/>
        <v>0</v>
      </c>
      <c r="AJ8" s="17">
        <f t="shared" si="4"/>
        <v>31</v>
      </c>
      <c r="AK8" s="17">
        <f t="shared" si="4"/>
        <v>19</v>
      </c>
      <c r="AL8" s="17">
        <f t="shared" si="4"/>
        <v>1210</v>
      </c>
      <c r="AM8" s="17">
        <f t="shared" si="4"/>
        <v>34</v>
      </c>
      <c r="AN8" s="17">
        <f t="shared" si="4"/>
        <v>676</v>
      </c>
      <c r="AO8" s="17">
        <f t="shared" si="4"/>
        <v>-27367</v>
      </c>
      <c r="AP8" s="17">
        <f t="shared" si="4"/>
        <v>70</v>
      </c>
      <c r="AQ8" s="17">
        <f t="shared" si="4"/>
        <v>34</v>
      </c>
      <c r="AR8" s="17">
        <f t="shared" si="4"/>
        <v>36</v>
      </c>
      <c r="AS8" s="17">
        <f t="shared" si="4"/>
        <v>35</v>
      </c>
      <c r="AT8" s="17">
        <f t="shared" si="4"/>
        <v>34</v>
      </c>
      <c r="AU8" s="17">
        <f t="shared" si="4"/>
        <v>26</v>
      </c>
      <c r="AV8" s="17">
        <f t="shared" si="4"/>
        <v>40</v>
      </c>
      <c r="AW8" s="17">
        <f t="shared" si="4"/>
        <v>34</v>
      </c>
      <c r="AX8" s="17">
        <f t="shared" si="4"/>
        <v>35</v>
      </c>
      <c r="AY8" s="17">
        <f t="shared" si="4"/>
        <v>36</v>
      </c>
      <c r="AZ8" s="17">
        <f t="shared" si="4"/>
        <v>324</v>
      </c>
      <c r="BA8" s="17">
        <f t="shared" si="4"/>
        <v>36</v>
      </c>
      <c r="BB8" s="17">
        <f t="shared" si="4"/>
        <v>34</v>
      </c>
      <c r="BC8" s="17">
        <f t="shared" si="4"/>
        <v>29</v>
      </c>
      <c r="BD8" s="17">
        <f t="shared" si="4"/>
        <v>34</v>
      </c>
      <c r="BE8" s="17">
        <f t="shared" si="4"/>
        <v>37</v>
      </c>
      <c r="BF8" s="17">
        <f t="shared" si="4"/>
        <v>34</v>
      </c>
      <c r="BG8" s="17">
        <f t="shared" si="4"/>
        <v>34</v>
      </c>
      <c r="BH8" s="17">
        <f t="shared" si="4"/>
        <v>34</v>
      </c>
      <c r="BI8" s="17">
        <f t="shared" si="4"/>
        <v>36</v>
      </c>
      <c r="BJ8" s="17">
        <f t="shared" si="4"/>
        <v>34</v>
      </c>
      <c r="BK8" s="17">
        <f t="shared" si="4"/>
        <v>34</v>
      </c>
      <c r="BL8" s="17">
        <f t="shared" si="4"/>
        <v>32</v>
      </c>
      <c r="BM8" s="17">
        <f t="shared" si="4"/>
        <v>35</v>
      </c>
      <c r="BN8" s="17">
        <f t="shared" si="4"/>
        <v>34</v>
      </c>
      <c r="BO8" s="17">
        <f t="shared" si="4"/>
        <v>34</v>
      </c>
      <c r="BP8" s="17">
        <f t="shared" si="4"/>
        <v>37</v>
      </c>
      <c r="BQ8" s="17">
        <f t="shared" si="4"/>
        <v>27</v>
      </c>
      <c r="BR8" s="17">
        <f t="shared" si="4"/>
        <v>28</v>
      </c>
      <c r="BS8" s="17">
        <f t="shared" si="4"/>
        <v>38</v>
      </c>
      <c r="BT8" s="17">
        <f t="shared" si="4"/>
        <v>36</v>
      </c>
      <c r="BU8" s="17">
        <f t="shared" si="4"/>
        <v>35</v>
      </c>
      <c r="BV8" s="17">
        <f t="shared" si="4"/>
        <v>37</v>
      </c>
      <c r="BW8" s="17">
        <f t="shared" si="4"/>
        <v>34</v>
      </c>
      <c r="BX8" s="17">
        <f t="shared" si="4"/>
        <v>35</v>
      </c>
      <c r="BY8" s="17">
        <f t="shared" si="4"/>
        <v>30</v>
      </c>
      <c r="BZ8" s="17">
        <f t="shared" si="4"/>
        <v>29</v>
      </c>
      <c r="CA8" s="17">
        <f t="shared" si="4"/>
        <v>35</v>
      </c>
      <c r="CB8" s="17">
        <f t="shared" si="4"/>
        <v>35</v>
      </c>
      <c r="CC8" s="17">
        <f t="shared" si="4"/>
        <v>35</v>
      </c>
      <c r="CD8" s="17">
        <f t="shared" si="4"/>
        <v>34</v>
      </c>
      <c r="CE8" s="17">
        <f t="shared" si="4"/>
        <v>35</v>
      </c>
      <c r="CF8" s="17">
        <f t="shared" ref="CF8:CG8" si="5">CG7-CF7</f>
        <v>204</v>
      </c>
      <c r="CG8" s="17">
        <f t="shared" si="5"/>
        <v>31</v>
      </c>
      <c r="CH8" s="16"/>
    </row>
    <row r="9" spans="1:100" x14ac:dyDescent="0.25">
      <c r="A9" s="1"/>
      <c r="B9" s="2" t="s">
        <v>24</v>
      </c>
      <c r="C9" s="1" t="s">
        <v>26</v>
      </c>
      <c r="D9" s="6" t="s">
        <v>27</v>
      </c>
      <c r="E9" s="8">
        <f>$I9/(AVERAGE($I10:$AB10))</f>
        <v>188.90538033395177</v>
      </c>
      <c r="F9" s="22">
        <f>SUM($H9+$I9)</f>
        <v>40002</v>
      </c>
      <c r="G9" s="8">
        <f>($I9/$F9)*100</f>
        <v>63.634318284085801</v>
      </c>
      <c r="H9" s="8">
        <v>14547</v>
      </c>
      <c r="I9" s="8">
        <v>25455</v>
      </c>
      <c r="J9" s="8">
        <v>25455</v>
      </c>
      <c r="K9" s="8">
        <v>25476</v>
      </c>
      <c r="L9" s="8">
        <v>25523</v>
      </c>
      <c r="M9" s="8">
        <v>25567</v>
      </c>
      <c r="N9" s="8">
        <v>25591</v>
      </c>
      <c r="O9" s="8">
        <v>25700</v>
      </c>
      <c r="P9" s="8">
        <v>25734</v>
      </c>
      <c r="Q9" s="8">
        <v>23971</v>
      </c>
      <c r="R9" s="8">
        <v>24076</v>
      </c>
      <c r="S9" s="8">
        <v>24115</v>
      </c>
      <c r="T9" s="16">
        <v>24156</v>
      </c>
      <c r="U9" s="16">
        <v>27821</v>
      </c>
      <c r="V9" s="16">
        <v>24330</v>
      </c>
      <c r="W9" s="16">
        <v>24371</v>
      </c>
      <c r="X9" s="16">
        <v>23733</v>
      </c>
      <c r="Y9" s="16">
        <v>23767</v>
      </c>
      <c r="Z9" s="16">
        <v>30928</v>
      </c>
      <c r="AA9" s="16">
        <v>31220</v>
      </c>
      <c r="AB9" s="16">
        <v>23936</v>
      </c>
      <c r="AC9" s="16">
        <v>31527</v>
      </c>
      <c r="AD9" s="16">
        <v>31674</v>
      </c>
      <c r="AE9" s="16">
        <v>24042</v>
      </c>
      <c r="AF9" s="16">
        <v>31985</v>
      </c>
      <c r="AG9" s="16">
        <v>24137</v>
      </c>
      <c r="AH9" s="16">
        <v>24679</v>
      </c>
      <c r="AI9" s="16">
        <v>34416</v>
      </c>
      <c r="AJ9" s="16">
        <v>34416</v>
      </c>
      <c r="AK9" s="16">
        <v>34453</v>
      </c>
      <c r="AL9" s="16">
        <v>34486</v>
      </c>
      <c r="AM9" s="16">
        <v>35401</v>
      </c>
      <c r="AN9" s="16">
        <v>35198</v>
      </c>
      <c r="AO9" s="16">
        <v>35739</v>
      </c>
      <c r="AP9" s="16">
        <v>8371</v>
      </c>
      <c r="AQ9" s="16">
        <v>8442</v>
      </c>
      <c r="AR9" s="16">
        <v>8476</v>
      </c>
      <c r="AS9" s="16">
        <v>8512</v>
      </c>
      <c r="AT9" s="16">
        <v>8544</v>
      </c>
      <c r="AU9" s="16">
        <v>8581</v>
      </c>
      <c r="AV9" s="16">
        <v>8605</v>
      </c>
      <c r="AW9" s="16">
        <v>8647</v>
      </c>
      <c r="AX9" s="16">
        <v>8980</v>
      </c>
      <c r="AY9" s="16">
        <v>8716</v>
      </c>
      <c r="AZ9" s="16">
        <v>8749</v>
      </c>
      <c r="BA9" s="16">
        <v>8776</v>
      </c>
      <c r="BB9" s="16">
        <v>8811</v>
      </c>
      <c r="BC9" s="16">
        <v>8846</v>
      </c>
      <c r="BD9" s="16">
        <v>8876</v>
      </c>
      <c r="BE9" s="16">
        <v>8911</v>
      </c>
      <c r="BF9" s="16">
        <v>8947</v>
      </c>
      <c r="BG9" s="16">
        <v>8981</v>
      </c>
      <c r="BH9" s="16">
        <v>9016</v>
      </c>
      <c r="BI9" s="16">
        <v>9050</v>
      </c>
      <c r="BJ9" s="16">
        <v>9086</v>
      </c>
      <c r="BK9" s="16">
        <v>9118</v>
      </c>
      <c r="BL9" s="16">
        <v>9152</v>
      </c>
      <c r="BM9" s="16">
        <v>9186</v>
      </c>
      <c r="BN9" s="16">
        <v>9220</v>
      </c>
      <c r="BO9" s="16">
        <v>9254</v>
      </c>
      <c r="BP9" s="16">
        <v>9289</v>
      </c>
      <c r="BQ9" s="16">
        <v>9325</v>
      </c>
      <c r="BR9" s="16">
        <v>9353</v>
      </c>
      <c r="BS9" s="16">
        <v>9380</v>
      </c>
      <c r="BT9" s="16">
        <v>9418</v>
      </c>
      <c r="BU9" s="16">
        <v>9454</v>
      </c>
      <c r="BV9" s="16">
        <v>9489</v>
      </c>
      <c r="BW9" s="16">
        <v>9526</v>
      </c>
      <c r="BX9" s="16">
        <v>9561</v>
      </c>
      <c r="BY9" s="16">
        <v>9596</v>
      </c>
      <c r="BZ9" s="16">
        <v>9626</v>
      </c>
      <c r="CA9" s="16">
        <v>9654</v>
      </c>
      <c r="CB9" s="16">
        <v>9690</v>
      </c>
      <c r="CC9" s="16">
        <v>9725</v>
      </c>
      <c r="CD9" s="16">
        <v>9759</v>
      </c>
      <c r="CE9" s="16">
        <v>9793</v>
      </c>
      <c r="CF9" s="16">
        <v>9828</v>
      </c>
      <c r="CG9" s="16">
        <v>9862</v>
      </c>
      <c r="CH9" s="16">
        <v>9891</v>
      </c>
      <c r="CI9" s="16">
        <v>9926</v>
      </c>
      <c r="CJ9" s="16">
        <v>9960</v>
      </c>
      <c r="CK9" s="16">
        <v>9994</v>
      </c>
      <c r="CL9" s="16">
        <v>10023</v>
      </c>
      <c r="CM9" s="16">
        <v>10056</v>
      </c>
      <c r="CN9" s="16">
        <v>10384</v>
      </c>
      <c r="CO9" s="16">
        <v>10414</v>
      </c>
      <c r="CP9" s="16">
        <v>10446</v>
      </c>
      <c r="CQ9" s="16">
        <v>10478</v>
      </c>
      <c r="CR9" s="16">
        <v>10811</v>
      </c>
      <c r="CS9" s="16">
        <v>10845</v>
      </c>
      <c r="CT9" s="16">
        <v>10874</v>
      </c>
      <c r="CU9" s="16">
        <v>10907</v>
      </c>
      <c r="CV9" s="16">
        <v>10942</v>
      </c>
    </row>
    <row r="10" spans="1:100" x14ac:dyDescent="0.25">
      <c r="A10" s="2"/>
      <c r="B10" s="2"/>
      <c r="C10" s="1" t="s">
        <v>22</v>
      </c>
      <c r="D10" s="6"/>
      <c r="E10" s="8"/>
      <c r="F10" s="22"/>
      <c r="G10" s="8"/>
      <c r="H10" s="2"/>
      <c r="I10" s="8">
        <f>J9-I9</f>
        <v>0</v>
      </c>
      <c r="J10" s="8">
        <f>L9-J9</f>
        <v>68</v>
      </c>
      <c r="K10" s="8">
        <v>91</v>
      </c>
      <c r="L10" s="8">
        <v>68</v>
      </c>
      <c r="M10" s="8">
        <v>24</v>
      </c>
      <c r="N10" s="8">
        <v>-1620</v>
      </c>
      <c r="O10" s="8">
        <v>-1729</v>
      </c>
      <c r="P10" s="8">
        <v>-1763</v>
      </c>
      <c r="Q10" s="8">
        <v>105</v>
      </c>
      <c r="R10" s="8">
        <v>39</v>
      </c>
      <c r="S10" s="8">
        <v>41</v>
      </c>
      <c r="T10" s="16">
        <f t="shared" ref="T10:CE10" si="6">U9-T9</f>
        <v>3665</v>
      </c>
      <c r="U10" s="16">
        <f t="shared" si="6"/>
        <v>-3491</v>
      </c>
      <c r="V10" s="16">
        <f t="shared" si="6"/>
        <v>41</v>
      </c>
      <c r="W10" s="16">
        <f t="shared" si="6"/>
        <v>-638</v>
      </c>
      <c r="X10" s="16">
        <f t="shared" si="6"/>
        <v>34</v>
      </c>
      <c r="Y10" s="16">
        <f t="shared" si="6"/>
        <v>7161</v>
      </c>
      <c r="Z10" s="16">
        <f t="shared" si="6"/>
        <v>292</v>
      </c>
      <c r="AA10" s="16">
        <f t="shared" si="6"/>
        <v>-7284</v>
      </c>
      <c r="AB10" s="16">
        <f t="shared" si="6"/>
        <v>7591</v>
      </c>
      <c r="AC10" s="16">
        <f t="shared" si="6"/>
        <v>147</v>
      </c>
      <c r="AD10" s="17">
        <f t="shared" si="6"/>
        <v>-7632</v>
      </c>
      <c r="AE10" s="17">
        <f>AF9-AE9</f>
        <v>7943</v>
      </c>
      <c r="AF10" s="17">
        <f t="shared" si="6"/>
        <v>-7848</v>
      </c>
      <c r="AG10" s="17">
        <f t="shared" si="6"/>
        <v>542</v>
      </c>
      <c r="AH10" s="17">
        <f t="shared" si="6"/>
        <v>9737</v>
      </c>
      <c r="AI10" s="17">
        <f t="shared" si="6"/>
        <v>0</v>
      </c>
      <c r="AJ10" s="17">
        <f t="shared" si="6"/>
        <v>37</v>
      </c>
      <c r="AK10" s="17">
        <f t="shared" si="6"/>
        <v>33</v>
      </c>
      <c r="AL10" s="17">
        <f t="shared" si="6"/>
        <v>915</v>
      </c>
      <c r="AM10" s="17">
        <f t="shared" si="6"/>
        <v>-203</v>
      </c>
      <c r="AN10" s="17">
        <f t="shared" si="6"/>
        <v>541</v>
      </c>
      <c r="AO10" s="17">
        <f t="shared" si="6"/>
        <v>-27368</v>
      </c>
      <c r="AP10" s="17">
        <f t="shared" si="6"/>
        <v>71</v>
      </c>
      <c r="AQ10" s="17">
        <f t="shared" si="6"/>
        <v>34</v>
      </c>
      <c r="AR10" s="17">
        <f t="shared" si="6"/>
        <v>36</v>
      </c>
      <c r="AS10" s="17">
        <f t="shared" si="6"/>
        <v>32</v>
      </c>
      <c r="AT10" s="17">
        <f t="shared" si="6"/>
        <v>37</v>
      </c>
      <c r="AU10" s="17">
        <f t="shared" si="6"/>
        <v>24</v>
      </c>
      <c r="AV10" s="17">
        <f t="shared" si="6"/>
        <v>42</v>
      </c>
      <c r="AW10" s="17">
        <f t="shared" si="6"/>
        <v>333</v>
      </c>
      <c r="AX10" s="17">
        <f t="shared" si="6"/>
        <v>-264</v>
      </c>
      <c r="AY10" s="17">
        <f t="shared" si="6"/>
        <v>33</v>
      </c>
      <c r="AZ10" s="17">
        <f t="shared" si="6"/>
        <v>27</v>
      </c>
      <c r="BA10" s="17">
        <f t="shared" si="6"/>
        <v>35</v>
      </c>
      <c r="BB10" s="17">
        <f t="shared" si="6"/>
        <v>35</v>
      </c>
      <c r="BC10" s="17">
        <f t="shared" si="6"/>
        <v>30</v>
      </c>
      <c r="BD10" s="17">
        <f t="shared" si="6"/>
        <v>35</v>
      </c>
      <c r="BE10" s="17">
        <f t="shared" si="6"/>
        <v>36</v>
      </c>
      <c r="BF10" s="17">
        <f t="shared" si="6"/>
        <v>34</v>
      </c>
      <c r="BG10" s="17">
        <f t="shared" si="6"/>
        <v>35</v>
      </c>
      <c r="BH10" s="17">
        <f t="shared" si="6"/>
        <v>34</v>
      </c>
      <c r="BI10" s="17">
        <f t="shared" si="6"/>
        <v>36</v>
      </c>
      <c r="BJ10" s="17">
        <f t="shared" si="6"/>
        <v>32</v>
      </c>
      <c r="BK10" s="17">
        <f t="shared" si="6"/>
        <v>34</v>
      </c>
      <c r="BL10" s="17">
        <f t="shared" si="6"/>
        <v>34</v>
      </c>
      <c r="BM10" s="17">
        <f t="shared" si="6"/>
        <v>34</v>
      </c>
      <c r="BN10" s="17">
        <f t="shared" si="6"/>
        <v>34</v>
      </c>
      <c r="BO10" s="17">
        <f t="shared" si="6"/>
        <v>35</v>
      </c>
      <c r="BP10" s="17">
        <f t="shared" si="6"/>
        <v>36</v>
      </c>
      <c r="BQ10" s="17">
        <f t="shared" si="6"/>
        <v>28</v>
      </c>
      <c r="BR10" s="17">
        <f t="shared" si="6"/>
        <v>27</v>
      </c>
      <c r="BS10" s="17">
        <f t="shared" si="6"/>
        <v>38</v>
      </c>
      <c r="BT10" s="17">
        <f t="shared" si="6"/>
        <v>36</v>
      </c>
      <c r="BU10" s="17">
        <f t="shared" si="6"/>
        <v>35</v>
      </c>
      <c r="BV10" s="17">
        <f t="shared" si="6"/>
        <v>37</v>
      </c>
      <c r="BW10" s="17">
        <f t="shared" si="6"/>
        <v>35</v>
      </c>
      <c r="BX10" s="17">
        <f t="shared" si="6"/>
        <v>35</v>
      </c>
      <c r="BY10" s="17">
        <f t="shared" si="6"/>
        <v>30</v>
      </c>
      <c r="BZ10" s="17">
        <f t="shared" si="6"/>
        <v>28</v>
      </c>
      <c r="CA10" s="17">
        <f t="shared" si="6"/>
        <v>36</v>
      </c>
      <c r="CB10" s="17">
        <f t="shared" si="6"/>
        <v>35</v>
      </c>
      <c r="CC10" s="17">
        <f t="shared" si="6"/>
        <v>34</v>
      </c>
      <c r="CD10" s="17">
        <f t="shared" si="6"/>
        <v>34</v>
      </c>
      <c r="CE10" s="17">
        <f t="shared" si="6"/>
        <v>35</v>
      </c>
      <c r="CF10" s="17">
        <f t="shared" ref="CF10:CG10" si="7">CG9-CF9</f>
        <v>34</v>
      </c>
      <c r="CG10" s="17">
        <f t="shared" si="7"/>
        <v>29</v>
      </c>
      <c r="CH10" s="16"/>
    </row>
    <row r="11" spans="1:100" x14ac:dyDescent="0.25">
      <c r="A11" s="1"/>
      <c r="B11" s="1"/>
      <c r="C11" s="1"/>
      <c r="D11" s="1"/>
      <c r="E11" s="8"/>
      <c r="F11" s="22"/>
      <c r="G11" s="8"/>
      <c r="H11" s="2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</row>
    <row r="12" spans="1:100" x14ac:dyDescent="0.25">
      <c r="A12" s="2" t="s">
        <v>28</v>
      </c>
      <c r="B12" s="2" t="s">
        <v>20</v>
      </c>
      <c r="C12" s="1" t="s">
        <v>29</v>
      </c>
      <c r="D12" s="1"/>
      <c r="E12" s="8">
        <f>$I12/(AVERAGE($K13,$N13:$AB13))</f>
        <v>4.4616358240223461E-2</v>
      </c>
      <c r="F12" s="22">
        <f>SUM($H12+$I12)</f>
        <v>52</v>
      </c>
      <c r="G12" s="8">
        <f>($I12/$F12)*100</f>
        <v>53.754131610576927</v>
      </c>
      <c r="H12" s="8">
        <v>24.0478515625</v>
      </c>
      <c r="I12" s="11">
        <v>27.9521484375</v>
      </c>
      <c r="J12" s="11">
        <v>32768</v>
      </c>
      <c r="K12" s="11">
        <v>32768</v>
      </c>
      <c r="L12" s="11">
        <v>38073.199999999997</v>
      </c>
      <c r="M12" s="11">
        <v>39936</v>
      </c>
      <c r="N12" s="11">
        <v>6553</v>
      </c>
      <c r="O12" s="11">
        <v>6553</v>
      </c>
      <c r="P12" s="11">
        <v>6656</v>
      </c>
      <c r="Q12" s="11">
        <v>6860</v>
      </c>
      <c r="R12" s="11">
        <v>6759</v>
      </c>
      <c r="S12" s="11">
        <v>8294</v>
      </c>
      <c r="T12" s="19">
        <v>8192</v>
      </c>
      <c r="U12" s="19">
        <v>8499</v>
      </c>
      <c r="V12" s="19">
        <v>8386</v>
      </c>
      <c r="W12" s="19">
        <v>8499</v>
      </c>
      <c r="X12" s="19">
        <v>8704</v>
      </c>
      <c r="Y12" s="19">
        <v>8499</v>
      </c>
      <c r="Z12" s="19">
        <v>8601</v>
      </c>
      <c r="AA12" s="19">
        <v>8601</v>
      </c>
      <c r="AB12" s="19">
        <v>8704</v>
      </c>
      <c r="AC12" s="19">
        <v>8898</v>
      </c>
      <c r="AD12" s="19">
        <v>9011</v>
      </c>
      <c r="AE12" s="19">
        <v>8806</v>
      </c>
      <c r="AF12" s="19">
        <v>8699</v>
      </c>
      <c r="AG12" s="19">
        <v>8908</v>
      </c>
      <c r="AH12" s="19">
        <v>9322</v>
      </c>
      <c r="AI12" s="19">
        <v>9122</v>
      </c>
      <c r="AJ12" s="19">
        <v>9235</v>
      </c>
      <c r="AK12" s="19">
        <v>9364</v>
      </c>
      <c r="AL12" s="19">
        <v>9486</v>
      </c>
      <c r="AM12" s="19">
        <v>9322</v>
      </c>
      <c r="AN12" s="19">
        <v>9430</v>
      </c>
      <c r="AO12" s="19">
        <v>9456</v>
      </c>
      <c r="AP12" s="19">
        <v>9566</v>
      </c>
      <c r="AQ12" s="19">
        <v>9567</v>
      </c>
      <c r="AR12" s="19">
        <v>9601</v>
      </c>
      <c r="AS12" s="19">
        <v>9714</v>
      </c>
      <c r="AT12" s="19">
        <v>9814</v>
      </c>
      <c r="AU12" s="19">
        <v>9921</v>
      </c>
      <c r="AV12" s="19">
        <v>9720</v>
      </c>
      <c r="AW12" s="19">
        <v>9878</v>
      </c>
      <c r="AX12" s="19">
        <v>10005</v>
      </c>
      <c r="AY12" s="19">
        <v>9936</v>
      </c>
      <c r="AZ12" s="19">
        <v>9959</v>
      </c>
      <c r="BA12" s="19">
        <v>10055</v>
      </c>
      <c r="BB12" s="19">
        <v>10179</v>
      </c>
      <c r="BC12" s="19">
        <v>10277</v>
      </c>
      <c r="BD12" s="19">
        <v>10064</v>
      </c>
      <c r="BE12" s="19">
        <v>10319</v>
      </c>
      <c r="BF12" s="19">
        <v>10319</v>
      </c>
      <c r="BG12" s="19">
        <v>10429</v>
      </c>
      <c r="BH12" s="19">
        <v>10242</v>
      </c>
      <c r="BI12" s="19">
        <v>10381</v>
      </c>
      <c r="BJ12" s="19">
        <v>10517</v>
      </c>
      <c r="BK12" s="19">
        <v>10627</v>
      </c>
      <c r="BL12" s="19">
        <v>10322</v>
      </c>
      <c r="BM12" s="19">
        <v>10452</v>
      </c>
      <c r="BN12" s="19">
        <v>10598</v>
      </c>
      <c r="BO12" s="19">
        <v>10731</v>
      </c>
      <c r="BP12" s="19">
        <v>10417</v>
      </c>
      <c r="BQ12" s="19">
        <v>10544</v>
      </c>
      <c r="BR12" s="19">
        <v>10666</v>
      </c>
      <c r="BS12" s="19">
        <v>10776</v>
      </c>
      <c r="BT12" s="19">
        <v>10432</v>
      </c>
      <c r="BU12" s="19">
        <v>10563</v>
      </c>
      <c r="BV12" s="19">
        <v>10705</v>
      </c>
      <c r="BW12" s="19">
        <v>10638</v>
      </c>
      <c r="BX12" s="19">
        <v>10440</v>
      </c>
      <c r="BY12" s="19">
        <v>10572</v>
      </c>
      <c r="BZ12" s="19">
        <v>10698</v>
      </c>
      <c r="CA12" s="19">
        <v>10672</v>
      </c>
      <c r="CB12" s="19">
        <v>10500</v>
      </c>
      <c r="CC12" s="19">
        <v>10609</v>
      </c>
      <c r="CD12" s="19">
        <v>10688</v>
      </c>
      <c r="CE12" s="19">
        <v>10611</v>
      </c>
      <c r="CF12" s="19">
        <v>10468</v>
      </c>
      <c r="CG12" s="19">
        <v>10556</v>
      </c>
      <c r="CH12" s="19">
        <v>10645</v>
      </c>
      <c r="CI12" s="19">
        <v>10580</v>
      </c>
      <c r="CJ12" s="19">
        <v>10380</v>
      </c>
      <c r="CK12" s="19">
        <v>10474</v>
      </c>
      <c r="CL12" s="19">
        <v>10614</v>
      </c>
      <c r="CM12" s="19">
        <v>9659</v>
      </c>
      <c r="CN12" s="19">
        <v>9437</v>
      </c>
      <c r="CO12" s="19">
        <v>10232</v>
      </c>
      <c r="CP12" s="19">
        <v>10353</v>
      </c>
      <c r="CQ12" s="19">
        <v>10381</v>
      </c>
      <c r="CR12" s="19">
        <v>10236</v>
      </c>
      <c r="CS12" s="19">
        <v>10316</v>
      </c>
      <c r="CT12" s="19">
        <v>10462</v>
      </c>
      <c r="CU12" s="19">
        <v>10414</v>
      </c>
      <c r="CV12" s="19">
        <v>10290</v>
      </c>
    </row>
    <row r="13" spans="1:100" x14ac:dyDescent="0.25">
      <c r="A13" s="2"/>
      <c r="B13" s="2"/>
      <c r="C13" s="1" t="s">
        <v>22</v>
      </c>
      <c r="D13" s="6"/>
      <c r="E13" s="8"/>
      <c r="F13" s="22"/>
      <c r="G13" s="8"/>
      <c r="H13" s="2"/>
      <c r="I13" s="8">
        <f>J12-I12</f>
        <v>32740.0478515625</v>
      </c>
      <c r="J13" s="8">
        <f>L12-J12</f>
        <v>5305.1999999999971</v>
      </c>
      <c r="K13" s="8">
        <v>7168</v>
      </c>
      <c r="L13" s="8">
        <v>-31520.199999999997</v>
      </c>
      <c r="M13" s="8">
        <v>-33383</v>
      </c>
      <c r="N13" s="8">
        <v>307</v>
      </c>
      <c r="O13" s="8">
        <v>307</v>
      </c>
      <c r="P13" s="8">
        <v>204</v>
      </c>
      <c r="Q13" s="8">
        <v>-101</v>
      </c>
      <c r="R13" s="8">
        <v>1535</v>
      </c>
      <c r="S13" s="8">
        <v>-102</v>
      </c>
      <c r="T13" s="16">
        <f t="shared" ref="T13:CE13" si="8">U12-T12</f>
        <v>307</v>
      </c>
      <c r="U13" s="16">
        <f t="shared" si="8"/>
        <v>-113</v>
      </c>
      <c r="V13" s="16">
        <f t="shared" si="8"/>
        <v>113</v>
      </c>
      <c r="W13" s="16">
        <f t="shared" si="8"/>
        <v>205</v>
      </c>
      <c r="X13" s="16">
        <f t="shared" si="8"/>
        <v>-205</v>
      </c>
      <c r="Y13" s="16">
        <f t="shared" si="8"/>
        <v>102</v>
      </c>
      <c r="Z13" s="16">
        <f t="shared" si="8"/>
        <v>0</v>
      </c>
      <c r="AA13" s="16">
        <f t="shared" si="8"/>
        <v>103</v>
      </c>
      <c r="AB13" s="16">
        <f t="shared" si="8"/>
        <v>194</v>
      </c>
      <c r="AC13" s="16">
        <f t="shared" si="8"/>
        <v>113</v>
      </c>
      <c r="AD13" s="17">
        <f t="shared" si="8"/>
        <v>-205</v>
      </c>
      <c r="AE13" s="17">
        <f>AF12-AE12</f>
        <v>-107</v>
      </c>
      <c r="AF13" s="17">
        <f t="shared" si="8"/>
        <v>209</v>
      </c>
      <c r="AG13" s="17">
        <f t="shared" si="8"/>
        <v>414</v>
      </c>
      <c r="AH13" s="17">
        <f t="shared" si="8"/>
        <v>-200</v>
      </c>
      <c r="AI13" s="17">
        <f t="shared" si="8"/>
        <v>113</v>
      </c>
      <c r="AJ13" s="17">
        <f t="shared" si="8"/>
        <v>129</v>
      </c>
      <c r="AK13" s="17">
        <f t="shared" si="8"/>
        <v>122</v>
      </c>
      <c r="AL13" s="17">
        <f t="shared" si="8"/>
        <v>-164</v>
      </c>
      <c r="AM13" s="17">
        <f t="shared" si="8"/>
        <v>108</v>
      </c>
      <c r="AN13" s="17">
        <f t="shared" si="8"/>
        <v>26</v>
      </c>
      <c r="AO13" s="17">
        <f t="shared" si="8"/>
        <v>110</v>
      </c>
      <c r="AP13" s="17">
        <f t="shared" si="8"/>
        <v>1</v>
      </c>
      <c r="AQ13" s="17">
        <f t="shared" si="8"/>
        <v>34</v>
      </c>
      <c r="AR13" s="17">
        <f t="shared" si="8"/>
        <v>113</v>
      </c>
      <c r="AS13" s="17">
        <f t="shared" si="8"/>
        <v>100</v>
      </c>
      <c r="AT13" s="17">
        <f t="shared" si="8"/>
        <v>107</v>
      </c>
      <c r="AU13" s="17">
        <f t="shared" si="8"/>
        <v>-201</v>
      </c>
      <c r="AV13" s="17">
        <f t="shared" si="8"/>
        <v>158</v>
      </c>
      <c r="AW13" s="17">
        <f t="shared" si="8"/>
        <v>127</v>
      </c>
      <c r="AX13" s="17">
        <f t="shared" si="8"/>
        <v>-69</v>
      </c>
      <c r="AY13" s="17">
        <f t="shared" si="8"/>
        <v>23</v>
      </c>
      <c r="AZ13" s="17">
        <f t="shared" si="8"/>
        <v>96</v>
      </c>
      <c r="BA13" s="17">
        <f t="shared" si="8"/>
        <v>124</v>
      </c>
      <c r="BB13" s="17">
        <f t="shared" si="8"/>
        <v>98</v>
      </c>
      <c r="BC13" s="17">
        <f t="shared" si="8"/>
        <v>-213</v>
      </c>
      <c r="BD13" s="17">
        <f t="shared" si="8"/>
        <v>255</v>
      </c>
      <c r="BE13" s="17">
        <f t="shared" si="8"/>
        <v>0</v>
      </c>
      <c r="BF13" s="17">
        <f t="shared" si="8"/>
        <v>110</v>
      </c>
      <c r="BG13" s="17">
        <f t="shared" si="8"/>
        <v>-187</v>
      </c>
      <c r="BH13" s="17">
        <f t="shared" si="8"/>
        <v>139</v>
      </c>
      <c r="BI13" s="17">
        <f t="shared" si="8"/>
        <v>136</v>
      </c>
      <c r="BJ13" s="17">
        <f t="shared" si="8"/>
        <v>110</v>
      </c>
      <c r="BK13" s="17">
        <f t="shared" si="8"/>
        <v>-305</v>
      </c>
      <c r="BL13" s="17">
        <f t="shared" si="8"/>
        <v>130</v>
      </c>
      <c r="BM13" s="17">
        <f t="shared" si="8"/>
        <v>146</v>
      </c>
      <c r="BN13" s="17">
        <f t="shared" si="8"/>
        <v>133</v>
      </c>
      <c r="BO13" s="17">
        <f t="shared" si="8"/>
        <v>-314</v>
      </c>
      <c r="BP13" s="17">
        <f t="shared" si="8"/>
        <v>127</v>
      </c>
      <c r="BQ13" s="17">
        <f t="shared" si="8"/>
        <v>122</v>
      </c>
      <c r="BR13" s="17">
        <f t="shared" si="8"/>
        <v>110</v>
      </c>
      <c r="BS13" s="17">
        <f t="shared" si="8"/>
        <v>-344</v>
      </c>
      <c r="BT13" s="17">
        <f t="shared" si="8"/>
        <v>131</v>
      </c>
      <c r="BU13" s="17">
        <f t="shared" si="8"/>
        <v>142</v>
      </c>
      <c r="BV13" s="17">
        <f t="shared" si="8"/>
        <v>-67</v>
      </c>
      <c r="BW13" s="17">
        <f t="shared" si="8"/>
        <v>-198</v>
      </c>
      <c r="BX13" s="17">
        <f t="shared" si="8"/>
        <v>132</v>
      </c>
      <c r="BY13" s="17">
        <f t="shared" si="8"/>
        <v>126</v>
      </c>
      <c r="BZ13" s="17">
        <f t="shared" si="8"/>
        <v>-26</v>
      </c>
      <c r="CA13" s="17">
        <f t="shared" si="8"/>
        <v>-172</v>
      </c>
      <c r="CB13" s="17">
        <f t="shared" si="8"/>
        <v>109</v>
      </c>
      <c r="CC13" s="17">
        <f t="shared" si="8"/>
        <v>79</v>
      </c>
      <c r="CD13" s="17">
        <f t="shared" si="8"/>
        <v>-77</v>
      </c>
      <c r="CE13" s="17">
        <f t="shared" si="8"/>
        <v>-143</v>
      </c>
      <c r="CF13" s="17">
        <f t="shared" ref="CF13:CG13" si="9">CG12-CF12</f>
        <v>88</v>
      </c>
      <c r="CG13" s="17">
        <f t="shared" si="9"/>
        <v>89</v>
      </c>
      <c r="CH13" s="16"/>
    </row>
    <row r="14" spans="1:100" x14ac:dyDescent="0.25">
      <c r="A14" s="1"/>
      <c r="B14" s="2" t="s">
        <v>20</v>
      </c>
      <c r="C14" s="1" t="s">
        <v>30</v>
      </c>
      <c r="D14" s="6"/>
      <c r="E14" s="8">
        <f>$I14/(AVERAGE($I15:$K15,$N15:$X15))</f>
        <v>93.237944810926294</v>
      </c>
      <c r="F14" s="22">
        <f>SUM($H14+$I14)</f>
        <v>46080</v>
      </c>
      <c r="G14" s="8">
        <f>($I14/$F14)*100</f>
        <v>62.222222222222221</v>
      </c>
      <c r="H14" s="8">
        <v>17408</v>
      </c>
      <c r="I14" s="8">
        <v>28672</v>
      </c>
      <c r="J14" s="8">
        <v>28672</v>
      </c>
      <c r="K14" s="8">
        <v>28672</v>
      </c>
      <c r="L14" s="8">
        <v>31442.2</v>
      </c>
      <c r="M14" s="8">
        <v>28672</v>
      </c>
      <c r="N14" s="8">
        <v>2048</v>
      </c>
      <c r="O14" s="8">
        <v>2355</v>
      </c>
      <c r="P14" s="8">
        <v>2457</v>
      </c>
      <c r="Q14" s="8">
        <v>2457</v>
      </c>
      <c r="R14" s="8">
        <v>2353</v>
      </c>
      <c r="S14" s="8">
        <v>2560</v>
      </c>
      <c r="T14" s="16">
        <v>2252</v>
      </c>
      <c r="U14" s="16">
        <v>1536</v>
      </c>
      <c r="V14" s="16">
        <v>2355</v>
      </c>
      <c r="W14" s="16">
        <v>2353</v>
      </c>
      <c r="X14" s="16">
        <v>3072</v>
      </c>
      <c r="Y14" s="16">
        <v>3481</v>
      </c>
      <c r="Z14" s="16">
        <v>3379</v>
      </c>
      <c r="AA14" s="16">
        <v>2355</v>
      </c>
      <c r="AB14" s="16">
        <v>1434</v>
      </c>
      <c r="AC14" s="16">
        <v>764</v>
      </c>
      <c r="AD14" s="16">
        <v>606</v>
      </c>
      <c r="AE14" s="16">
        <v>711</v>
      </c>
      <c r="AF14" s="16">
        <v>813</v>
      </c>
      <c r="AG14" s="16">
        <v>1507</v>
      </c>
      <c r="AH14" s="16">
        <v>1507</v>
      </c>
      <c r="AI14" s="16">
        <v>1621</v>
      </c>
      <c r="AJ14" s="16">
        <v>1724</v>
      </c>
      <c r="AK14" s="16">
        <v>1845</v>
      </c>
      <c r="AL14" s="16">
        <v>1949</v>
      </c>
      <c r="AM14" s="16">
        <v>2058</v>
      </c>
      <c r="AN14" s="16">
        <v>2166</v>
      </c>
      <c r="AO14" s="16">
        <v>2493</v>
      </c>
      <c r="AP14" s="16">
        <v>2604</v>
      </c>
      <c r="AQ14" s="16">
        <v>2832</v>
      </c>
      <c r="AR14" s="16">
        <v>2953</v>
      </c>
      <c r="AS14" s="16">
        <v>3060</v>
      </c>
      <c r="AT14" s="16">
        <v>3159</v>
      </c>
      <c r="AU14" s="16">
        <v>3275</v>
      </c>
      <c r="AV14" s="16">
        <v>3379</v>
      </c>
      <c r="AW14" s="16">
        <v>3537</v>
      </c>
      <c r="AX14" s="16">
        <v>3662</v>
      </c>
      <c r="AY14" s="16">
        <v>3780</v>
      </c>
      <c r="AZ14" s="16">
        <v>3887</v>
      </c>
      <c r="BA14" s="16">
        <v>4006</v>
      </c>
      <c r="BB14" s="16">
        <v>4110</v>
      </c>
      <c r="BC14" s="16">
        <v>4209</v>
      </c>
      <c r="BD14" s="16">
        <v>4302</v>
      </c>
      <c r="BE14" s="16">
        <v>4430</v>
      </c>
      <c r="BF14" s="16">
        <v>4549</v>
      </c>
      <c r="BG14" s="16">
        <v>4685</v>
      </c>
      <c r="BH14" s="16">
        <v>4801</v>
      </c>
      <c r="BI14" s="16">
        <v>4930</v>
      </c>
      <c r="BJ14" s="16">
        <v>5062</v>
      </c>
      <c r="BK14" s="16">
        <v>5170</v>
      </c>
      <c r="BL14" s="16">
        <v>5295</v>
      </c>
      <c r="BM14" s="16">
        <v>5422</v>
      </c>
      <c r="BN14" s="16">
        <v>5545</v>
      </c>
      <c r="BO14" s="16">
        <v>5701</v>
      </c>
      <c r="BP14" s="16">
        <v>5832</v>
      </c>
      <c r="BQ14" s="16">
        <v>5963</v>
      </c>
      <c r="BR14" s="16">
        <v>6101</v>
      </c>
      <c r="BS14" s="16">
        <v>6220</v>
      </c>
      <c r="BT14" s="16">
        <v>6346</v>
      </c>
      <c r="BU14" s="16">
        <v>6479</v>
      </c>
      <c r="BV14" s="16">
        <v>6607</v>
      </c>
      <c r="BW14" s="16">
        <v>6751</v>
      </c>
      <c r="BX14" s="16">
        <v>6902</v>
      </c>
      <c r="BY14" s="16">
        <v>7017</v>
      </c>
      <c r="BZ14" s="16">
        <v>7148</v>
      </c>
      <c r="CA14" s="16">
        <v>7289</v>
      </c>
      <c r="CB14" s="16">
        <v>7419</v>
      </c>
      <c r="CC14" s="16">
        <v>7541</v>
      </c>
      <c r="CD14" s="16">
        <v>7664</v>
      </c>
      <c r="CE14" s="16">
        <v>7789</v>
      </c>
      <c r="CF14" s="16">
        <v>7910</v>
      </c>
      <c r="CG14" s="16">
        <v>8023</v>
      </c>
      <c r="CH14" s="16">
        <v>8138</v>
      </c>
      <c r="CI14" s="16">
        <v>8260</v>
      </c>
      <c r="CJ14" s="16">
        <v>8392</v>
      </c>
      <c r="CK14" s="16">
        <v>8015</v>
      </c>
      <c r="CL14" s="16">
        <v>8015</v>
      </c>
      <c r="CM14" s="16">
        <v>8141</v>
      </c>
      <c r="CN14" s="16">
        <v>8277</v>
      </c>
      <c r="CO14" s="16">
        <v>8383</v>
      </c>
      <c r="CP14" s="16">
        <v>8508</v>
      </c>
      <c r="CQ14" s="16">
        <v>8254</v>
      </c>
      <c r="CR14" s="16">
        <v>8398</v>
      </c>
      <c r="CS14" s="16">
        <v>8495</v>
      </c>
      <c r="CT14" s="16">
        <v>8623</v>
      </c>
      <c r="CU14" s="16">
        <v>8369</v>
      </c>
      <c r="CV14" s="16">
        <v>8480</v>
      </c>
    </row>
    <row r="15" spans="1:100" x14ac:dyDescent="0.25">
      <c r="A15" s="2"/>
      <c r="B15" s="2"/>
      <c r="C15" s="1" t="s">
        <v>22</v>
      </c>
      <c r="D15" s="6"/>
      <c r="E15" s="8"/>
      <c r="F15" s="22"/>
      <c r="G15" s="8"/>
      <c r="H15" s="2"/>
      <c r="I15" s="8">
        <f>J14-I14</f>
        <v>0</v>
      </c>
      <c r="J15" s="8">
        <f>L14-J14</f>
        <v>2770.2000000000007</v>
      </c>
      <c r="K15" s="8">
        <v>0</v>
      </c>
      <c r="L15" s="8">
        <v>-29394.2</v>
      </c>
      <c r="M15" s="8">
        <v>-26624</v>
      </c>
      <c r="N15" s="8">
        <v>409</v>
      </c>
      <c r="O15" s="8">
        <v>102</v>
      </c>
      <c r="P15" s="8">
        <v>0</v>
      </c>
      <c r="Q15" s="8">
        <v>-104</v>
      </c>
      <c r="R15" s="8">
        <v>207</v>
      </c>
      <c r="S15" s="8">
        <v>-308</v>
      </c>
      <c r="T15" s="16">
        <f t="shared" ref="T15:CE15" si="10">U14-T14</f>
        <v>-716</v>
      </c>
      <c r="U15" s="16">
        <f t="shared" si="10"/>
        <v>819</v>
      </c>
      <c r="V15" s="16">
        <f t="shared" si="10"/>
        <v>-2</v>
      </c>
      <c r="W15" s="16">
        <f t="shared" si="10"/>
        <v>719</v>
      </c>
      <c r="X15" s="16">
        <f t="shared" si="10"/>
        <v>409</v>
      </c>
      <c r="Y15" s="16">
        <f t="shared" si="10"/>
        <v>-102</v>
      </c>
      <c r="Z15" s="16">
        <f t="shared" si="10"/>
        <v>-1024</v>
      </c>
      <c r="AA15" s="16">
        <f t="shared" si="10"/>
        <v>-921</v>
      </c>
      <c r="AB15" s="16">
        <f t="shared" si="10"/>
        <v>-670</v>
      </c>
      <c r="AC15" s="16">
        <f t="shared" si="10"/>
        <v>-158</v>
      </c>
      <c r="AD15" s="17">
        <f t="shared" si="10"/>
        <v>105</v>
      </c>
      <c r="AE15" s="17">
        <f>AF14-AE14</f>
        <v>102</v>
      </c>
      <c r="AF15" s="17">
        <f t="shared" si="10"/>
        <v>694</v>
      </c>
      <c r="AG15" s="17">
        <f t="shared" si="10"/>
        <v>0</v>
      </c>
      <c r="AH15" s="17">
        <f t="shared" si="10"/>
        <v>114</v>
      </c>
      <c r="AI15" s="17">
        <f t="shared" si="10"/>
        <v>103</v>
      </c>
      <c r="AJ15" s="17">
        <f t="shared" si="10"/>
        <v>121</v>
      </c>
      <c r="AK15" s="17">
        <f t="shared" si="10"/>
        <v>104</v>
      </c>
      <c r="AL15" s="17">
        <f t="shared" si="10"/>
        <v>109</v>
      </c>
      <c r="AM15" s="17">
        <f t="shared" si="10"/>
        <v>108</v>
      </c>
      <c r="AN15" s="17">
        <f t="shared" si="10"/>
        <v>327</v>
      </c>
      <c r="AO15" s="17">
        <f t="shared" si="10"/>
        <v>111</v>
      </c>
      <c r="AP15" s="17">
        <f t="shared" si="10"/>
        <v>228</v>
      </c>
      <c r="AQ15" s="17">
        <f t="shared" si="10"/>
        <v>121</v>
      </c>
      <c r="AR15" s="17">
        <f t="shared" si="10"/>
        <v>107</v>
      </c>
      <c r="AS15" s="17">
        <f t="shared" si="10"/>
        <v>99</v>
      </c>
      <c r="AT15" s="17">
        <f t="shared" si="10"/>
        <v>116</v>
      </c>
      <c r="AU15" s="17">
        <f t="shared" si="10"/>
        <v>104</v>
      </c>
      <c r="AV15" s="17">
        <f t="shared" si="10"/>
        <v>158</v>
      </c>
      <c r="AW15" s="17">
        <f t="shared" si="10"/>
        <v>125</v>
      </c>
      <c r="AX15" s="17">
        <f t="shared" si="10"/>
        <v>118</v>
      </c>
      <c r="AY15" s="17">
        <f t="shared" si="10"/>
        <v>107</v>
      </c>
      <c r="AZ15" s="17">
        <f t="shared" si="10"/>
        <v>119</v>
      </c>
      <c r="BA15" s="17">
        <f t="shared" si="10"/>
        <v>104</v>
      </c>
      <c r="BB15" s="17">
        <f t="shared" si="10"/>
        <v>99</v>
      </c>
      <c r="BC15" s="17">
        <f t="shared" si="10"/>
        <v>93</v>
      </c>
      <c r="BD15" s="17">
        <f t="shared" si="10"/>
        <v>128</v>
      </c>
      <c r="BE15" s="17">
        <f t="shared" si="10"/>
        <v>119</v>
      </c>
      <c r="BF15" s="17">
        <f t="shared" si="10"/>
        <v>136</v>
      </c>
      <c r="BG15" s="17">
        <f t="shared" si="10"/>
        <v>116</v>
      </c>
      <c r="BH15" s="17">
        <f t="shared" si="10"/>
        <v>129</v>
      </c>
      <c r="BI15" s="17">
        <f t="shared" si="10"/>
        <v>132</v>
      </c>
      <c r="BJ15" s="17">
        <f t="shared" si="10"/>
        <v>108</v>
      </c>
      <c r="BK15" s="17">
        <f t="shared" si="10"/>
        <v>125</v>
      </c>
      <c r="BL15" s="17">
        <f t="shared" si="10"/>
        <v>127</v>
      </c>
      <c r="BM15" s="17">
        <f t="shared" si="10"/>
        <v>123</v>
      </c>
      <c r="BN15" s="17">
        <f t="shared" si="10"/>
        <v>156</v>
      </c>
      <c r="BO15" s="17">
        <f t="shared" si="10"/>
        <v>131</v>
      </c>
      <c r="BP15" s="17">
        <f t="shared" si="10"/>
        <v>131</v>
      </c>
      <c r="BQ15" s="17">
        <f t="shared" si="10"/>
        <v>138</v>
      </c>
      <c r="BR15" s="17">
        <f t="shared" si="10"/>
        <v>119</v>
      </c>
      <c r="BS15" s="17">
        <f t="shared" si="10"/>
        <v>126</v>
      </c>
      <c r="BT15" s="17">
        <f t="shared" si="10"/>
        <v>133</v>
      </c>
      <c r="BU15" s="17">
        <f t="shared" si="10"/>
        <v>128</v>
      </c>
      <c r="BV15" s="17">
        <f t="shared" si="10"/>
        <v>144</v>
      </c>
      <c r="BW15" s="17">
        <f t="shared" si="10"/>
        <v>151</v>
      </c>
      <c r="BX15" s="17">
        <f t="shared" si="10"/>
        <v>115</v>
      </c>
      <c r="BY15" s="17">
        <f t="shared" si="10"/>
        <v>131</v>
      </c>
      <c r="BZ15" s="17">
        <f t="shared" si="10"/>
        <v>141</v>
      </c>
      <c r="CA15" s="17">
        <f t="shared" si="10"/>
        <v>130</v>
      </c>
      <c r="CB15" s="17">
        <f t="shared" si="10"/>
        <v>122</v>
      </c>
      <c r="CC15" s="17">
        <f t="shared" si="10"/>
        <v>123</v>
      </c>
      <c r="CD15" s="17">
        <f t="shared" si="10"/>
        <v>125</v>
      </c>
      <c r="CE15" s="17">
        <f t="shared" si="10"/>
        <v>121</v>
      </c>
      <c r="CF15" s="17">
        <f t="shared" ref="CF15:CG15" si="11">CG14-CF14</f>
        <v>113</v>
      </c>
      <c r="CG15" s="17">
        <f t="shared" si="11"/>
        <v>115</v>
      </c>
      <c r="CH15" s="16"/>
    </row>
    <row r="16" spans="1:100" x14ac:dyDescent="0.25">
      <c r="A16" s="1"/>
      <c r="B16" s="1"/>
      <c r="C16" s="1"/>
      <c r="D16" s="1"/>
      <c r="E16" s="8"/>
      <c r="F16" s="22"/>
      <c r="G16" s="8"/>
      <c r="H16" s="2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</row>
    <row r="17" spans="1:100" x14ac:dyDescent="0.25">
      <c r="A17" s="1" t="s">
        <v>31</v>
      </c>
      <c r="B17" s="2" t="s">
        <v>20</v>
      </c>
      <c r="C17" s="1" t="s">
        <v>32</v>
      </c>
      <c r="D17" s="1"/>
      <c r="E17" s="8">
        <f>$I17/(AVERAGE($I18:$AA18))</f>
        <v>4.1294767719489736</v>
      </c>
      <c r="F17" s="22">
        <f>SUM($H17+$I17)</f>
        <v>50509</v>
      </c>
      <c r="G17" s="8">
        <f>($I17/$F17)*100</f>
        <v>6.3077867310776305</v>
      </c>
      <c r="H17" s="8">
        <v>47323</v>
      </c>
      <c r="I17" s="10">
        <v>3186</v>
      </c>
      <c r="J17" s="10">
        <v>3186</v>
      </c>
      <c r="K17" s="10">
        <v>5787</v>
      </c>
      <c r="L17" s="10">
        <v>9139</v>
      </c>
      <c r="M17" s="10">
        <v>9751</v>
      </c>
      <c r="N17" s="10">
        <v>9834</v>
      </c>
      <c r="O17" s="10">
        <v>10207</v>
      </c>
      <c r="P17" s="10">
        <v>10351</v>
      </c>
      <c r="Q17" s="10">
        <v>10573</v>
      </c>
      <c r="R17" s="10">
        <v>10962</v>
      </c>
      <c r="S17" s="10">
        <v>11096</v>
      </c>
      <c r="T17" s="18">
        <v>11250</v>
      </c>
      <c r="U17" s="18">
        <v>11684</v>
      </c>
      <c r="V17" s="18">
        <v>11958</v>
      </c>
      <c r="W17" s="18">
        <v>12116</v>
      </c>
      <c r="X17" s="18">
        <v>12234</v>
      </c>
      <c r="Y17" s="18">
        <v>12386</v>
      </c>
      <c r="Z17" s="18">
        <v>12529</v>
      </c>
      <c r="AA17" s="18">
        <v>12969</v>
      </c>
      <c r="AB17" s="18">
        <v>13210</v>
      </c>
      <c r="AC17" s="18">
        <v>13595</v>
      </c>
      <c r="AD17" s="18">
        <v>13732</v>
      </c>
      <c r="AE17" s="18">
        <v>13841</v>
      </c>
      <c r="AF17" s="18">
        <v>13997</v>
      </c>
      <c r="AG17" s="18">
        <v>18094</v>
      </c>
      <c r="AH17" s="18">
        <v>18562</v>
      </c>
      <c r="AI17" s="18">
        <v>18713</v>
      </c>
      <c r="AJ17" s="18">
        <v>18864</v>
      </c>
      <c r="AK17" s="18">
        <v>19036</v>
      </c>
      <c r="AL17" s="18">
        <v>19151</v>
      </c>
      <c r="AM17" s="18">
        <v>19277</v>
      </c>
      <c r="AN17" s="18">
        <v>19395</v>
      </c>
      <c r="AO17" s="18">
        <v>19855</v>
      </c>
      <c r="AP17" s="18">
        <v>19969</v>
      </c>
      <c r="AQ17" s="18">
        <v>20210</v>
      </c>
      <c r="AR17" s="18">
        <v>20340</v>
      </c>
      <c r="AS17" s="18">
        <v>20480</v>
      </c>
      <c r="AT17" s="18">
        <v>20619</v>
      </c>
      <c r="AU17" s="18">
        <v>20738</v>
      </c>
      <c r="AV17" s="18">
        <v>20849</v>
      </c>
      <c r="AW17" s="18">
        <v>21039</v>
      </c>
      <c r="AX17" s="18">
        <v>21183</v>
      </c>
      <c r="AY17" s="18">
        <v>21326</v>
      </c>
      <c r="AZ17" s="18">
        <v>21446</v>
      </c>
      <c r="BA17" s="18">
        <v>21572</v>
      </c>
      <c r="BB17" s="18">
        <v>21708</v>
      </c>
      <c r="BC17" s="18">
        <v>21845</v>
      </c>
      <c r="BD17" s="18">
        <v>21977</v>
      </c>
      <c r="BE17" s="18">
        <v>22127</v>
      </c>
      <c r="BF17" s="18">
        <v>22275</v>
      </c>
      <c r="BG17" s="18">
        <v>22432</v>
      </c>
      <c r="BH17" s="18">
        <v>22577</v>
      </c>
      <c r="BI17" s="18">
        <v>22719</v>
      </c>
      <c r="BJ17" s="18">
        <v>22869</v>
      </c>
      <c r="BK17" s="18">
        <v>22993</v>
      </c>
      <c r="BL17" s="18">
        <v>23142</v>
      </c>
      <c r="BM17" s="18">
        <v>23289</v>
      </c>
      <c r="BN17" s="18">
        <v>23415</v>
      </c>
      <c r="BO17" s="18">
        <v>23562</v>
      </c>
      <c r="BP17" s="18">
        <v>23746</v>
      </c>
      <c r="BQ17" s="18">
        <v>23888</v>
      </c>
      <c r="BR17" s="18">
        <v>24002</v>
      </c>
      <c r="BS17" s="18">
        <v>24127</v>
      </c>
      <c r="BT17" s="18">
        <v>24291</v>
      </c>
      <c r="BU17" s="18">
        <v>24411</v>
      </c>
      <c r="BV17" s="18">
        <v>24549</v>
      </c>
      <c r="BW17" s="18">
        <v>24676</v>
      </c>
      <c r="BX17" s="18">
        <v>24879</v>
      </c>
      <c r="BY17" s="18">
        <v>25047</v>
      </c>
      <c r="BZ17" s="18">
        <v>25082</v>
      </c>
      <c r="CA17" s="18">
        <v>25183</v>
      </c>
      <c r="CB17" s="18">
        <v>25331</v>
      </c>
      <c r="CC17" s="18">
        <v>25414</v>
      </c>
      <c r="CD17" s="18">
        <v>25520</v>
      </c>
      <c r="CE17" s="18">
        <v>25635</v>
      </c>
      <c r="CF17" s="18">
        <v>25772</v>
      </c>
      <c r="CG17" s="18">
        <v>25889</v>
      </c>
      <c r="CH17" s="18">
        <v>25987</v>
      </c>
      <c r="CI17" s="18">
        <v>26094</v>
      </c>
      <c r="CJ17" s="18">
        <v>26108</v>
      </c>
      <c r="CK17" s="18">
        <v>26214</v>
      </c>
      <c r="CL17" s="18">
        <v>26346</v>
      </c>
      <c r="CM17" s="18">
        <v>927</v>
      </c>
      <c r="CN17" s="18">
        <v>1777</v>
      </c>
      <c r="CO17" s="18">
        <v>1777</v>
      </c>
      <c r="CP17" s="18">
        <v>1779</v>
      </c>
      <c r="CQ17" s="18">
        <v>1781</v>
      </c>
      <c r="CR17" s="18">
        <v>1757</v>
      </c>
      <c r="CS17" s="18">
        <v>1759</v>
      </c>
      <c r="CT17" s="18">
        <v>1752</v>
      </c>
      <c r="CU17" s="18">
        <v>1760</v>
      </c>
      <c r="CV17" s="18">
        <v>1854</v>
      </c>
    </row>
    <row r="18" spans="1:100" x14ac:dyDescent="0.25">
      <c r="A18" s="2"/>
      <c r="B18" s="2"/>
      <c r="C18" s="1" t="s">
        <v>22</v>
      </c>
      <c r="D18" s="6"/>
      <c r="E18" s="8"/>
      <c r="F18" s="22"/>
      <c r="G18" s="8"/>
      <c r="H18" s="2"/>
      <c r="I18" s="8">
        <f>J17-I17</f>
        <v>0</v>
      </c>
      <c r="J18" s="8">
        <f>L17-J17</f>
        <v>5953</v>
      </c>
      <c r="K18" s="8">
        <v>3964</v>
      </c>
      <c r="L18" s="8">
        <v>695</v>
      </c>
      <c r="M18" s="8">
        <v>83</v>
      </c>
      <c r="N18" s="8">
        <v>739</v>
      </c>
      <c r="O18" s="8">
        <v>366</v>
      </c>
      <c r="P18" s="8">
        <v>222</v>
      </c>
      <c r="Q18" s="8">
        <v>389</v>
      </c>
      <c r="R18" s="8">
        <v>134</v>
      </c>
      <c r="S18" s="8">
        <v>154</v>
      </c>
      <c r="T18" s="16">
        <f t="shared" ref="T18:CE18" si="12">U17-T17</f>
        <v>434</v>
      </c>
      <c r="U18" s="16">
        <f t="shared" si="12"/>
        <v>274</v>
      </c>
      <c r="V18" s="16">
        <f t="shared" si="12"/>
        <v>158</v>
      </c>
      <c r="W18" s="16">
        <f t="shared" si="12"/>
        <v>118</v>
      </c>
      <c r="X18" s="16">
        <f t="shared" si="12"/>
        <v>152</v>
      </c>
      <c r="Y18" s="16">
        <f t="shared" si="12"/>
        <v>143</v>
      </c>
      <c r="Z18" s="16">
        <f t="shared" si="12"/>
        <v>440</v>
      </c>
      <c r="AA18" s="16">
        <f t="shared" si="12"/>
        <v>241</v>
      </c>
      <c r="AB18" s="16">
        <f t="shared" si="12"/>
        <v>385</v>
      </c>
      <c r="AC18" s="16">
        <f t="shared" si="12"/>
        <v>137</v>
      </c>
      <c r="AD18" s="17">
        <f t="shared" si="12"/>
        <v>109</v>
      </c>
      <c r="AE18" s="17">
        <f>AF17-AE17</f>
        <v>156</v>
      </c>
      <c r="AF18" s="17">
        <f t="shared" si="12"/>
        <v>4097</v>
      </c>
      <c r="AG18" s="17">
        <f t="shared" si="12"/>
        <v>468</v>
      </c>
      <c r="AH18" s="17">
        <f t="shared" si="12"/>
        <v>151</v>
      </c>
      <c r="AI18" s="17">
        <f t="shared" si="12"/>
        <v>151</v>
      </c>
      <c r="AJ18" s="17">
        <f t="shared" si="12"/>
        <v>172</v>
      </c>
      <c r="AK18" s="17">
        <f t="shared" si="12"/>
        <v>115</v>
      </c>
      <c r="AL18" s="17">
        <f t="shared" si="12"/>
        <v>126</v>
      </c>
      <c r="AM18" s="17">
        <f t="shared" si="12"/>
        <v>118</v>
      </c>
      <c r="AN18" s="17">
        <f t="shared" si="12"/>
        <v>460</v>
      </c>
      <c r="AO18" s="17">
        <f t="shared" si="12"/>
        <v>114</v>
      </c>
      <c r="AP18" s="17">
        <f t="shared" si="12"/>
        <v>241</v>
      </c>
      <c r="AQ18" s="17">
        <f t="shared" si="12"/>
        <v>130</v>
      </c>
      <c r="AR18" s="17">
        <f t="shared" si="12"/>
        <v>140</v>
      </c>
      <c r="AS18" s="17">
        <f t="shared" si="12"/>
        <v>139</v>
      </c>
      <c r="AT18" s="17">
        <f t="shared" si="12"/>
        <v>119</v>
      </c>
      <c r="AU18" s="17">
        <f t="shared" si="12"/>
        <v>111</v>
      </c>
      <c r="AV18" s="17">
        <f t="shared" si="12"/>
        <v>190</v>
      </c>
      <c r="AW18" s="17">
        <f t="shared" si="12"/>
        <v>144</v>
      </c>
      <c r="AX18" s="17">
        <f t="shared" si="12"/>
        <v>143</v>
      </c>
      <c r="AY18" s="17">
        <f t="shared" si="12"/>
        <v>120</v>
      </c>
      <c r="AZ18" s="17">
        <f t="shared" si="12"/>
        <v>126</v>
      </c>
      <c r="BA18" s="17">
        <f t="shared" si="12"/>
        <v>136</v>
      </c>
      <c r="BB18" s="17">
        <f t="shared" si="12"/>
        <v>137</v>
      </c>
      <c r="BC18" s="17">
        <f t="shared" si="12"/>
        <v>132</v>
      </c>
      <c r="BD18" s="17">
        <f t="shared" si="12"/>
        <v>150</v>
      </c>
      <c r="BE18" s="17">
        <f t="shared" si="12"/>
        <v>148</v>
      </c>
      <c r="BF18" s="17">
        <f t="shared" si="12"/>
        <v>157</v>
      </c>
      <c r="BG18" s="17">
        <f t="shared" si="12"/>
        <v>145</v>
      </c>
      <c r="BH18" s="17">
        <f t="shared" si="12"/>
        <v>142</v>
      </c>
      <c r="BI18" s="17">
        <f t="shared" si="12"/>
        <v>150</v>
      </c>
      <c r="BJ18" s="17">
        <f t="shared" si="12"/>
        <v>124</v>
      </c>
      <c r="BK18" s="17">
        <f t="shared" si="12"/>
        <v>149</v>
      </c>
      <c r="BL18" s="17">
        <f t="shared" si="12"/>
        <v>147</v>
      </c>
      <c r="BM18" s="17">
        <f t="shared" si="12"/>
        <v>126</v>
      </c>
      <c r="BN18" s="17">
        <f t="shared" si="12"/>
        <v>147</v>
      </c>
      <c r="BO18" s="17">
        <f t="shared" si="12"/>
        <v>184</v>
      </c>
      <c r="BP18" s="17">
        <f t="shared" si="12"/>
        <v>142</v>
      </c>
      <c r="BQ18" s="17">
        <f t="shared" si="12"/>
        <v>114</v>
      </c>
      <c r="BR18" s="17">
        <f t="shared" si="12"/>
        <v>125</v>
      </c>
      <c r="BS18" s="17">
        <f t="shared" si="12"/>
        <v>164</v>
      </c>
      <c r="BT18" s="17">
        <f t="shared" si="12"/>
        <v>120</v>
      </c>
      <c r="BU18" s="17">
        <f t="shared" si="12"/>
        <v>138</v>
      </c>
      <c r="BV18" s="17">
        <f t="shared" si="12"/>
        <v>127</v>
      </c>
      <c r="BW18" s="17">
        <f t="shared" si="12"/>
        <v>203</v>
      </c>
      <c r="BX18" s="17">
        <f t="shared" si="12"/>
        <v>168</v>
      </c>
      <c r="BY18" s="17">
        <f t="shared" si="12"/>
        <v>35</v>
      </c>
      <c r="BZ18" s="17">
        <f t="shared" si="12"/>
        <v>101</v>
      </c>
      <c r="CA18" s="17">
        <f t="shared" si="12"/>
        <v>148</v>
      </c>
      <c r="CB18" s="17">
        <f t="shared" si="12"/>
        <v>83</v>
      </c>
      <c r="CC18" s="17">
        <f t="shared" si="12"/>
        <v>106</v>
      </c>
      <c r="CD18" s="17">
        <f t="shared" si="12"/>
        <v>115</v>
      </c>
      <c r="CE18" s="17">
        <f t="shared" si="12"/>
        <v>137</v>
      </c>
      <c r="CF18" s="17">
        <f t="shared" ref="CF18:CG18" si="13">CG17-CF17</f>
        <v>117</v>
      </c>
      <c r="CG18" s="17">
        <f t="shared" si="13"/>
        <v>98</v>
      </c>
      <c r="CH18" s="16"/>
    </row>
    <row r="19" spans="1:100" x14ac:dyDescent="0.25">
      <c r="A19" s="1"/>
      <c r="B19" s="2" t="s">
        <v>20</v>
      </c>
      <c r="C19" s="1" t="s">
        <v>33</v>
      </c>
      <c r="D19" s="1"/>
      <c r="E19" s="8">
        <f>$I19/(AVERAGE($I20:$AA20))</f>
        <v>29.516689607708191</v>
      </c>
      <c r="F19" s="22">
        <f>SUM($H19+$I19)</f>
        <v>49835</v>
      </c>
      <c r="G19" s="8">
        <f>($I19/$F19)*100</f>
        <v>18.117788702718972</v>
      </c>
      <c r="H19" s="8">
        <v>40806</v>
      </c>
      <c r="I19" s="8">
        <v>9029</v>
      </c>
      <c r="J19" s="8">
        <v>9029</v>
      </c>
      <c r="K19" s="8">
        <v>9112</v>
      </c>
      <c r="L19" s="8">
        <v>9254</v>
      </c>
      <c r="M19" s="8">
        <v>9967</v>
      </c>
      <c r="N19" s="8">
        <v>10050</v>
      </c>
      <c r="O19" s="8">
        <v>10438</v>
      </c>
      <c r="P19" s="8">
        <v>10582</v>
      </c>
      <c r="Q19" s="8">
        <v>10876</v>
      </c>
      <c r="R19" s="8">
        <v>11263</v>
      </c>
      <c r="S19" s="8">
        <v>11400</v>
      </c>
      <c r="T19" s="16">
        <v>11552</v>
      </c>
      <c r="U19" s="16">
        <v>11991</v>
      </c>
      <c r="V19" s="16">
        <v>12260</v>
      </c>
      <c r="W19" s="16">
        <v>12422</v>
      </c>
      <c r="X19" s="16">
        <v>12540</v>
      </c>
      <c r="Y19" s="16">
        <v>12688</v>
      </c>
      <c r="Z19" s="16">
        <v>12829</v>
      </c>
      <c r="AA19" s="16">
        <v>12152</v>
      </c>
      <c r="AB19" s="16">
        <v>13171</v>
      </c>
      <c r="AC19" s="16">
        <v>13240</v>
      </c>
      <c r="AD19" s="16">
        <v>13240</v>
      </c>
      <c r="AE19" s="16">
        <v>13247</v>
      </c>
      <c r="AF19" s="16">
        <v>13376</v>
      </c>
      <c r="AG19" s="16">
        <v>17507</v>
      </c>
      <c r="AH19" s="16">
        <v>18010</v>
      </c>
      <c r="AI19" s="16">
        <v>18172</v>
      </c>
      <c r="AJ19" s="16">
        <v>18294</v>
      </c>
      <c r="AK19" s="16">
        <v>18447</v>
      </c>
      <c r="AL19" s="16">
        <v>18567</v>
      </c>
      <c r="AM19" s="16">
        <v>18700</v>
      </c>
      <c r="AN19" s="16">
        <v>18825</v>
      </c>
      <c r="AO19" s="16">
        <v>19236</v>
      </c>
      <c r="AP19" s="16">
        <v>19348</v>
      </c>
      <c r="AQ19" s="16">
        <v>19580</v>
      </c>
      <c r="AR19" s="16">
        <v>19720</v>
      </c>
      <c r="AS19" s="16">
        <v>19864</v>
      </c>
      <c r="AT19" s="16">
        <v>19992</v>
      </c>
      <c r="AU19" s="16">
        <v>20088</v>
      </c>
      <c r="AV19" s="16">
        <v>20205</v>
      </c>
      <c r="AW19" s="16">
        <v>20381</v>
      </c>
      <c r="AX19" s="16">
        <v>20519</v>
      </c>
      <c r="AY19" s="16">
        <v>20642</v>
      </c>
      <c r="AZ19" s="16">
        <v>20757</v>
      </c>
      <c r="BA19" s="16">
        <v>20882</v>
      </c>
      <c r="BB19" s="16">
        <v>21014</v>
      </c>
      <c r="BC19" s="16">
        <v>21143</v>
      </c>
      <c r="BD19" s="16">
        <v>21269</v>
      </c>
      <c r="BE19" s="16">
        <v>21403</v>
      </c>
      <c r="BF19" s="16">
        <v>21524</v>
      </c>
      <c r="BG19" s="16">
        <v>21679</v>
      </c>
      <c r="BH19" s="16">
        <v>21780</v>
      </c>
      <c r="BI19" s="16">
        <v>21985</v>
      </c>
      <c r="BJ19" s="16">
        <v>22140</v>
      </c>
      <c r="BK19" s="16">
        <v>22270</v>
      </c>
      <c r="BL19" s="16">
        <v>22422</v>
      </c>
      <c r="BM19" s="16">
        <v>22577</v>
      </c>
      <c r="BN19" s="16">
        <v>22708</v>
      </c>
      <c r="BO19" s="16">
        <v>22841</v>
      </c>
      <c r="BP19" s="16">
        <v>23005</v>
      </c>
      <c r="BQ19" s="16">
        <v>23160</v>
      </c>
      <c r="BR19" s="16">
        <v>23348</v>
      </c>
      <c r="BS19" s="16">
        <v>23474</v>
      </c>
      <c r="BT19" s="16">
        <v>23643</v>
      </c>
      <c r="BU19" s="16">
        <v>23731</v>
      </c>
      <c r="BV19" s="16">
        <v>23859</v>
      </c>
      <c r="BW19" s="16">
        <v>23990</v>
      </c>
      <c r="BX19" s="16">
        <v>24135</v>
      </c>
      <c r="BY19" s="16">
        <v>24350</v>
      </c>
      <c r="BZ19" s="16">
        <v>24404</v>
      </c>
      <c r="CA19" s="16">
        <v>24503</v>
      </c>
      <c r="CB19" s="16">
        <v>24653</v>
      </c>
      <c r="CC19" s="16">
        <v>24924</v>
      </c>
      <c r="CD19" s="16">
        <v>25029</v>
      </c>
      <c r="CE19" s="16">
        <v>25156</v>
      </c>
      <c r="CF19" s="16">
        <v>25307</v>
      </c>
      <c r="CG19" s="16">
        <v>25423</v>
      </c>
      <c r="CH19" s="16">
        <v>25555</v>
      </c>
      <c r="CI19" s="16">
        <v>25672</v>
      </c>
      <c r="CJ19" s="16">
        <v>25877</v>
      </c>
      <c r="CK19" s="16">
        <v>25988</v>
      </c>
      <c r="CL19" s="16">
        <v>26121</v>
      </c>
      <c r="CM19" s="16">
        <v>695</v>
      </c>
      <c r="CN19" s="16">
        <v>803</v>
      </c>
      <c r="CO19" s="16">
        <v>937</v>
      </c>
      <c r="CP19" s="16">
        <v>1049</v>
      </c>
      <c r="CQ19" s="16">
        <v>1145</v>
      </c>
      <c r="CR19" s="16">
        <v>1298</v>
      </c>
      <c r="CS19" s="16">
        <v>1391</v>
      </c>
      <c r="CT19" s="16">
        <v>1514</v>
      </c>
      <c r="CU19" s="16">
        <v>1618</v>
      </c>
      <c r="CV19" s="16">
        <v>1690</v>
      </c>
    </row>
    <row r="20" spans="1:100" x14ac:dyDescent="0.25">
      <c r="A20" s="2"/>
      <c r="B20" s="2"/>
      <c r="C20" s="1" t="s">
        <v>22</v>
      </c>
      <c r="D20" s="6"/>
      <c r="E20" s="8"/>
      <c r="F20" s="22"/>
      <c r="G20" s="8"/>
      <c r="H20" s="2"/>
      <c r="I20" s="8">
        <f>J19-I19</f>
        <v>0</v>
      </c>
      <c r="J20" s="8">
        <f>L19-J19</f>
        <v>225</v>
      </c>
      <c r="K20" s="8">
        <v>855</v>
      </c>
      <c r="L20" s="8">
        <v>796</v>
      </c>
      <c r="M20" s="8">
        <v>83</v>
      </c>
      <c r="N20" s="8">
        <v>826</v>
      </c>
      <c r="O20" s="8">
        <v>438</v>
      </c>
      <c r="P20" s="8">
        <v>294</v>
      </c>
      <c r="Q20" s="8">
        <v>387</v>
      </c>
      <c r="R20" s="8">
        <v>137</v>
      </c>
      <c r="S20" s="8">
        <v>152</v>
      </c>
      <c r="T20" s="16">
        <f t="shared" ref="T20:CE20" si="14">U19-T19</f>
        <v>439</v>
      </c>
      <c r="U20" s="16">
        <f t="shared" si="14"/>
        <v>269</v>
      </c>
      <c r="V20" s="16">
        <f t="shared" si="14"/>
        <v>162</v>
      </c>
      <c r="W20" s="16">
        <f t="shared" si="14"/>
        <v>118</v>
      </c>
      <c r="X20" s="16">
        <f t="shared" si="14"/>
        <v>148</v>
      </c>
      <c r="Y20" s="16">
        <f t="shared" si="14"/>
        <v>141</v>
      </c>
      <c r="Z20" s="16">
        <f t="shared" si="14"/>
        <v>-677</v>
      </c>
      <c r="AA20" s="16">
        <f t="shared" si="14"/>
        <v>1019</v>
      </c>
      <c r="AB20" s="16">
        <f t="shared" si="14"/>
        <v>69</v>
      </c>
      <c r="AC20" s="16">
        <f t="shared" si="14"/>
        <v>0</v>
      </c>
      <c r="AD20" s="17">
        <f t="shared" si="14"/>
        <v>7</v>
      </c>
      <c r="AE20" s="17">
        <f>AF19-AE19</f>
        <v>129</v>
      </c>
      <c r="AF20" s="17">
        <f t="shared" si="14"/>
        <v>4131</v>
      </c>
      <c r="AG20" s="17">
        <f t="shared" si="14"/>
        <v>503</v>
      </c>
      <c r="AH20" s="17">
        <f t="shared" si="14"/>
        <v>162</v>
      </c>
      <c r="AI20" s="17">
        <f t="shared" si="14"/>
        <v>122</v>
      </c>
      <c r="AJ20" s="17">
        <f t="shared" si="14"/>
        <v>153</v>
      </c>
      <c r="AK20" s="17">
        <f t="shared" si="14"/>
        <v>120</v>
      </c>
      <c r="AL20" s="17">
        <f t="shared" si="14"/>
        <v>133</v>
      </c>
      <c r="AM20" s="17">
        <f t="shared" si="14"/>
        <v>125</v>
      </c>
      <c r="AN20" s="17">
        <f t="shared" si="14"/>
        <v>411</v>
      </c>
      <c r="AO20" s="17">
        <f t="shared" si="14"/>
        <v>112</v>
      </c>
      <c r="AP20" s="17">
        <f t="shared" si="14"/>
        <v>232</v>
      </c>
      <c r="AQ20" s="17">
        <f t="shared" si="14"/>
        <v>140</v>
      </c>
      <c r="AR20" s="17">
        <f t="shared" si="14"/>
        <v>144</v>
      </c>
      <c r="AS20" s="17">
        <f t="shared" si="14"/>
        <v>128</v>
      </c>
      <c r="AT20" s="17">
        <f t="shared" si="14"/>
        <v>96</v>
      </c>
      <c r="AU20" s="17">
        <f t="shared" si="14"/>
        <v>117</v>
      </c>
      <c r="AV20" s="17">
        <f t="shared" si="14"/>
        <v>176</v>
      </c>
      <c r="AW20" s="17">
        <f t="shared" si="14"/>
        <v>138</v>
      </c>
      <c r="AX20" s="17">
        <f t="shared" si="14"/>
        <v>123</v>
      </c>
      <c r="AY20" s="17">
        <f t="shared" si="14"/>
        <v>115</v>
      </c>
      <c r="AZ20" s="17">
        <f t="shared" si="14"/>
        <v>125</v>
      </c>
      <c r="BA20" s="17">
        <f t="shared" si="14"/>
        <v>132</v>
      </c>
      <c r="BB20" s="17">
        <f t="shared" si="14"/>
        <v>129</v>
      </c>
      <c r="BC20" s="17">
        <f t="shared" si="14"/>
        <v>126</v>
      </c>
      <c r="BD20" s="17">
        <f t="shared" si="14"/>
        <v>134</v>
      </c>
      <c r="BE20" s="17">
        <f t="shared" si="14"/>
        <v>121</v>
      </c>
      <c r="BF20" s="17">
        <f t="shared" si="14"/>
        <v>155</v>
      </c>
      <c r="BG20" s="17">
        <f t="shared" si="14"/>
        <v>101</v>
      </c>
      <c r="BH20" s="17">
        <f t="shared" si="14"/>
        <v>205</v>
      </c>
      <c r="BI20" s="17">
        <f t="shared" si="14"/>
        <v>155</v>
      </c>
      <c r="BJ20" s="17">
        <f t="shared" si="14"/>
        <v>130</v>
      </c>
      <c r="BK20" s="17">
        <f t="shared" si="14"/>
        <v>152</v>
      </c>
      <c r="BL20" s="17">
        <f t="shared" si="14"/>
        <v>155</v>
      </c>
      <c r="BM20" s="17">
        <f t="shared" si="14"/>
        <v>131</v>
      </c>
      <c r="BN20" s="17">
        <f t="shared" si="14"/>
        <v>133</v>
      </c>
      <c r="BO20" s="17">
        <f t="shared" si="14"/>
        <v>164</v>
      </c>
      <c r="BP20" s="17">
        <f t="shared" si="14"/>
        <v>155</v>
      </c>
      <c r="BQ20" s="17">
        <f t="shared" si="14"/>
        <v>188</v>
      </c>
      <c r="BR20" s="17">
        <f t="shared" si="14"/>
        <v>126</v>
      </c>
      <c r="BS20" s="17">
        <f t="shared" si="14"/>
        <v>169</v>
      </c>
      <c r="BT20" s="17">
        <f t="shared" si="14"/>
        <v>88</v>
      </c>
      <c r="BU20" s="17">
        <f t="shared" si="14"/>
        <v>128</v>
      </c>
      <c r="BV20" s="17">
        <f t="shared" si="14"/>
        <v>131</v>
      </c>
      <c r="BW20" s="17">
        <f t="shared" si="14"/>
        <v>145</v>
      </c>
      <c r="BX20" s="17">
        <f t="shared" si="14"/>
        <v>215</v>
      </c>
      <c r="BY20" s="17">
        <f t="shared" si="14"/>
        <v>54</v>
      </c>
      <c r="BZ20" s="17">
        <f t="shared" si="14"/>
        <v>99</v>
      </c>
      <c r="CA20" s="17">
        <f t="shared" si="14"/>
        <v>150</v>
      </c>
      <c r="CB20" s="17">
        <f t="shared" si="14"/>
        <v>271</v>
      </c>
      <c r="CC20" s="17">
        <f t="shared" si="14"/>
        <v>105</v>
      </c>
      <c r="CD20" s="17">
        <f t="shared" si="14"/>
        <v>127</v>
      </c>
      <c r="CE20" s="17">
        <f t="shared" si="14"/>
        <v>151</v>
      </c>
      <c r="CF20" s="17">
        <f t="shared" ref="CF20:CG20" si="15">CG19-CF19</f>
        <v>116</v>
      </c>
      <c r="CG20" s="17">
        <f t="shared" si="15"/>
        <v>132</v>
      </c>
      <c r="CH20" s="16"/>
    </row>
    <row r="21" spans="1:100" x14ac:dyDescent="0.25">
      <c r="A21" s="1"/>
      <c r="B21" s="1"/>
      <c r="C21" s="1"/>
      <c r="D21" s="1"/>
      <c r="E21" s="8"/>
      <c r="F21" s="22"/>
      <c r="G21" s="8"/>
      <c r="H21" s="2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</row>
    <row r="22" spans="1:100" x14ac:dyDescent="0.25">
      <c r="A22" s="1" t="s">
        <v>34</v>
      </c>
      <c r="B22" s="2" t="s">
        <v>20</v>
      </c>
      <c r="C22" s="1" t="s">
        <v>35</v>
      </c>
      <c r="D22" s="1"/>
      <c r="E22" s="8">
        <f>$I22/(AVERAGE($I23:$X23,$Z23:$AA23))</f>
        <v>59.573999345621111</v>
      </c>
      <c r="F22" s="22">
        <f>SUM($H22+$I22)</f>
        <v>245070</v>
      </c>
      <c r="G22" s="8">
        <f>($I22/$F22)*100</f>
        <v>37.148161749704165</v>
      </c>
      <c r="H22" s="8">
        <v>154031</v>
      </c>
      <c r="I22" s="10">
        <v>91039</v>
      </c>
      <c r="J22" s="10">
        <v>91039</v>
      </c>
      <c r="K22" s="10">
        <v>91417</v>
      </c>
      <c r="L22" s="10">
        <v>92477</v>
      </c>
      <c r="M22" s="10">
        <v>93424</v>
      </c>
      <c r="N22" s="10">
        <v>93994</v>
      </c>
      <c r="O22" s="10">
        <v>95829</v>
      </c>
      <c r="P22" s="10">
        <v>96934</v>
      </c>
      <c r="Q22" s="10">
        <v>97834</v>
      </c>
      <c r="R22" s="10">
        <v>100175</v>
      </c>
      <c r="S22" s="10">
        <v>101129</v>
      </c>
      <c r="T22" s="18">
        <v>102310</v>
      </c>
      <c r="U22" s="18">
        <v>104703</v>
      </c>
      <c r="V22" s="18">
        <v>106196</v>
      </c>
      <c r="W22" s="18">
        <v>107303</v>
      </c>
      <c r="X22" s="18">
        <v>108160</v>
      </c>
      <c r="Y22" s="18">
        <v>108985</v>
      </c>
      <c r="Z22" s="18">
        <v>21850</v>
      </c>
      <c r="AA22" s="18">
        <v>24976</v>
      </c>
      <c r="AB22" s="18">
        <v>25929</v>
      </c>
      <c r="AC22" s="18">
        <v>26907</v>
      </c>
      <c r="AD22" s="18">
        <v>27803</v>
      </c>
      <c r="AE22" s="18">
        <v>28437</v>
      </c>
      <c r="AF22" s="18">
        <v>29232</v>
      </c>
      <c r="AG22" s="18">
        <v>29696</v>
      </c>
      <c r="AH22" s="18">
        <v>39727</v>
      </c>
      <c r="AI22" s="18">
        <v>40404</v>
      </c>
      <c r="AJ22" s="18">
        <v>41193</v>
      </c>
      <c r="AK22" s="18">
        <v>41457</v>
      </c>
      <c r="AL22" s="18">
        <v>42131</v>
      </c>
      <c r="AM22" s="18">
        <v>42801</v>
      </c>
      <c r="AN22" s="18">
        <v>43295</v>
      </c>
      <c r="AO22" s="18">
        <v>44773</v>
      </c>
      <c r="AP22" s="18">
        <v>45552</v>
      </c>
      <c r="AQ22" s="18">
        <v>46318</v>
      </c>
      <c r="AR22" s="18">
        <v>47258</v>
      </c>
      <c r="AS22" s="18">
        <v>46467</v>
      </c>
      <c r="AT22" s="18">
        <v>47394</v>
      </c>
      <c r="AU22" s="18">
        <v>48380</v>
      </c>
      <c r="AV22" s="18">
        <v>49346</v>
      </c>
      <c r="AW22" s="18">
        <v>48361</v>
      </c>
      <c r="AX22" s="18">
        <v>49096</v>
      </c>
      <c r="AY22" s="18">
        <v>49912</v>
      </c>
      <c r="AZ22" s="18">
        <v>50823</v>
      </c>
      <c r="BA22" s="18">
        <v>51778</v>
      </c>
      <c r="BB22" s="18">
        <v>51060</v>
      </c>
      <c r="BC22" s="18">
        <v>49839</v>
      </c>
      <c r="BD22" s="18">
        <v>50586</v>
      </c>
      <c r="BE22" s="18">
        <v>51045</v>
      </c>
      <c r="BF22" s="18">
        <v>50162</v>
      </c>
      <c r="BG22" s="18">
        <v>50975</v>
      </c>
      <c r="BH22" s="18">
        <v>53994</v>
      </c>
      <c r="BI22" s="18">
        <v>53994</v>
      </c>
      <c r="BJ22" s="18">
        <v>55037</v>
      </c>
      <c r="BK22" s="18">
        <v>56226</v>
      </c>
      <c r="BL22" s="18">
        <v>57789</v>
      </c>
      <c r="BM22" s="18">
        <v>57881</v>
      </c>
      <c r="BN22" s="18">
        <v>58740</v>
      </c>
      <c r="BO22" s="18">
        <v>60218</v>
      </c>
      <c r="BP22" s="18">
        <v>61629</v>
      </c>
      <c r="BQ22" s="18">
        <v>62825</v>
      </c>
      <c r="BR22" s="18">
        <v>62725</v>
      </c>
      <c r="BS22" s="18">
        <v>63321</v>
      </c>
      <c r="BT22" s="18">
        <v>64149</v>
      </c>
      <c r="BU22" s="18">
        <v>64842</v>
      </c>
      <c r="BV22" s="18">
        <v>35649</v>
      </c>
      <c r="BW22" s="18">
        <v>36442</v>
      </c>
      <c r="BX22" s="18">
        <v>37234</v>
      </c>
      <c r="BY22" s="18">
        <v>37095</v>
      </c>
      <c r="BZ22" s="18">
        <v>38016</v>
      </c>
      <c r="CA22" s="18">
        <v>38704</v>
      </c>
      <c r="CB22" s="18">
        <v>36893</v>
      </c>
      <c r="CC22" s="18">
        <v>23832</v>
      </c>
      <c r="CD22" s="18">
        <v>24782</v>
      </c>
      <c r="CE22" s="18">
        <v>25744</v>
      </c>
      <c r="CF22" s="18">
        <v>26712</v>
      </c>
      <c r="CG22" s="18">
        <v>28230</v>
      </c>
      <c r="CH22" s="18">
        <v>30117</v>
      </c>
      <c r="CI22" s="18">
        <v>32691</v>
      </c>
      <c r="CJ22" s="18">
        <v>34140</v>
      </c>
      <c r="CK22" s="18">
        <v>35495</v>
      </c>
      <c r="CL22" s="18">
        <v>37092</v>
      </c>
      <c r="CM22" s="18">
        <v>38313</v>
      </c>
      <c r="CN22" s="18">
        <v>39540</v>
      </c>
      <c r="CO22" s="18">
        <v>40777</v>
      </c>
      <c r="CP22" s="18">
        <v>41784</v>
      </c>
      <c r="CQ22" s="18">
        <v>43098</v>
      </c>
      <c r="CR22" s="18">
        <v>44387</v>
      </c>
      <c r="CS22" s="18">
        <v>45484</v>
      </c>
      <c r="CT22" s="18">
        <v>45762</v>
      </c>
      <c r="CU22" s="18">
        <v>46815</v>
      </c>
      <c r="CV22" s="18">
        <v>47784</v>
      </c>
    </row>
    <row r="23" spans="1:100" x14ac:dyDescent="0.25">
      <c r="A23" s="2"/>
      <c r="B23" s="2"/>
      <c r="C23" s="1" t="s">
        <v>22</v>
      </c>
      <c r="D23" s="6"/>
      <c r="E23" s="8"/>
      <c r="F23" s="22"/>
      <c r="G23" s="8"/>
      <c r="H23" s="2"/>
      <c r="I23" s="8">
        <f>J22-I22</f>
        <v>0</v>
      </c>
      <c r="J23" s="8">
        <f>L22-J22</f>
        <v>1438</v>
      </c>
      <c r="K23" s="8">
        <v>2007</v>
      </c>
      <c r="L23" s="8">
        <v>1517</v>
      </c>
      <c r="M23" s="8">
        <v>570</v>
      </c>
      <c r="N23" s="8">
        <v>3840</v>
      </c>
      <c r="O23" s="8">
        <v>2005</v>
      </c>
      <c r="P23" s="8">
        <v>900</v>
      </c>
      <c r="Q23" s="8">
        <v>2341</v>
      </c>
      <c r="R23" s="8">
        <v>954</v>
      </c>
      <c r="S23" s="8">
        <v>1181</v>
      </c>
      <c r="T23" s="16">
        <f t="shared" ref="T23:CE23" si="16">U22-T22</f>
        <v>2393</v>
      </c>
      <c r="U23" s="16">
        <f t="shared" si="16"/>
        <v>1493</v>
      </c>
      <c r="V23" s="16">
        <f t="shared" si="16"/>
        <v>1107</v>
      </c>
      <c r="W23" s="16">
        <f t="shared" si="16"/>
        <v>857</v>
      </c>
      <c r="X23" s="16">
        <f t="shared" si="16"/>
        <v>825</v>
      </c>
      <c r="Y23" s="16">
        <f t="shared" si="16"/>
        <v>-87135</v>
      </c>
      <c r="Z23" s="16">
        <f t="shared" si="16"/>
        <v>3126</v>
      </c>
      <c r="AA23" s="16">
        <f t="shared" si="16"/>
        <v>953</v>
      </c>
      <c r="AB23" s="16">
        <f t="shared" si="16"/>
        <v>978</v>
      </c>
      <c r="AC23" s="16">
        <f t="shared" si="16"/>
        <v>896</v>
      </c>
      <c r="AD23" s="17">
        <f t="shared" si="16"/>
        <v>634</v>
      </c>
      <c r="AE23" s="17">
        <f>AF22-AE22</f>
        <v>795</v>
      </c>
      <c r="AF23" s="17">
        <f t="shared" si="16"/>
        <v>464</v>
      </c>
      <c r="AG23" s="17">
        <f t="shared" si="16"/>
        <v>10031</v>
      </c>
      <c r="AH23" s="17">
        <f t="shared" si="16"/>
        <v>677</v>
      </c>
      <c r="AI23" s="17">
        <f t="shared" si="16"/>
        <v>789</v>
      </c>
      <c r="AJ23" s="17">
        <f t="shared" si="16"/>
        <v>264</v>
      </c>
      <c r="AK23" s="17">
        <f t="shared" si="16"/>
        <v>674</v>
      </c>
      <c r="AL23" s="17">
        <f t="shared" si="16"/>
        <v>670</v>
      </c>
      <c r="AM23" s="17">
        <f t="shared" si="16"/>
        <v>494</v>
      </c>
      <c r="AN23" s="17">
        <f t="shared" si="16"/>
        <v>1478</v>
      </c>
      <c r="AO23" s="17">
        <f t="shared" si="16"/>
        <v>779</v>
      </c>
      <c r="AP23" s="17">
        <f t="shared" si="16"/>
        <v>766</v>
      </c>
      <c r="AQ23" s="17">
        <f t="shared" si="16"/>
        <v>940</v>
      </c>
      <c r="AR23" s="17">
        <f t="shared" si="16"/>
        <v>-791</v>
      </c>
      <c r="AS23" s="17">
        <f t="shared" si="16"/>
        <v>927</v>
      </c>
      <c r="AT23" s="17">
        <f t="shared" si="16"/>
        <v>986</v>
      </c>
      <c r="AU23" s="17">
        <f t="shared" si="16"/>
        <v>966</v>
      </c>
      <c r="AV23" s="17">
        <f t="shared" si="16"/>
        <v>-985</v>
      </c>
      <c r="AW23" s="17">
        <f t="shared" si="16"/>
        <v>735</v>
      </c>
      <c r="AX23" s="17">
        <f t="shared" si="16"/>
        <v>816</v>
      </c>
      <c r="AY23" s="17">
        <f t="shared" si="16"/>
        <v>911</v>
      </c>
      <c r="AZ23" s="17">
        <f t="shared" si="16"/>
        <v>955</v>
      </c>
      <c r="BA23" s="17">
        <f t="shared" si="16"/>
        <v>-718</v>
      </c>
      <c r="BB23" s="17">
        <f t="shared" si="16"/>
        <v>-1221</v>
      </c>
      <c r="BC23" s="17">
        <f t="shared" si="16"/>
        <v>747</v>
      </c>
      <c r="BD23" s="17">
        <f t="shared" si="16"/>
        <v>459</v>
      </c>
      <c r="BE23" s="17">
        <f t="shared" si="16"/>
        <v>-883</v>
      </c>
      <c r="BF23" s="17">
        <f t="shared" si="16"/>
        <v>813</v>
      </c>
      <c r="BG23" s="17">
        <f t="shared" si="16"/>
        <v>3019</v>
      </c>
      <c r="BH23" s="17">
        <f t="shared" si="16"/>
        <v>0</v>
      </c>
      <c r="BI23" s="17">
        <f t="shared" si="16"/>
        <v>1043</v>
      </c>
      <c r="BJ23" s="17">
        <f t="shared" si="16"/>
        <v>1189</v>
      </c>
      <c r="BK23" s="17">
        <f t="shared" si="16"/>
        <v>1563</v>
      </c>
      <c r="BL23" s="17">
        <f t="shared" si="16"/>
        <v>92</v>
      </c>
      <c r="BM23" s="17">
        <f t="shared" si="16"/>
        <v>859</v>
      </c>
      <c r="BN23" s="17">
        <f t="shared" si="16"/>
        <v>1478</v>
      </c>
      <c r="BO23" s="17">
        <f t="shared" si="16"/>
        <v>1411</v>
      </c>
      <c r="BP23" s="17">
        <f t="shared" si="16"/>
        <v>1196</v>
      </c>
      <c r="BQ23" s="17">
        <f t="shared" si="16"/>
        <v>-100</v>
      </c>
      <c r="BR23" s="17">
        <f t="shared" si="16"/>
        <v>596</v>
      </c>
      <c r="BS23" s="17">
        <f t="shared" si="16"/>
        <v>828</v>
      </c>
      <c r="BT23" s="17">
        <f t="shared" si="16"/>
        <v>693</v>
      </c>
      <c r="BU23" s="17">
        <f t="shared" si="16"/>
        <v>-29193</v>
      </c>
      <c r="BV23" s="17">
        <f t="shared" si="16"/>
        <v>793</v>
      </c>
      <c r="BW23" s="17">
        <f t="shared" si="16"/>
        <v>792</v>
      </c>
      <c r="BX23" s="17">
        <f t="shared" si="16"/>
        <v>-139</v>
      </c>
      <c r="BY23" s="17">
        <f t="shared" si="16"/>
        <v>921</v>
      </c>
      <c r="BZ23" s="17">
        <f t="shared" si="16"/>
        <v>688</v>
      </c>
      <c r="CA23" s="17">
        <f t="shared" si="16"/>
        <v>-1811</v>
      </c>
      <c r="CB23" s="17">
        <f t="shared" si="16"/>
        <v>-13061</v>
      </c>
      <c r="CC23" s="17">
        <f t="shared" si="16"/>
        <v>950</v>
      </c>
      <c r="CD23" s="17">
        <f t="shared" si="16"/>
        <v>962</v>
      </c>
      <c r="CE23" s="17">
        <f t="shared" si="16"/>
        <v>968</v>
      </c>
      <c r="CF23" s="17">
        <f t="shared" ref="CF23:CG23" si="17">CG22-CF22</f>
        <v>1518</v>
      </c>
      <c r="CG23" s="17">
        <f t="shared" si="17"/>
        <v>1887</v>
      </c>
      <c r="CH23" s="16"/>
    </row>
    <row r="24" spans="1:100" x14ac:dyDescent="0.25">
      <c r="A24" s="1"/>
      <c r="B24" s="2" t="s">
        <v>20</v>
      </c>
      <c r="C24" s="1" t="s">
        <v>36</v>
      </c>
      <c r="D24" s="2"/>
      <c r="E24" s="8">
        <f>$I24/(AVERAGE($I25:$X25,$Z25:$AA25))</f>
        <v>60.796235091248747</v>
      </c>
      <c r="F24" s="22">
        <f>SUM($H24+$I24)</f>
        <v>248112</v>
      </c>
      <c r="G24" s="8">
        <f>($I24/$F24)*100</f>
        <v>37.893370735796736</v>
      </c>
      <c r="H24" s="8">
        <v>154094</v>
      </c>
      <c r="I24" s="10">
        <v>94018</v>
      </c>
      <c r="J24" s="10">
        <v>94018</v>
      </c>
      <c r="K24" s="10">
        <v>94496</v>
      </c>
      <c r="L24" s="10">
        <v>95558</v>
      </c>
      <c r="M24" s="10">
        <v>96187</v>
      </c>
      <c r="N24" s="10">
        <v>96779</v>
      </c>
      <c r="O24" s="10">
        <v>98627</v>
      </c>
      <c r="P24" s="10">
        <v>99682</v>
      </c>
      <c r="Q24" s="10">
        <v>101379</v>
      </c>
      <c r="R24" s="10">
        <v>103074</v>
      </c>
      <c r="S24" s="10">
        <v>104073</v>
      </c>
      <c r="T24" s="18">
        <v>105181</v>
      </c>
      <c r="U24" s="18">
        <v>107633</v>
      </c>
      <c r="V24" s="18">
        <v>109019</v>
      </c>
      <c r="W24" s="18">
        <v>110204</v>
      </c>
      <c r="X24" s="18">
        <v>111049</v>
      </c>
      <c r="Y24" s="18">
        <v>111790</v>
      </c>
      <c r="Z24" s="18">
        <v>24882</v>
      </c>
      <c r="AA24" s="18">
        <v>27210</v>
      </c>
      <c r="AB24" s="18">
        <v>28214</v>
      </c>
      <c r="AC24" s="18">
        <v>29377</v>
      </c>
      <c r="AD24" s="18">
        <v>30281</v>
      </c>
      <c r="AE24" s="18">
        <v>30767</v>
      </c>
      <c r="AF24" s="18">
        <v>15806</v>
      </c>
      <c r="AG24" s="18">
        <v>17408</v>
      </c>
      <c r="AH24" s="18">
        <v>19365</v>
      </c>
      <c r="AI24" s="18">
        <v>19456</v>
      </c>
      <c r="AJ24" s="18">
        <v>29179</v>
      </c>
      <c r="AK24" s="18">
        <v>29862</v>
      </c>
      <c r="AL24" s="18">
        <v>30440</v>
      </c>
      <c r="AM24" s="18">
        <v>31094</v>
      </c>
      <c r="AN24" s="18">
        <v>31678</v>
      </c>
      <c r="AO24" s="18">
        <v>33443</v>
      </c>
      <c r="AP24" s="18">
        <v>34694</v>
      </c>
      <c r="AQ24" s="18">
        <v>31626</v>
      </c>
      <c r="AR24" s="18">
        <v>32619</v>
      </c>
      <c r="AS24" s="18">
        <v>33665</v>
      </c>
      <c r="AT24" s="18">
        <v>36286</v>
      </c>
      <c r="AU24" s="18">
        <v>37261</v>
      </c>
      <c r="AV24" s="18">
        <v>38195</v>
      </c>
      <c r="AW24" s="18">
        <v>44017</v>
      </c>
      <c r="AX24" s="18">
        <v>44820</v>
      </c>
      <c r="AY24" s="18">
        <v>43883</v>
      </c>
      <c r="AZ24" s="18">
        <v>44825</v>
      </c>
      <c r="BA24" s="18">
        <v>45744</v>
      </c>
      <c r="BB24" s="18">
        <v>49187</v>
      </c>
      <c r="BC24" s="18">
        <v>49996</v>
      </c>
      <c r="BD24" s="18">
        <v>50736</v>
      </c>
      <c r="BE24" s="18">
        <v>51681</v>
      </c>
      <c r="BF24" s="18">
        <v>50680</v>
      </c>
      <c r="BG24" s="18">
        <v>52060</v>
      </c>
      <c r="BH24" s="18">
        <v>52991</v>
      </c>
      <c r="BI24" s="18">
        <v>55548</v>
      </c>
      <c r="BJ24" s="18">
        <v>55992</v>
      </c>
      <c r="BK24" s="18">
        <v>27126</v>
      </c>
      <c r="BL24" s="18">
        <v>28660</v>
      </c>
      <c r="BM24" s="18">
        <v>29657</v>
      </c>
      <c r="BN24" s="18">
        <v>30500</v>
      </c>
      <c r="BO24" s="18">
        <v>31299</v>
      </c>
      <c r="BP24" s="18">
        <v>32605</v>
      </c>
      <c r="BQ24" s="18">
        <v>33890</v>
      </c>
      <c r="BR24" s="18">
        <v>34690</v>
      </c>
      <c r="BS24" s="18">
        <v>34700</v>
      </c>
      <c r="BT24" s="18">
        <v>35696</v>
      </c>
      <c r="BU24" s="18">
        <v>36592</v>
      </c>
      <c r="BV24" s="18">
        <v>37457</v>
      </c>
      <c r="BW24" s="18">
        <v>37389</v>
      </c>
      <c r="BX24" s="18">
        <v>38260</v>
      </c>
      <c r="BY24" s="18">
        <v>39090</v>
      </c>
      <c r="BZ24" s="18">
        <v>39875</v>
      </c>
      <c r="CA24" s="18">
        <v>39489</v>
      </c>
      <c r="CB24" s="18">
        <v>40492</v>
      </c>
      <c r="CC24" s="18">
        <v>39921</v>
      </c>
      <c r="CD24" s="18">
        <v>19591</v>
      </c>
      <c r="CE24" s="18">
        <v>20794</v>
      </c>
      <c r="CF24" s="18">
        <v>21981</v>
      </c>
      <c r="CG24" s="18">
        <v>23207</v>
      </c>
      <c r="CH24" s="18">
        <v>24575</v>
      </c>
      <c r="CI24" s="18">
        <v>25872</v>
      </c>
      <c r="CJ24" s="18">
        <v>27240</v>
      </c>
      <c r="CK24" s="18">
        <v>27683</v>
      </c>
      <c r="CL24" s="18">
        <v>29593</v>
      </c>
      <c r="CM24" s="18">
        <v>30782</v>
      </c>
      <c r="CN24" s="18">
        <v>31302</v>
      </c>
      <c r="CO24" s="18">
        <v>33687</v>
      </c>
      <c r="CP24" s="18">
        <v>34723</v>
      </c>
      <c r="CQ24" s="18">
        <v>35872</v>
      </c>
      <c r="CR24" s="18">
        <v>37219</v>
      </c>
      <c r="CS24" s="18">
        <v>38211</v>
      </c>
      <c r="CT24" s="18">
        <v>39187</v>
      </c>
      <c r="CU24" s="18">
        <v>40273</v>
      </c>
      <c r="CV24" s="18">
        <v>41205</v>
      </c>
    </row>
    <row r="25" spans="1:100" x14ac:dyDescent="0.25">
      <c r="A25" s="2"/>
      <c r="B25" s="2"/>
      <c r="C25" s="1" t="s">
        <v>22</v>
      </c>
      <c r="D25" s="6"/>
      <c r="E25" s="8"/>
      <c r="F25" s="22"/>
      <c r="G25" s="8"/>
      <c r="H25" s="2"/>
      <c r="I25" s="8">
        <f>J24-I24</f>
        <v>0</v>
      </c>
      <c r="J25" s="8">
        <f>L24-J24</f>
        <v>1540</v>
      </c>
      <c r="K25" s="8">
        <v>1691</v>
      </c>
      <c r="L25" s="8">
        <v>1221</v>
      </c>
      <c r="M25" s="8">
        <v>592</v>
      </c>
      <c r="N25" s="8">
        <v>4600</v>
      </c>
      <c r="O25" s="8">
        <v>2752</v>
      </c>
      <c r="P25" s="8">
        <v>1697</v>
      </c>
      <c r="Q25" s="8">
        <v>1695</v>
      </c>
      <c r="R25" s="8">
        <v>999</v>
      </c>
      <c r="S25" s="8">
        <v>1108</v>
      </c>
      <c r="T25" s="16">
        <f t="shared" ref="T25:CE25" si="18">U24-T24</f>
        <v>2452</v>
      </c>
      <c r="U25" s="16">
        <f t="shared" si="18"/>
        <v>1386</v>
      </c>
      <c r="V25" s="16">
        <f t="shared" si="18"/>
        <v>1185</v>
      </c>
      <c r="W25" s="16">
        <f t="shared" si="18"/>
        <v>845</v>
      </c>
      <c r="X25" s="16">
        <f t="shared" si="18"/>
        <v>741</v>
      </c>
      <c r="Y25" s="16">
        <f t="shared" si="18"/>
        <v>-86908</v>
      </c>
      <c r="Z25" s="16">
        <f t="shared" si="18"/>
        <v>2328</v>
      </c>
      <c r="AA25" s="16">
        <f t="shared" si="18"/>
        <v>1004</v>
      </c>
      <c r="AB25" s="16">
        <f t="shared" si="18"/>
        <v>1163</v>
      </c>
      <c r="AC25" s="16">
        <f t="shared" si="18"/>
        <v>904</v>
      </c>
      <c r="AD25" s="17">
        <f t="shared" si="18"/>
        <v>486</v>
      </c>
      <c r="AE25" s="17">
        <f>AF24-AE24</f>
        <v>-14961</v>
      </c>
      <c r="AF25" s="17">
        <f t="shared" si="18"/>
        <v>1602</v>
      </c>
      <c r="AG25" s="17">
        <f t="shared" si="18"/>
        <v>1957</v>
      </c>
      <c r="AH25" s="17">
        <f t="shared" si="18"/>
        <v>91</v>
      </c>
      <c r="AI25" s="17">
        <f t="shared" si="18"/>
        <v>9723</v>
      </c>
      <c r="AJ25" s="17">
        <f t="shared" si="18"/>
        <v>683</v>
      </c>
      <c r="AK25" s="17">
        <f t="shared" si="18"/>
        <v>578</v>
      </c>
      <c r="AL25" s="17">
        <f t="shared" si="18"/>
        <v>654</v>
      </c>
      <c r="AM25" s="17">
        <f t="shared" si="18"/>
        <v>584</v>
      </c>
      <c r="AN25" s="17">
        <f t="shared" si="18"/>
        <v>1765</v>
      </c>
      <c r="AO25" s="17">
        <f t="shared" si="18"/>
        <v>1251</v>
      </c>
      <c r="AP25" s="17">
        <f t="shared" si="18"/>
        <v>-3068</v>
      </c>
      <c r="AQ25" s="17">
        <f t="shared" si="18"/>
        <v>993</v>
      </c>
      <c r="AR25" s="17">
        <f t="shared" si="18"/>
        <v>1046</v>
      </c>
      <c r="AS25" s="17">
        <f t="shared" si="18"/>
        <v>2621</v>
      </c>
      <c r="AT25" s="17">
        <f t="shared" si="18"/>
        <v>975</v>
      </c>
      <c r="AU25" s="17">
        <f t="shared" si="18"/>
        <v>934</v>
      </c>
      <c r="AV25" s="17">
        <f t="shared" si="18"/>
        <v>5822</v>
      </c>
      <c r="AW25" s="17">
        <f t="shared" si="18"/>
        <v>803</v>
      </c>
      <c r="AX25" s="17">
        <f t="shared" si="18"/>
        <v>-937</v>
      </c>
      <c r="AY25" s="17">
        <f t="shared" si="18"/>
        <v>942</v>
      </c>
      <c r="AZ25" s="17">
        <f t="shared" si="18"/>
        <v>919</v>
      </c>
      <c r="BA25" s="17">
        <f t="shared" si="18"/>
        <v>3443</v>
      </c>
      <c r="BB25" s="17">
        <f t="shared" si="18"/>
        <v>809</v>
      </c>
      <c r="BC25" s="17">
        <f t="shared" si="18"/>
        <v>740</v>
      </c>
      <c r="BD25" s="17">
        <f t="shared" si="18"/>
        <v>945</v>
      </c>
      <c r="BE25" s="17">
        <f t="shared" si="18"/>
        <v>-1001</v>
      </c>
      <c r="BF25" s="17">
        <f t="shared" si="18"/>
        <v>1380</v>
      </c>
      <c r="BG25" s="17">
        <f t="shared" si="18"/>
        <v>931</v>
      </c>
      <c r="BH25" s="17">
        <f t="shared" si="18"/>
        <v>2557</v>
      </c>
      <c r="BI25" s="17">
        <f t="shared" si="18"/>
        <v>444</v>
      </c>
      <c r="BJ25" s="17">
        <f t="shared" si="18"/>
        <v>-28866</v>
      </c>
      <c r="BK25" s="17">
        <f t="shared" si="18"/>
        <v>1534</v>
      </c>
      <c r="BL25" s="17">
        <f t="shared" si="18"/>
        <v>997</v>
      </c>
      <c r="BM25" s="17">
        <f t="shared" si="18"/>
        <v>843</v>
      </c>
      <c r="BN25" s="17">
        <f t="shared" si="18"/>
        <v>799</v>
      </c>
      <c r="BO25" s="17">
        <f t="shared" si="18"/>
        <v>1306</v>
      </c>
      <c r="BP25" s="17">
        <f t="shared" si="18"/>
        <v>1285</v>
      </c>
      <c r="BQ25" s="17">
        <f t="shared" si="18"/>
        <v>800</v>
      </c>
      <c r="BR25" s="17">
        <f t="shared" si="18"/>
        <v>10</v>
      </c>
      <c r="BS25" s="17">
        <f t="shared" si="18"/>
        <v>996</v>
      </c>
      <c r="BT25" s="17">
        <f t="shared" si="18"/>
        <v>896</v>
      </c>
      <c r="BU25" s="17">
        <f t="shared" si="18"/>
        <v>865</v>
      </c>
      <c r="BV25" s="17">
        <f t="shared" si="18"/>
        <v>-68</v>
      </c>
      <c r="BW25" s="17">
        <f t="shared" si="18"/>
        <v>871</v>
      </c>
      <c r="BX25" s="17">
        <f t="shared" si="18"/>
        <v>830</v>
      </c>
      <c r="BY25" s="17">
        <f t="shared" si="18"/>
        <v>785</v>
      </c>
      <c r="BZ25" s="17">
        <f t="shared" si="18"/>
        <v>-386</v>
      </c>
      <c r="CA25" s="17">
        <f t="shared" si="18"/>
        <v>1003</v>
      </c>
      <c r="CB25" s="17">
        <f t="shared" si="18"/>
        <v>-571</v>
      </c>
      <c r="CC25" s="17">
        <f t="shared" si="18"/>
        <v>-20330</v>
      </c>
      <c r="CD25" s="17">
        <f t="shared" si="18"/>
        <v>1203</v>
      </c>
      <c r="CE25" s="17">
        <f t="shared" si="18"/>
        <v>1187</v>
      </c>
      <c r="CF25" s="17">
        <f t="shared" ref="CF25:CG25" si="19">CG24-CF24</f>
        <v>1226</v>
      </c>
      <c r="CG25" s="17">
        <f t="shared" si="19"/>
        <v>1368</v>
      </c>
      <c r="CH25" s="16"/>
    </row>
    <row r="26" spans="1:100" x14ac:dyDescent="0.25">
      <c r="A26" s="1"/>
      <c r="B26" s="1"/>
      <c r="C26" s="1"/>
      <c r="D26" s="1"/>
      <c r="E26" s="8"/>
      <c r="F26" s="22"/>
      <c r="G26" s="8"/>
      <c r="H26" s="2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</row>
    <row r="27" spans="1:100" x14ac:dyDescent="0.25">
      <c r="A27" s="1" t="s">
        <v>34</v>
      </c>
      <c r="B27" s="2" t="s">
        <v>20</v>
      </c>
      <c r="C27" s="1" t="s">
        <v>37</v>
      </c>
      <c r="D27" s="1"/>
      <c r="E27" s="8">
        <f>$I27/(AVERAGE($M28,$U28:$X28,$Z28:$AA28))</f>
        <v>75.511163337250295</v>
      </c>
      <c r="F27" s="22">
        <f>SUM($H27+$I27)</f>
        <v>99475</v>
      </c>
      <c r="G27" s="8">
        <f>($I27/$F27)*100</f>
        <v>27.685348077406385</v>
      </c>
      <c r="H27" s="8">
        <v>71935</v>
      </c>
      <c r="I27" s="10">
        <v>27540</v>
      </c>
      <c r="J27" s="10">
        <v>27540</v>
      </c>
      <c r="K27" s="10">
        <v>27540</v>
      </c>
      <c r="L27" s="10">
        <v>27540</v>
      </c>
      <c r="M27" s="10">
        <v>27540</v>
      </c>
      <c r="N27" s="10">
        <v>27540</v>
      </c>
      <c r="O27" s="10">
        <v>27924</v>
      </c>
      <c r="P27" s="10">
        <v>27922</v>
      </c>
      <c r="Q27" s="10">
        <v>26129</v>
      </c>
      <c r="R27" s="10">
        <v>25972</v>
      </c>
      <c r="S27" s="10">
        <v>25948</v>
      </c>
      <c r="T27" s="18">
        <v>25918</v>
      </c>
      <c r="U27" s="18">
        <v>25739</v>
      </c>
      <c r="V27" s="18">
        <v>25940</v>
      </c>
      <c r="W27" s="18">
        <v>26894</v>
      </c>
      <c r="X27" s="18">
        <v>27570</v>
      </c>
      <c r="Y27" s="18">
        <v>27839</v>
      </c>
      <c r="Z27" s="18">
        <v>13413</v>
      </c>
      <c r="AA27" s="18">
        <v>13632</v>
      </c>
      <c r="AB27" s="18">
        <v>13866</v>
      </c>
      <c r="AC27" s="18">
        <v>13886</v>
      </c>
      <c r="AD27" s="18">
        <v>12820</v>
      </c>
      <c r="AE27" s="18">
        <v>11900</v>
      </c>
      <c r="AF27" s="18">
        <v>11264</v>
      </c>
      <c r="AG27" s="18">
        <v>13312</v>
      </c>
      <c r="AH27" s="18">
        <v>12834</v>
      </c>
      <c r="AI27" s="18">
        <v>12288</v>
      </c>
      <c r="AJ27" s="18">
        <v>14097</v>
      </c>
      <c r="AK27" s="18">
        <v>14557</v>
      </c>
      <c r="AL27" s="18">
        <v>14799</v>
      </c>
      <c r="AM27" s="18">
        <v>15189</v>
      </c>
      <c r="AN27" s="18">
        <v>15488</v>
      </c>
      <c r="AO27" s="18">
        <v>17306</v>
      </c>
      <c r="AP27" s="18">
        <v>17223</v>
      </c>
      <c r="AQ27" s="18">
        <v>17430</v>
      </c>
      <c r="AR27" s="18">
        <v>17771</v>
      </c>
      <c r="AS27" s="18">
        <v>18036</v>
      </c>
      <c r="AT27" s="18">
        <v>18234</v>
      </c>
      <c r="AU27" s="18">
        <v>18435</v>
      </c>
      <c r="AV27" s="18">
        <v>18621</v>
      </c>
      <c r="AW27" s="18">
        <v>18872</v>
      </c>
      <c r="AX27" s="18">
        <v>19088</v>
      </c>
      <c r="AY27" s="18">
        <v>19318</v>
      </c>
      <c r="AZ27" s="18">
        <v>19503</v>
      </c>
      <c r="BA27" s="18">
        <v>19728</v>
      </c>
      <c r="BB27" s="18">
        <v>17214</v>
      </c>
      <c r="BC27" s="18">
        <v>17632</v>
      </c>
      <c r="BD27" s="18">
        <v>15373</v>
      </c>
      <c r="BE27" s="18">
        <v>17156</v>
      </c>
      <c r="BF27" s="18">
        <v>17472</v>
      </c>
      <c r="BG27" s="18">
        <v>19669</v>
      </c>
      <c r="BH27" s="18">
        <v>20134</v>
      </c>
      <c r="BI27" s="18">
        <v>20742</v>
      </c>
      <c r="BJ27" s="18">
        <v>20749</v>
      </c>
      <c r="BK27" s="18">
        <v>20966</v>
      </c>
      <c r="BL27" s="18">
        <v>21226</v>
      </c>
      <c r="BM27" s="18">
        <v>22854</v>
      </c>
      <c r="BN27" s="18">
        <v>23360</v>
      </c>
      <c r="BO27" s="18">
        <v>23696</v>
      </c>
      <c r="BP27" s="18">
        <v>24073</v>
      </c>
      <c r="BQ27" s="18">
        <v>24388</v>
      </c>
      <c r="BR27" s="18">
        <v>25286</v>
      </c>
      <c r="BS27" s="18">
        <v>25384</v>
      </c>
      <c r="BT27" s="18">
        <v>25379</v>
      </c>
      <c r="BU27" s="18">
        <v>25446</v>
      </c>
      <c r="BV27" s="18">
        <v>25845</v>
      </c>
      <c r="BW27" s="18">
        <v>26220</v>
      </c>
      <c r="BX27" s="18">
        <v>26584</v>
      </c>
      <c r="BY27" s="18">
        <v>26915</v>
      </c>
      <c r="BZ27" s="18">
        <v>27276</v>
      </c>
      <c r="CA27" s="18">
        <v>27560</v>
      </c>
      <c r="CB27" s="18">
        <v>27968</v>
      </c>
      <c r="CC27" s="18">
        <v>28304</v>
      </c>
      <c r="CD27" s="18">
        <v>28598</v>
      </c>
      <c r="CE27" s="18">
        <v>28965</v>
      </c>
      <c r="CF27" s="18">
        <v>29392</v>
      </c>
      <c r="CG27" s="18">
        <v>29761</v>
      </c>
      <c r="CH27" s="18">
        <v>30109</v>
      </c>
      <c r="CI27" s="18">
        <v>30428</v>
      </c>
      <c r="CJ27" s="18">
        <v>30780</v>
      </c>
      <c r="CK27" s="18">
        <v>31042</v>
      </c>
      <c r="CL27" s="18">
        <v>31335</v>
      </c>
      <c r="CM27" s="18">
        <v>4270</v>
      </c>
      <c r="CN27" s="18">
        <v>4602</v>
      </c>
      <c r="CO27" s="18">
        <v>4847</v>
      </c>
      <c r="CP27" s="18">
        <v>4878</v>
      </c>
      <c r="CQ27" s="18">
        <v>4089</v>
      </c>
      <c r="CR27" s="18">
        <v>950</v>
      </c>
      <c r="CS27" s="18">
        <v>1269</v>
      </c>
      <c r="CT27" s="18">
        <v>1607</v>
      </c>
      <c r="CU27" s="18">
        <v>1935</v>
      </c>
      <c r="CV27" s="18">
        <v>2298</v>
      </c>
    </row>
    <row r="28" spans="1:100" x14ac:dyDescent="0.25">
      <c r="A28" s="2"/>
      <c r="B28" s="2"/>
      <c r="C28" s="1" t="s">
        <v>22</v>
      </c>
      <c r="D28" s="6"/>
      <c r="E28" s="8"/>
      <c r="F28" s="22"/>
      <c r="G28" s="8"/>
      <c r="H28" s="2"/>
      <c r="I28" s="8">
        <f>J27-I27</f>
        <v>0</v>
      </c>
      <c r="J28" s="8">
        <f>L27-J27</f>
        <v>0</v>
      </c>
      <c r="K28" s="8">
        <v>0</v>
      </c>
      <c r="L28" s="8">
        <v>0</v>
      </c>
      <c r="M28" s="8">
        <v>0</v>
      </c>
      <c r="N28" s="8">
        <v>-1411</v>
      </c>
      <c r="O28" s="8">
        <v>-1795</v>
      </c>
      <c r="P28" s="8">
        <v>-1793</v>
      </c>
      <c r="Q28" s="8">
        <v>-157</v>
      </c>
      <c r="R28" s="8">
        <v>-24</v>
      </c>
      <c r="S28" s="8">
        <v>-30</v>
      </c>
      <c r="T28" s="16">
        <f t="shared" ref="T28:CE28" si="20">U27-T27</f>
        <v>-179</v>
      </c>
      <c r="U28" s="16">
        <f t="shared" si="20"/>
        <v>201</v>
      </c>
      <c r="V28" s="16">
        <f t="shared" si="20"/>
        <v>954</v>
      </c>
      <c r="W28" s="16">
        <f t="shared" si="20"/>
        <v>676</v>
      </c>
      <c r="X28" s="16">
        <f t="shared" si="20"/>
        <v>269</v>
      </c>
      <c r="Y28" s="16">
        <f t="shared" si="20"/>
        <v>-14426</v>
      </c>
      <c r="Z28" s="16">
        <f t="shared" si="20"/>
        <v>219</v>
      </c>
      <c r="AA28" s="16">
        <f t="shared" si="20"/>
        <v>234</v>
      </c>
      <c r="AB28" s="16">
        <f t="shared" si="20"/>
        <v>20</v>
      </c>
      <c r="AC28" s="16">
        <f t="shared" si="20"/>
        <v>-1066</v>
      </c>
      <c r="AD28" s="17">
        <f t="shared" si="20"/>
        <v>-920</v>
      </c>
      <c r="AE28" s="17">
        <f>AF27-AE27</f>
        <v>-636</v>
      </c>
      <c r="AF28" s="17">
        <f t="shared" si="20"/>
        <v>2048</v>
      </c>
      <c r="AG28" s="17">
        <f t="shared" si="20"/>
        <v>-478</v>
      </c>
      <c r="AH28" s="17">
        <f t="shared" si="20"/>
        <v>-546</v>
      </c>
      <c r="AI28" s="17">
        <f t="shared" si="20"/>
        <v>1809</v>
      </c>
      <c r="AJ28" s="17">
        <f t="shared" si="20"/>
        <v>460</v>
      </c>
      <c r="AK28" s="17">
        <f t="shared" si="20"/>
        <v>242</v>
      </c>
      <c r="AL28" s="17">
        <f t="shared" si="20"/>
        <v>390</v>
      </c>
      <c r="AM28" s="17">
        <f t="shared" si="20"/>
        <v>299</v>
      </c>
      <c r="AN28" s="17">
        <f t="shared" si="20"/>
        <v>1818</v>
      </c>
      <c r="AO28" s="17">
        <f t="shared" si="20"/>
        <v>-83</v>
      </c>
      <c r="AP28" s="17">
        <f t="shared" si="20"/>
        <v>207</v>
      </c>
      <c r="AQ28" s="17">
        <f t="shared" si="20"/>
        <v>341</v>
      </c>
      <c r="AR28" s="17">
        <f t="shared" si="20"/>
        <v>265</v>
      </c>
      <c r="AS28" s="17">
        <f t="shared" si="20"/>
        <v>198</v>
      </c>
      <c r="AT28" s="17">
        <f t="shared" si="20"/>
        <v>201</v>
      </c>
      <c r="AU28" s="17">
        <f t="shared" si="20"/>
        <v>186</v>
      </c>
      <c r="AV28" s="17">
        <f t="shared" si="20"/>
        <v>251</v>
      </c>
      <c r="AW28" s="17">
        <f t="shared" si="20"/>
        <v>216</v>
      </c>
      <c r="AX28" s="17">
        <f t="shared" si="20"/>
        <v>230</v>
      </c>
      <c r="AY28" s="17">
        <f t="shared" si="20"/>
        <v>185</v>
      </c>
      <c r="AZ28" s="17">
        <f t="shared" si="20"/>
        <v>225</v>
      </c>
      <c r="BA28" s="17">
        <f t="shared" si="20"/>
        <v>-2514</v>
      </c>
      <c r="BB28" s="17">
        <f t="shared" si="20"/>
        <v>418</v>
      </c>
      <c r="BC28" s="17">
        <f t="shared" si="20"/>
        <v>-2259</v>
      </c>
      <c r="BD28" s="17">
        <f t="shared" si="20"/>
        <v>1783</v>
      </c>
      <c r="BE28" s="17">
        <f t="shared" si="20"/>
        <v>316</v>
      </c>
      <c r="BF28" s="17">
        <f t="shared" si="20"/>
        <v>2197</v>
      </c>
      <c r="BG28" s="17">
        <f t="shared" si="20"/>
        <v>465</v>
      </c>
      <c r="BH28" s="17">
        <f t="shared" si="20"/>
        <v>608</v>
      </c>
      <c r="BI28" s="17">
        <f t="shared" si="20"/>
        <v>7</v>
      </c>
      <c r="BJ28" s="17">
        <f t="shared" si="20"/>
        <v>217</v>
      </c>
      <c r="BK28" s="17">
        <f t="shared" si="20"/>
        <v>260</v>
      </c>
      <c r="BL28" s="17">
        <f t="shared" si="20"/>
        <v>1628</v>
      </c>
      <c r="BM28" s="17">
        <f t="shared" si="20"/>
        <v>506</v>
      </c>
      <c r="BN28" s="17">
        <f t="shared" si="20"/>
        <v>336</v>
      </c>
      <c r="BO28" s="17">
        <f t="shared" si="20"/>
        <v>377</v>
      </c>
      <c r="BP28" s="17">
        <f t="shared" si="20"/>
        <v>315</v>
      </c>
      <c r="BQ28" s="17">
        <f t="shared" si="20"/>
        <v>898</v>
      </c>
      <c r="BR28" s="17">
        <f t="shared" si="20"/>
        <v>98</v>
      </c>
      <c r="BS28" s="17">
        <f t="shared" si="20"/>
        <v>-5</v>
      </c>
      <c r="BT28" s="17">
        <f t="shared" si="20"/>
        <v>67</v>
      </c>
      <c r="BU28" s="17">
        <f t="shared" si="20"/>
        <v>399</v>
      </c>
      <c r="BV28" s="17">
        <f t="shared" si="20"/>
        <v>375</v>
      </c>
      <c r="BW28" s="17">
        <f t="shared" si="20"/>
        <v>364</v>
      </c>
      <c r="BX28" s="17">
        <f t="shared" si="20"/>
        <v>331</v>
      </c>
      <c r="BY28" s="17">
        <f t="shared" si="20"/>
        <v>361</v>
      </c>
      <c r="BZ28" s="17">
        <f t="shared" si="20"/>
        <v>284</v>
      </c>
      <c r="CA28" s="17">
        <f t="shared" si="20"/>
        <v>408</v>
      </c>
      <c r="CB28" s="17">
        <f t="shared" si="20"/>
        <v>336</v>
      </c>
      <c r="CC28" s="17">
        <f t="shared" si="20"/>
        <v>294</v>
      </c>
      <c r="CD28" s="17">
        <f t="shared" si="20"/>
        <v>367</v>
      </c>
      <c r="CE28" s="17">
        <f t="shared" si="20"/>
        <v>427</v>
      </c>
      <c r="CF28" s="17">
        <f t="shared" ref="CF28:CG28" si="21">CG27-CF27</f>
        <v>369</v>
      </c>
      <c r="CG28" s="17">
        <f t="shared" si="21"/>
        <v>348</v>
      </c>
      <c r="CH28" s="16"/>
    </row>
    <row r="29" spans="1:100" x14ac:dyDescent="0.25">
      <c r="A29" s="1"/>
      <c r="B29" s="2" t="s">
        <v>20</v>
      </c>
      <c r="C29" s="1" t="s">
        <v>38</v>
      </c>
      <c r="D29" s="1"/>
      <c r="E29" s="8">
        <f>$I29/(AVERAGE($I30:$M30,$P30:$T30,$W30:$AA30))</f>
        <v>93.252358964063447</v>
      </c>
      <c r="F29" s="22">
        <f>SUM($H29+$I29)</f>
        <v>105496</v>
      </c>
      <c r="G29" s="8">
        <f>($I29/$F29)*100</f>
        <v>29.352771669068023</v>
      </c>
      <c r="H29" s="8">
        <v>74530</v>
      </c>
      <c r="I29" s="8">
        <v>30966</v>
      </c>
      <c r="J29" s="8">
        <v>30966</v>
      </c>
      <c r="K29" s="8">
        <v>30695</v>
      </c>
      <c r="L29" s="8">
        <v>30961</v>
      </c>
      <c r="M29" s="8">
        <v>31244</v>
      </c>
      <c r="N29" s="8">
        <v>31455</v>
      </c>
      <c r="O29" s="8">
        <v>31128</v>
      </c>
      <c r="P29" s="8">
        <v>29760</v>
      </c>
      <c r="Q29" s="8">
        <v>30263</v>
      </c>
      <c r="R29" s="8">
        <v>30900</v>
      </c>
      <c r="S29" s="8">
        <v>31133</v>
      </c>
      <c r="T29" s="16">
        <v>30964</v>
      </c>
      <c r="U29" s="16">
        <v>31143</v>
      </c>
      <c r="V29" s="16">
        <v>29026</v>
      </c>
      <c r="W29" s="16">
        <v>26728</v>
      </c>
      <c r="X29" s="16">
        <v>27931</v>
      </c>
      <c r="Y29" s="16">
        <v>28198</v>
      </c>
      <c r="Z29" s="16">
        <v>28442</v>
      </c>
      <c r="AA29" s="16">
        <v>28874</v>
      </c>
      <c r="AB29" s="16">
        <v>29077</v>
      </c>
      <c r="AC29" s="16">
        <v>28366</v>
      </c>
      <c r="AD29" s="16">
        <v>28524</v>
      </c>
      <c r="AE29" s="16">
        <v>29008</v>
      </c>
      <c r="AF29" s="16">
        <v>29372</v>
      </c>
      <c r="AG29" s="16">
        <v>26624</v>
      </c>
      <c r="AH29" s="16">
        <v>28865</v>
      </c>
      <c r="AI29" s="16">
        <v>29152</v>
      </c>
      <c r="AJ29" s="16">
        <v>6193</v>
      </c>
      <c r="AK29" s="16">
        <v>9052</v>
      </c>
      <c r="AL29" s="16">
        <v>10749</v>
      </c>
      <c r="AM29" s="16">
        <v>11958</v>
      </c>
      <c r="AN29" s="16">
        <v>12297</v>
      </c>
      <c r="AO29" s="16">
        <v>13702</v>
      </c>
      <c r="AP29" s="16">
        <v>14020</v>
      </c>
      <c r="AQ29" s="16">
        <v>14673</v>
      </c>
      <c r="AR29" s="16">
        <v>15010</v>
      </c>
      <c r="AS29" s="16">
        <v>14451</v>
      </c>
      <c r="AT29" s="16">
        <v>15643</v>
      </c>
      <c r="AU29" s="16">
        <v>15917</v>
      </c>
      <c r="AV29" s="16">
        <v>16228</v>
      </c>
      <c r="AW29" s="16">
        <v>16676</v>
      </c>
      <c r="AX29" s="16">
        <v>17020</v>
      </c>
      <c r="AY29" s="16">
        <v>17349</v>
      </c>
      <c r="AZ29" s="16">
        <v>17607</v>
      </c>
      <c r="BA29" s="16">
        <v>17951</v>
      </c>
      <c r="BB29" s="16">
        <v>18344</v>
      </c>
      <c r="BC29" s="16">
        <v>17831</v>
      </c>
      <c r="BD29" s="16">
        <v>18159</v>
      </c>
      <c r="BE29" s="16">
        <v>18495</v>
      </c>
      <c r="BF29" s="16">
        <v>18823</v>
      </c>
      <c r="BG29" s="16">
        <v>19108</v>
      </c>
      <c r="BH29" s="16">
        <v>21145</v>
      </c>
      <c r="BI29" s="16">
        <v>22019</v>
      </c>
      <c r="BJ29" s="16">
        <v>23145</v>
      </c>
      <c r="BK29" s="16">
        <v>23420</v>
      </c>
      <c r="BL29" s="16">
        <v>23631</v>
      </c>
      <c r="BM29" s="16">
        <v>24003</v>
      </c>
      <c r="BN29" s="16">
        <v>24331</v>
      </c>
      <c r="BO29" s="16">
        <v>24652</v>
      </c>
      <c r="BP29" s="16">
        <v>25018</v>
      </c>
      <c r="BQ29" s="16">
        <v>25333</v>
      </c>
      <c r="BR29" s="16">
        <v>25038</v>
      </c>
      <c r="BS29" s="16">
        <v>25356</v>
      </c>
      <c r="BT29" s="16">
        <v>25718</v>
      </c>
      <c r="BU29" s="16">
        <v>26097</v>
      </c>
      <c r="BV29" s="16">
        <v>26497</v>
      </c>
      <c r="BW29" s="16">
        <v>26865</v>
      </c>
      <c r="BX29" s="16">
        <v>27224</v>
      </c>
      <c r="BY29" s="16">
        <v>27775</v>
      </c>
      <c r="BZ29" s="16">
        <v>28112</v>
      </c>
      <c r="CA29" s="16">
        <v>28396</v>
      </c>
      <c r="CB29" s="16">
        <v>28801</v>
      </c>
      <c r="CC29" s="16">
        <v>29140</v>
      </c>
      <c r="CD29" s="16">
        <v>29450</v>
      </c>
      <c r="CE29" s="16">
        <v>29815</v>
      </c>
      <c r="CF29" s="16">
        <v>29701</v>
      </c>
      <c r="CG29" s="16">
        <v>29999</v>
      </c>
      <c r="CH29" s="16">
        <v>30330</v>
      </c>
      <c r="CI29" s="16">
        <v>30694</v>
      </c>
      <c r="CJ29" s="16">
        <v>30645</v>
      </c>
      <c r="CK29" s="16">
        <v>31001</v>
      </c>
      <c r="CL29" s="16">
        <v>2056</v>
      </c>
      <c r="CM29" s="16">
        <v>4072</v>
      </c>
      <c r="CN29" s="16">
        <v>4120</v>
      </c>
      <c r="CO29" s="16">
        <v>4427</v>
      </c>
      <c r="CP29" s="16">
        <v>4799</v>
      </c>
      <c r="CQ29" s="16">
        <v>4956</v>
      </c>
      <c r="CR29" s="16">
        <v>2760</v>
      </c>
      <c r="CS29" s="16">
        <v>2822</v>
      </c>
      <c r="CT29" s="16">
        <v>3204</v>
      </c>
      <c r="CU29" s="16">
        <v>3534</v>
      </c>
      <c r="CV29" s="16">
        <v>3908</v>
      </c>
    </row>
    <row r="30" spans="1:100" x14ac:dyDescent="0.25">
      <c r="A30" s="2"/>
      <c r="B30" s="2"/>
      <c r="C30" s="1" t="s">
        <v>22</v>
      </c>
      <c r="D30" s="6"/>
      <c r="E30" s="8"/>
      <c r="F30" s="22"/>
      <c r="G30" s="8"/>
      <c r="H30" s="2"/>
      <c r="I30" s="8">
        <f>J29-I29</f>
        <v>0</v>
      </c>
      <c r="J30" s="8">
        <f>L29-J29</f>
        <v>-5</v>
      </c>
      <c r="K30" s="8">
        <v>549</v>
      </c>
      <c r="L30" s="8">
        <v>494</v>
      </c>
      <c r="M30" s="8">
        <v>211</v>
      </c>
      <c r="N30" s="8">
        <v>-1192</v>
      </c>
      <c r="O30" s="8">
        <v>-865</v>
      </c>
      <c r="P30" s="8">
        <v>503</v>
      </c>
      <c r="Q30" s="8">
        <v>637</v>
      </c>
      <c r="R30" s="8">
        <v>233</v>
      </c>
      <c r="S30" s="8">
        <v>-169</v>
      </c>
      <c r="T30" s="16">
        <f t="shared" ref="T30:CE30" si="22">U29-T29</f>
        <v>179</v>
      </c>
      <c r="U30" s="16">
        <f t="shared" si="22"/>
        <v>-2117</v>
      </c>
      <c r="V30" s="16">
        <f t="shared" si="22"/>
        <v>-2298</v>
      </c>
      <c r="W30" s="16">
        <f t="shared" si="22"/>
        <v>1203</v>
      </c>
      <c r="X30" s="16">
        <f t="shared" si="22"/>
        <v>267</v>
      </c>
      <c r="Y30" s="16">
        <f t="shared" si="22"/>
        <v>244</v>
      </c>
      <c r="Z30" s="16">
        <f t="shared" si="22"/>
        <v>432</v>
      </c>
      <c r="AA30" s="16">
        <f t="shared" si="22"/>
        <v>203</v>
      </c>
      <c r="AB30" s="16">
        <f t="shared" si="22"/>
        <v>-711</v>
      </c>
      <c r="AC30" s="16">
        <f t="shared" si="22"/>
        <v>158</v>
      </c>
      <c r="AD30" s="17">
        <f t="shared" si="22"/>
        <v>484</v>
      </c>
      <c r="AE30" s="17">
        <f>AF29-AE29</f>
        <v>364</v>
      </c>
      <c r="AF30" s="17">
        <f t="shared" si="22"/>
        <v>-2748</v>
      </c>
      <c r="AG30" s="17">
        <f t="shared" si="22"/>
        <v>2241</v>
      </c>
      <c r="AH30" s="17">
        <f t="shared" si="22"/>
        <v>287</v>
      </c>
      <c r="AI30" s="17">
        <f t="shared" si="22"/>
        <v>-22959</v>
      </c>
      <c r="AJ30" s="17">
        <f t="shared" si="22"/>
        <v>2859</v>
      </c>
      <c r="AK30" s="17">
        <f t="shared" si="22"/>
        <v>1697</v>
      </c>
      <c r="AL30" s="17">
        <f t="shared" si="22"/>
        <v>1209</v>
      </c>
      <c r="AM30" s="17">
        <f t="shared" si="22"/>
        <v>339</v>
      </c>
      <c r="AN30" s="17">
        <f t="shared" si="22"/>
        <v>1405</v>
      </c>
      <c r="AO30" s="17">
        <f t="shared" si="22"/>
        <v>318</v>
      </c>
      <c r="AP30" s="17">
        <f t="shared" si="22"/>
        <v>653</v>
      </c>
      <c r="AQ30" s="17">
        <f t="shared" si="22"/>
        <v>337</v>
      </c>
      <c r="AR30" s="17">
        <f t="shared" si="22"/>
        <v>-559</v>
      </c>
      <c r="AS30" s="17">
        <f t="shared" si="22"/>
        <v>1192</v>
      </c>
      <c r="AT30" s="17">
        <f t="shared" si="22"/>
        <v>274</v>
      </c>
      <c r="AU30" s="17">
        <f t="shared" si="22"/>
        <v>311</v>
      </c>
      <c r="AV30" s="17">
        <f t="shared" si="22"/>
        <v>448</v>
      </c>
      <c r="AW30" s="17">
        <f t="shared" si="22"/>
        <v>344</v>
      </c>
      <c r="AX30" s="17">
        <f t="shared" si="22"/>
        <v>329</v>
      </c>
      <c r="AY30" s="17">
        <f t="shared" si="22"/>
        <v>258</v>
      </c>
      <c r="AZ30" s="17">
        <f t="shared" si="22"/>
        <v>344</v>
      </c>
      <c r="BA30" s="17">
        <f t="shared" si="22"/>
        <v>393</v>
      </c>
      <c r="BB30" s="17">
        <f t="shared" si="22"/>
        <v>-513</v>
      </c>
      <c r="BC30" s="17">
        <f t="shared" si="22"/>
        <v>328</v>
      </c>
      <c r="BD30" s="17">
        <f t="shared" si="22"/>
        <v>336</v>
      </c>
      <c r="BE30" s="17">
        <f t="shared" si="22"/>
        <v>328</v>
      </c>
      <c r="BF30" s="17">
        <f t="shared" si="22"/>
        <v>285</v>
      </c>
      <c r="BG30" s="17">
        <f t="shared" si="22"/>
        <v>2037</v>
      </c>
      <c r="BH30" s="17">
        <f t="shared" si="22"/>
        <v>874</v>
      </c>
      <c r="BI30" s="17">
        <f t="shared" si="22"/>
        <v>1126</v>
      </c>
      <c r="BJ30" s="17">
        <f t="shared" si="22"/>
        <v>275</v>
      </c>
      <c r="BK30" s="17">
        <f t="shared" si="22"/>
        <v>211</v>
      </c>
      <c r="BL30" s="17">
        <f t="shared" si="22"/>
        <v>372</v>
      </c>
      <c r="BM30" s="17">
        <f t="shared" si="22"/>
        <v>328</v>
      </c>
      <c r="BN30" s="17">
        <f t="shared" si="22"/>
        <v>321</v>
      </c>
      <c r="BO30" s="17">
        <f t="shared" si="22"/>
        <v>366</v>
      </c>
      <c r="BP30" s="17">
        <f t="shared" si="22"/>
        <v>315</v>
      </c>
      <c r="BQ30" s="17">
        <f t="shared" si="22"/>
        <v>-295</v>
      </c>
      <c r="BR30" s="17">
        <f t="shared" si="22"/>
        <v>318</v>
      </c>
      <c r="BS30" s="17">
        <f t="shared" si="22"/>
        <v>362</v>
      </c>
      <c r="BT30" s="17">
        <f t="shared" si="22"/>
        <v>379</v>
      </c>
      <c r="BU30" s="17">
        <f t="shared" si="22"/>
        <v>400</v>
      </c>
      <c r="BV30" s="17">
        <f t="shared" si="22"/>
        <v>368</v>
      </c>
      <c r="BW30" s="17">
        <f t="shared" si="22"/>
        <v>359</v>
      </c>
      <c r="BX30" s="17">
        <f t="shared" si="22"/>
        <v>551</v>
      </c>
      <c r="BY30" s="17">
        <f t="shared" si="22"/>
        <v>337</v>
      </c>
      <c r="BZ30" s="17">
        <f t="shared" si="22"/>
        <v>284</v>
      </c>
      <c r="CA30" s="17">
        <f t="shared" si="22"/>
        <v>405</v>
      </c>
      <c r="CB30" s="17">
        <f t="shared" si="22"/>
        <v>339</v>
      </c>
      <c r="CC30" s="17">
        <f t="shared" si="22"/>
        <v>310</v>
      </c>
      <c r="CD30" s="17">
        <f t="shared" si="22"/>
        <v>365</v>
      </c>
      <c r="CE30" s="17">
        <f t="shared" si="22"/>
        <v>-114</v>
      </c>
      <c r="CF30" s="17">
        <f t="shared" ref="CF30:CG30" si="23">CG29-CF29</f>
        <v>298</v>
      </c>
      <c r="CG30" s="17">
        <f t="shared" si="23"/>
        <v>331</v>
      </c>
      <c r="CH30" s="16"/>
    </row>
    <row r="31" spans="1:100" x14ac:dyDescent="0.25">
      <c r="A31" s="1"/>
      <c r="B31" s="1" t="s">
        <v>2</v>
      </c>
      <c r="C31" s="1"/>
      <c r="D31" s="1"/>
      <c r="E31" s="2"/>
      <c r="F31" s="22"/>
      <c r="G31" s="8"/>
      <c r="H31" s="2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</row>
    <row r="32" spans="1:100" x14ac:dyDescent="0.25">
      <c r="A32" s="1" t="s">
        <v>34</v>
      </c>
      <c r="B32" s="1" t="s">
        <v>39</v>
      </c>
      <c r="C32" s="1" t="s">
        <v>40</v>
      </c>
      <c r="D32" s="1"/>
      <c r="E32" s="8">
        <f>$I32/(AVERAGE($I33:$AA33))</f>
        <v>310.8498475609756</v>
      </c>
      <c r="F32" s="22">
        <f>SUM($H32+$I32)</f>
        <v>25595</v>
      </c>
      <c r="G32" s="8">
        <f>($I32/$F32)*100</f>
        <v>83.86403594452041</v>
      </c>
      <c r="H32" s="8">
        <v>4130</v>
      </c>
      <c r="I32" s="8">
        <v>21465</v>
      </c>
      <c r="J32" s="8">
        <v>21465</v>
      </c>
      <c r="K32" s="8">
        <v>21493</v>
      </c>
      <c r="L32" s="8">
        <v>21536</v>
      </c>
      <c r="M32" s="8">
        <v>21574</v>
      </c>
      <c r="N32" s="8">
        <v>21610</v>
      </c>
      <c r="O32" s="8">
        <v>21720</v>
      </c>
      <c r="P32" s="8">
        <v>21756</v>
      </c>
      <c r="Q32" s="8">
        <v>21827</v>
      </c>
      <c r="R32" s="8">
        <v>21939</v>
      </c>
      <c r="S32" s="8">
        <v>21975</v>
      </c>
      <c r="T32" s="16">
        <v>22015</v>
      </c>
      <c r="U32" s="16">
        <v>22126</v>
      </c>
      <c r="V32" s="16">
        <v>22194</v>
      </c>
      <c r="W32" s="16">
        <v>22233</v>
      </c>
      <c r="X32" s="16">
        <v>22266</v>
      </c>
      <c r="Y32" s="16">
        <v>22296</v>
      </c>
      <c r="Z32" s="16">
        <v>22330</v>
      </c>
      <c r="AA32" s="16">
        <v>22440</v>
      </c>
      <c r="AB32" s="16">
        <v>22482</v>
      </c>
      <c r="AC32" s="16">
        <v>22573</v>
      </c>
      <c r="AD32" s="17">
        <v>22700</v>
      </c>
      <c r="AE32" s="17">
        <v>22528</v>
      </c>
      <c r="AF32" s="17">
        <v>22528</v>
      </c>
      <c r="AG32" s="17">
        <v>23347</v>
      </c>
      <c r="AH32" s="17">
        <v>23498</v>
      </c>
      <c r="AI32" s="17">
        <v>23505</v>
      </c>
      <c r="AJ32" s="17">
        <v>23565</v>
      </c>
      <c r="AK32" s="17">
        <v>23649</v>
      </c>
      <c r="AL32" s="17">
        <v>23650</v>
      </c>
      <c r="AM32" s="17">
        <v>23736</v>
      </c>
      <c r="AN32" s="17">
        <v>23736</v>
      </c>
      <c r="AO32" s="17">
        <v>23861</v>
      </c>
      <c r="AP32" s="17">
        <v>23945</v>
      </c>
      <c r="AQ32" s="17">
        <v>24699</v>
      </c>
      <c r="AR32" s="17">
        <v>25090</v>
      </c>
      <c r="AS32" s="17">
        <v>25391</v>
      </c>
      <c r="AT32" s="17">
        <v>25505</v>
      </c>
      <c r="AU32" s="17">
        <v>25539</v>
      </c>
      <c r="AV32" s="17">
        <v>25539</v>
      </c>
      <c r="AW32" s="17">
        <v>25539</v>
      </c>
      <c r="AX32" s="17">
        <v>25539</v>
      </c>
      <c r="AY32" s="17">
        <v>25539</v>
      </c>
      <c r="AZ32" s="17">
        <v>25539</v>
      </c>
      <c r="BA32" s="17">
        <v>25539</v>
      </c>
      <c r="BB32" s="17">
        <v>25539</v>
      </c>
      <c r="BC32" s="17">
        <v>25539</v>
      </c>
      <c r="BD32" s="17">
        <v>25539</v>
      </c>
      <c r="BE32" s="17">
        <v>25539</v>
      </c>
      <c r="BF32" s="17">
        <v>25539</v>
      </c>
      <c r="BG32" s="17">
        <v>25539</v>
      </c>
      <c r="BH32" s="17">
        <v>25539</v>
      </c>
      <c r="BI32" s="17">
        <v>25539</v>
      </c>
      <c r="BJ32" s="17">
        <v>25538</v>
      </c>
      <c r="BK32" s="17">
        <v>25538</v>
      </c>
      <c r="BL32" s="17">
        <v>25538</v>
      </c>
      <c r="BM32" s="17">
        <v>25538</v>
      </c>
      <c r="BN32" s="17">
        <v>25538</v>
      </c>
      <c r="BO32" s="17">
        <v>25538</v>
      </c>
      <c r="BP32" s="17">
        <v>25538</v>
      </c>
      <c r="BQ32" s="17">
        <v>25538</v>
      </c>
      <c r="BR32" s="17">
        <v>25538</v>
      </c>
      <c r="BS32" s="17">
        <v>25538</v>
      </c>
      <c r="BT32" s="17">
        <v>25538</v>
      </c>
      <c r="BU32" s="17">
        <v>25538</v>
      </c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</row>
    <row r="33" spans="1:100" x14ac:dyDescent="0.25">
      <c r="A33" s="2"/>
      <c r="B33" s="2"/>
      <c r="C33" s="1" t="s">
        <v>22</v>
      </c>
      <c r="D33" s="6"/>
      <c r="E33" s="8"/>
      <c r="F33" s="22"/>
      <c r="G33" s="8"/>
      <c r="H33" s="2"/>
      <c r="I33" s="8">
        <f>J32-I32</f>
        <v>0</v>
      </c>
      <c r="J33" s="8">
        <f>L32-J32</f>
        <v>71</v>
      </c>
      <c r="K33" s="8">
        <v>81</v>
      </c>
      <c r="L33" s="8">
        <v>74</v>
      </c>
      <c r="M33" s="8">
        <v>36</v>
      </c>
      <c r="N33" s="8">
        <v>217</v>
      </c>
      <c r="O33" s="8">
        <v>107</v>
      </c>
      <c r="P33" s="8">
        <v>71</v>
      </c>
      <c r="Q33" s="8">
        <v>112</v>
      </c>
      <c r="R33" s="8">
        <v>36</v>
      </c>
      <c r="S33" s="8">
        <v>40</v>
      </c>
      <c r="T33" s="16">
        <f t="shared" ref="T33:CE33" si="24">U32-T32</f>
        <v>111</v>
      </c>
      <c r="U33" s="16">
        <f t="shared" si="24"/>
        <v>68</v>
      </c>
      <c r="V33" s="16">
        <f t="shared" si="24"/>
        <v>39</v>
      </c>
      <c r="W33" s="16">
        <f t="shared" si="24"/>
        <v>33</v>
      </c>
      <c r="X33" s="16">
        <f t="shared" si="24"/>
        <v>30</v>
      </c>
      <c r="Y33" s="16">
        <f t="shared" si="24"/>
        <v>34</v>
      </c>
      <c r="Z33" s="16">
        <f t="shared" si="24"/>
        <v>110</v>
      </c>
      <c r="AA33" s="16">
        <f t="shared" si="24"/>
        <v>42</v>
      </c>
      <c r="AB33" s="16">
        <f t="shared" si="24"/>
        <v>91</v>
      </c>
      <c r="AC33" s="16">
        <f t="shared" si="24"/>
        <v>127</v>
      </c>
      <c r="AD33" s="17">
        <f t="shared" si="24"/>
        <v>-172</v>
      </c>
      <c r="AE33" s="17">
        <f>AF32-AE32</f>
        <v>0</v>
      </c>
      <c r="AF33" s="17">
        <f t="shared" si="24"/>
        <v>819</v>
      </c>
      <c r="AG33" s="17">
        <f t="shared" si="24"/>
        <v>151</v>
      </c>
      <c r="AH33" s="17">
        <f t="shared" si="24"/>
        <v>7</v>
      </c>
      <c r="AI33" s="17">
        <f t="shared" si="24"/>
        <v>60</v>
      </c>
      <c r="AJ33" s="17">
        <f t="shared" si="24"/>
        <v>84</v>
      </c>
      <c r="AK33" s="17">
        <f t="shared" si="24"/>
        <v>1</v>
      </c>
      <c r="AL33" s="17">
        <f t="shared" si="24"/>
        <v>86</v>
      </c>
      <c r="AM33" s="17">
        <f t="shared" si="24"/>
        <v>0</v>
      </c>
      <c r="AN33" s="17">
        <f t="shared" si="24"/>
        <v>125</v>
      </c>
      <c r="AO33" s="17">
        <f t="shared" si="24"/>
        <v>84</v>
      </c>
      <c r="AP33" s="17">
        <f t="shared" si="24"/>
        <v>754</v>
      </c>
      <c r="AQ33" s="17">
        <f t="shared" si="24"/>
        <v>391</v>
      </c>
      <c r="AR33" s="17">
        <f t="shared" si="24"/>
        <v>301</v>
      </c>
      <c r="AS33" s="17">
        <f t="shared" si="24"/>
        <v>114</v>
      </c>
      <c r="AT33" s="17">
        <f t="shared" si="24"/>
        <v>34</v>
      </c>
      <c r="AU33" s="17">
        <f t="shared" si="24"/>
        <v>0</v>
      </c>
      <c r="AV33" s="17">
        <f t="shared" si="24"/>
        <v>0</v>
      </c>
      <c r="AW33" s="17">
        <f t="shared" si="24"/>
        <v>0</v>
      </c>
      <c r="AX33" s="17">
        <f t="shared" si="24"/>
        <v>0</v>
      </c>
      <c r="AY33" s="17">
        <f t="shared" si="24"/>
        <v>0</v>
      </c>
      <c r="AZ33" s="17">
        <f t="shared" si="24"/>
        <v>0</v>
      </c>
      <c r="BA33" s="17">
        <f t="shared" si="24"/>
        <v>0</v>
      </c>
      <c r="BB33" s="17">
        <f t="shared" si="24"/>
        <v>0</v>
      </c>
      <c r="BC33" s="17">
        <f t="shared" si="24"/>
        <v>0</v>
      </c>
      <c r="BD33" s="17">
        <f t="shared" si="24"/>
        <v>0</v>
      </c>
      <c r="BE33" s="17">
        <f t="shared" si="24"/>
        <v>0</v>
      </c>
      <c r="BF33" s="17">
        <f t="shared" si="24"/>
        <v>0</v>
      </c>
      <c r="BG33" s="17">
        <f t="shared" si="24"/>
        <v>0</v>
      </c>
      <c r="BH33" s="17">
        <f t="shared" si="24"/>
        <v>0</v>
      </c>
      <c r="BI33" s="17">
        <f t="shared" si="24"/>
        <v>-1</v>
      </c>
      <c r="BJ33" s="17">
        <f t="shared" si="24"/>
        <v>0</v>
      </c>
      <c r="BK33" s="17">
        <f t="shared" si="24"/>
        <v>0</v>
      </c>
      <c r="BL33" s="17">
        <f t="shared" si="24"/>
        <v>0</v>
      </c>
      <c r="BM33" s="17">
        <f t="shared" si="24"/>
        <v>0</v>
      </c>
      <c r="BN33" s="17">
        <f t="shared" si="24"/>
        <v>0</v>
      </c>
      <c r="BO33" s="17">
        <f t="shared" si="24"/>
        <v>0</v>
      </c>
      <c r="BP33" s="17">
        <f t="shared" si="24"/>
        <v>0</v>
      </c>
      <c r="BQ33" s="17">
        <f t="shared" si="24"/>
        <v>0</v>
      </c>
      <c r="BR33" s="17">
        <f t="shared" si="24"/>
        <v>0</v>
      </c>
      <c r="BS33" s="17">
        <f t="shared" si="24"/>
        <v>0</v>
      </c>
      <c r="BT33" s="17">
        <f t="shared" si="24"/>
        <v>0</v>
      </c>
      <c r="BU33" s="17">
        <f t="shared" si="24"/>
        <v>-25538</v>
      </c>
      <c r="BV33" s="17">
        <f t="shared" si="24"/>
        <v>0</v>
      </c>
      <c r="BW33" s="17">
        <f t="shared" si="24"/>
        <v>0</v>
      </c>
      <c r="BX33" s="17">
        <f t="shared" si="24"/>
        <v>0</v>
      </c>
      <c r="BY33" s="17">
        <f t="shared" si="24"/>
        <v>0</v>
      </c>
      <c r="BZ33" s="17">
        <f t="shared" si="24"/>
        <v>0</v>
      </c>
      <c r="CA33" s="17">
        <f t="shared" si="24"/>
        <v>0</v>
      </c>
      <c r="CB33" s="17">
        <f t="shared" si="24"/>
        <v>0</v>
      </c>
      <c r="CC33" s="17">
        <f t="shared" si="24"/>
        <v>0</v>
      </c>
      <c r="CD33" s="17">
        <f t="shared" si="24"/>
        <v>0</v>
      </c>
      <c r="CE33" s="17">
        <f t="shared" si="24"/>
        <v>0</v>
      </c>
      <c r="CF33" s="17">
        <f t="shared" ref="CF33:CG33" si="25">CG32-CF32</f>
        <v>0</v>
      </c>
      <c r="CG33" s="17">
        <f t="shared" si="25"/>
        <v>0</v>
      </c>
      <c r="CH33" s="16"/>
    </row>
    <row r="34" spans="1:100" x14ac:dyDescent="0.25">
      <c r="A34" s="1" t="s">
        <v>34</v>
      </c>
      <c r="B34" s="1" t="s">
        <v>39</v>
      </c>
      <c r="C34" s="1" t="s">
        <v>41</v>
      </c>
      <c r="D34" s="1"/>
      <c r="E34" s="8">
        <f>$I34/(AVERAGE($I35:$AA35))</f>
        <v>125.82254379284082</v>
      </c>
      <c r="F34" s="22">
        <f>SUM($H34+$I34)</f>
        <v>25604</v>
      </c>
      <c r="G34" s="8">
        <f>($I34/$F34)*100</f>
        <v>67.919075144508668</v>
      </c>
      <c r="H34" s="8">
        <v>8214</v>
      </c>
      <c r="I34" s="8">
        <v>17390</v>
      </c>
      <c r="J34" s="8">
        <v>17390</v>
      </c>
      <c r="K34" s="8">
        <v>17445</v>
      </c>
      <c r="L34" s="8">
        <v>17531</v>
      </c>
      <c r="M34" s="8">
        <v>17609</v>
      </c>
      <c r="N34" s="8">
        <v>17679</v>
      </c>
      <c r="O34" s="8">
        <v>17899</v>
      </c>
      <c r="P34" s="8">
        <v>17971</v>
      </c>
      <c r="Q34" s="8">
        <v>18114</v>
      </c>
      <c r="R34" s="8">
        <v>18337</v>
      </c>
      <c r="S34" s="8">
        <v>18411</v>
      </c>
      <c r="T34" s="16">
        <v>18489</v>
      </c>
      <c r="U34" s="16">
        <v>18712</v>
      </c>
      <c r="V34" s="16">
        <v>18847</v>
      </c>
      <c r="W34" s="16">
        <v>18926</v>
      </c>
      <c r="X34" s="16">
        <v>18991</v>
      </c>
      <c r="Y34" s="16">
        <v>19052</v>
      </c>
      <c r="Z34" s="16">
        <v>19120</v>
      </c>
      <c r="AA34" s="16">
        <v>19342</v>
      </c>
      <c r="AB34" s="16">
        <v>19424</v>
      </c>
      <c r="AC34" s="16">
        <v>19607</v>
      </c>
      <c r="AD34" s="17">
        <v>19860</v>
      </c>
      <c r="AE34" s="17">
        <v>19456</v>
      </c>
      <c r="AF34" s="17">
        <v>20480</v>
      </c>
      <c r="AG34" s="17">
        <v>21504</v>
      </c>
      <c r="AH34" s="17">
        <v>21450</v>
      </c>
      <c r="AI34" s="17">
        <v>21504</v>
      </c>
      <c r="AJ34" s="17">
        <v>21589</v>
      </c>
      <c r="AK34" s="17">
        <v>21756</v>
      </c>
      <c r="AL34" s="17">
        <v>21759</v>
      </c>
      <c r="AM34" s="17">
        <v>21930</v>
      </c>
      <c r="AN34" s="17">
        <v>21930</v>
      </c>
      <c r="AO34" s="17">
        <v>22180</v>
      </c>
      <c r="AP34" s="17">
        <v>22349</v>
      </c>
      <c r="AQ34" s="17">
        <v>23856</v>
      </c>
      <c r="AR34" s="17">
        <v>24639</v>
      </c>
      <c r="AS34" s="17">
        <v>25240</v>
      </c>
      <c r="AT34" s="17">
        <v>25470</v>
      </c>
      <c r="AU34" s="17">
        <v>25538</v>
      </c>
      <c r="AV34" s="17">
        <v>25538</v>
      </c>
      <c r="AW34" s="17">
        <v>25538</v>
      </c>
      <c r="AX34" s="17">
        <v>25538</v>
      </c>
      <c r="AY34" s="17">
        <v>25538</v>
      </c>
      <c r="AZ34" s="17">
        <v>25538</v>
      </c>
      <c r="BA34" s="17">
        <v>25538</v>
      </c>
      <c r="BB34" s="17">
        <v>25538</v>
      </c>
      <c r="BC34" s="17">
        <v>25538</v>
      </c>
      <c r="BD34" s="17">
        <v>25538</v>
      </c>
      <c r="BE34" s="17">
        <v>25538</v>
      </c>
      <c r="BF34" s="17">
        <v>25538</v>
      </c>
      <c r="BG34" s="17">
        <v>25538</v>
      </c>
      <c r="BH34" s="17">
        <v>25538</v>
      </c>
      <c r="BI34" s="17">
        <v>25538</v>
      </c>
      <c r="BJ34" s="17">
        <v>25538</v>
      </c>
      <c r="BK34" s="17">
        <v>25538</v>
      </c>
      <c r="BL34" s="17">
        <v>25538</v>
      </c>
      <c r="BM34" s="17">
        <v>25538</v>
      </c>
      <c r="BN34" s="17">
        <v>25538</v>
      </c>
      <c r="BO34" s="17">
        <v>25538</v>
      </c>
      <c r="BP34" s="17">
        <v>25538</v>
      </c>
      <c r="BQ34" s="17">
        <v>25538</v>
      </c>
      <c r="BR34" s="17">
        <v>25538</v>
      </c>
      <c r="BS34" s="17">
        <v>25538</v>
      </c>
      <c r="BT34" s="17">
        <v>25538</v>
      </c>
      <c r="BU34" s="17">
        <v>25538</v>
      </c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</row>
    <row r="35" spans="1:100" x14ac:dyDescent="0.25">
      <c r="A35" s="2"/>
      <c r="B35" s="2"/>
      <c r="C35" s="1" t="s">
        <v>22</v>
      </c>
      <c r="D35" s="6"/>
      <c r="E35" s="8"/>
      <c r="F35" s="22"/>
      <c r="G35" s="8"/>
      <c r="H35" s="2"/>
      <c r="I35" s="8">
        <f>J34-I34</f>
        <v>0</v>
      </c>
      <c r="J35" s="8">
        <f>L34-J34</f>
        <v>141</v>
      </c>
      <c r="K35" s="8">
        <v>164</v>
      </c>
      <c r="L35" s="8">
        <v>148</v>
      </c>
      <c r="M35" s="8">
        <v>70</v>
      </c>
      <c r="N35" s="8">
        <v>435</v>
      </c>
      <c r="O35" s="8">
        <v>215</v>
      </c>
      <c r="P35" s="8">
        <v>143</v>
      </c>
      <c r="Q35" s="8">
        <v>223</v>
      </c>
      <c r="R35" s="8">
        <v>74</v>
      </c>
      <c r="S35" s="8">
        <v>78</v>
      </c>
      <c r="T35" s="16">
        <f t="shared" ref="T35:CE35" si="26">U34-T34</f>
        <v>223</v>
      </c>
      <c r="U35" s="16">
        <f t="shared" si="26"/>
        <v>135</v>
      </c>
      <c r="V35" s="16">
        <f t="shared" si="26"/>
        <v>79</v>
      </c>
      <c r="W35" s="16">
        <f t="shared" si="26"/>
        <v>65</v>
      </c>
      <c r="X35" s="16">
        <f t="shared" si="26"/>
        <v>61</v>
      </c>
      <c r="Y35" s="16">
        <f t="shared" si="26"/>
        <v>68</v>
      </c>
      <c r="Z35" s="16">
        <f t="shared" si="26"/>
        <v>222</v>
      </c>
      <c r="AA35" s="16">
        <f t="shared" si="26"/>
        <v>82</v>
      </c>
      <c r="AB35" s="16">
        <f t="shared" si="26"/>
        <v>183</v>
      </c>
      <c r="AC35" s="16">
        <f t="shared" si="26"/>
        <v>253</v>
      </c>
      <c r="AD35" s="17">
        <f t="shared" si="26"/>
        <v>-404</v>
      </c>
      <c r="AE35" s="17">
        <f>AF34-AE34</f>
        <v>1024</v>
      </c>
      <c r="AF35" s="17">
        <f t="shared" si="26"/>
        <v>1024</v>
      </c>
      <c r="AG35" s="17">
        <f t="shared" si="26"/>
        <v>-54</v>
      </c>
      <c r="AH35" s="17">
        <f t="shared" si="26"/>
        <v>54</v>
      </c>
      <c r="AI35" s="17">
        <f t="shared" si="26"/>
        <v>85</v>
      </c>
      <c r="AJ35" s="17">
        <f t="shared" si="26"/>
        <v>167</v>
      </c>
      <c r="AK35" s="17">
        <f t="shared" si="26"/>
        <v>3</v>
      </c>
      <c r="AL35" s="17">
        <f t="shared" si="26"/>
        <v>171</v>
      </c>
      <c r="AM35" s="17">
        <f t="shared" si="26"/>
        <v>0</v>
      </c>
      <c r="AN35" s="17">
        <f t="shared" si="26"/>
        <v>250</v>
      </c>
      <c r="AO35" s="17">
        <f t="shared" si="26"/>
        <v>169</v>
      </c>
      <c r="AP35" s="17">
        <f t="shared" si="26"/>
        <v>1507</v>
      </c>
      <c r="AQ35" s="17">
        <f t="shared" si="26"/>
        <v>783</v>
      </c>
      <c r="AR35" s="17">
        <f t="shared" si="26"/>
        <v>601</v>
      </c>
      <c r="AS35" s="17">
        <f t="shared" si="26"/>
        <v>230</v>
      </c>
      <c r="AT35" s="17">
        <f t="shared" si="26"/>
        <v>68</v>
      </c>
      <c r="AU35" s="17">
        <f t="shared" si="26"/>
        <v>0</v>
      </c>
      <c r="AV35" s="17">
        <f t="shared" si="26"/>
        <v>0</v>
      </c>
      <c r="AW35" s="17">
        <f t="shared" si="26"/>
        <v>0</v>
      </c>
      <c r="AX35" s="17">
        <f t="shared" si="26"/>
        <v>0</v>
      </c>
      <c r="AY35" s="17">
        <f t="shared" si="26"/>
        <v>0</v>
      </c>
      <c r="AZ35" s="17">
        <f t="shared" si="26"/>
        <v>0</v>
      </c>
      <c r="BA35" s="17">
        <f t="shared" si="26"/>
        <v>0</v>
      </c>
      <c r="BB35" s="17">
        <f t="shared" si="26"/>
        <v>0</v>
      </c>
      <c r="BC35" s="17">
        <f t="shared" si="26"/>
        <v>0</v>
      </c>
      <c r="BD35" s="17">
        <f t="shared" si="26"/>
        <v>0</v>
      </c>
      <c r="BE35" s="17">
        <f t="shared" si="26"/>
        <v>0</v>
      </c>
      <c r="BF35" s="17">
        <f t="shared" si="26"/>
        <v>0</v>
      </c>
      <c r="BG35" s="17">
        <f t="shared" si="26"/>
        <v>0</v>
      </c>
      <c r="BH35" s="17">
        <f t="shared" si="26"/>
        <v>0</v>
      </c>
      <c r="BI35" s="17">
        <f t="shared" si="26"/>
        <v>0</v>
      </c>
      <c r="BJ35" s="17">
        <f t="shared" si="26"/>
        <v>0</v>
      </c>
      <c r="BK35" s="17">
        <f t="shared" si="26"/>
        <v>0</v>
      </c>
      <c r="BL35" s="17">
        <f t="shared" si="26"/>
        <v>0</v>
      </c>
      <c r="BM35" s="17">
        <f t="shared" si="26"/>
        <v>0</v>
      </c>
      <c r="BN35" s="17">
        <f t="shared" si="26"/>
        <v>0</v>
      </c>
      <c r="BO35" s="17">
        <f t="shared" si="26"/>
        <v>0</v>
      </c>
      <c r="BP35" s="17">
        <f t="shared" si="26"/>
        <v>0</v>
      </c>
      <c r="BQ35" s="17">
        <f t="shared" si="26"/>
        <v>0</v>
      </c>
      <c r="BR35" s="17">
        <f t="shared" si="26"/>
        <v>0</v>
      </c>
      <c r="BS35" s="17">
        <f t="shared" si="26"/>
        <v>0</v>
      </c>
      <c r="BT35" s="17">
        <f t="shared" si="26"/>
        <v>0</v>
      </c>
      <c r="BU35" s="17">
        <f t="shared" si="26"/>
        <v>-25538</v>
      </c>
      <c r="BV35" s="17">
        <f t="shared" si="26"/>
        <v>0</v>
      </c>
      <c r="BW35" s="17">
        <f t="shared" si="26"/>
        <v>0</v>
      </c>
      <c r="BX35" s="17">
        <f t="shared" si="26"/>
        <v>0</v>
      </c>
      <c r="BY35" s="17">
        <f t="shared" si="26"/>
        <v>0</v>
      </c>
      <c r="BZ35" s="17">
        <f t="shared" si="26"/>
        <v>0</v>
      </c>
      <c r="CA35" s="17">
        <f t="shared" si="26"/>
        <v>0</v>
      </c>
      <c r="CB35" s="17">
        <f t="shared" si="26"/>
        <v>0</v>
      </c>
      <c r="CC35" s="17">
        <f t="shared" si="26"/>
        <v>0</v>
      </c>
      <c r="CD35" s="17">
        <f t="shared" si="26"/>
        <v>0</v>
      </c>
      <c r="CE35" s="17">
        <f t="shared" si="26"/>
        <v>0</v>
      </c>
      <c r="CF35" s="17">
        <f t="shared" ref="CF35:CG35" si="27">CG34-CF34</f>
        <v>0</v>
      </c>
      <c r="CG35" s="17">
        <f t="shared" si="27"/>
        <v>0</v>
      </c>
      <c r="CH35" s="16"/>
    </row>
    <row r="36" spans="1:100" x14ac:dyDescent="0.25">
      <c r="A36" s="1"/>
      <c r="B36" s="1"/>
      <c r="C36" s="1"/>
      <c r="D36" s="1"/>
      <c r="E36" s="1"/>
      <c r="F36" s="20"/>
      <c r="G36" s="8"/>
      <c r="H36" s="1"/>
      <c r="I36" s="1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100" x14ac:dyDescent="0.25">
      <c r="A37" s="1"/>
      <c r="B37" s="1"/>
      <c r="C37" s="14"/>
      <c r="D37" s="1"/>
      <c r="E37" s="1"/>
      <c r="F37" s="20"/>
      <c r="G37" s="7"/>
      <c r="H37" s="1"/>
      <c r="I37" s="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100" x14ac:dyDescent="0.25">
      <c r="A38" s="1" t="s">
        <v>3</v>
      </c>
      <c r="B38" s="1"/>
      <c r="C38" s="1"/>
      <c r="D38" s="1"/>
      <c r="E38" s="1"/>
      <c r="F38" s="20"/>
      <c r="G38" s="7"/>
      <c r="H38" s="1"/>
      <c r="I38" s="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100" x14ac:dyDescent="0.25">
      <c r="A39" s="2" t="s">
        <v>42</v>
      </c>
      <c r="B39" s="1"/>
      <c r="C39" s="1"/>
      <c r="D39" s="1"/>
      <c r="E39" s="1"/>
      <c r="F39" s="20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1" spans="1:100" x14ac:dyDescent="0.25">
      <c r="B41" t="s">
        <v>126</v>
      </c>
      <c r="E41" t="s">
        <v>127</v>
      </c>
      <c r="H41" t="s">
        <v>128</v>
      </c>
      <c r="L41" t="s">
        <v>129</v>
      </c>
      <c r="O41" t="s">
        <v>130</v>
      </c>
      <c r="R41" t="s">
        <v>131</v>
      </c>
      <c r="U41" t="s">
        <v>132</v>
      </c>
      <c r="X41" t="s">
        <v>133</v>
      </c>
      <c r="AA41" t="s">
        <v>134</v>
      </c>
      <c r="AD41" t="s">
        <v>135</v>
      </c>
      <c r="AG41" t="s">
        <v>136</v>
      </c>
      <c r="AJ41" t="s">
        <v>137</v>
      </c>
      <c r="AM41" t="s">
        <v>138</v>
      </c>
      <c r="AP41" t="s">
        <v>139</v>
      </c>
      <c r="AS41" t="s">
        <v>140</v>
      </c>
      <c r="AV41" t="s">
        <v>141</v>
      </c>
    </row>
    <row r="42" spans="1:100" x14ac:dyDescent="0.25">
      <c r="A42" t="s">
        <v>142</v>
      </c>
      <c r="B42" t="s">
        <v>123</v>
      </c>
      <c r="C42" t="s">
        <v>124</v>
      </c>
      <c r="D42" t="s">
        <v>125</v>
      </c>
      <c r="E42" t="s">
        <v>123</v>
      </c>
      <c r="F42" s="23" t="s">
        <v>124</v>
      </c>
      <c r="G42" t="s">
        <v>125</v>
      </c>
      <c r="H42" t="s">
        <v>123</v>
      </c>
      <c r="J42" t="s">
        <v>124</v>
      </c>
      <c r="K42" t="s">
        <v>125</v>
      </c>
      <c r="L42" t="s">
        <v>123</v>
      </c>
      <c r="M42" t="s">
        <v>124</v>
      </c>
      <c r="N42" t="s">
        <v>125</v>
      </c>
      <c r="O42" t="s">
        <v>123</v>
      </c>
      <c r="P42" t="s">
        <v>124</v>
      </c>
      <c r="Q42" t="s">
        <v>125</v>
      </c>
      <c r="R42" t="s">
        <v>123</v>
      </c>
      <c r="S42" t="s">
        <v>124</v>
      </c>
      <c r="T42" t="s">
        <v>125</v>
      </c>
      <c r="U42" t="s">
        <v>123</v>
      </c>
      <c r="V42" t="s">
        <v>124</v>
      </c>
      <c r="W42" t="s">
        <v>125</v>
      </c>
      <c r="X42" t="s">
        <v>123</v>
      </c>
      <c r="Y42" t="s">
        <v>124</v>
      </c>
      <c r="Z42" t="s">
        <v>125</v>
      </c>
      <c r="AA42" t="s">
        <v>123</v>
      </c>
      <c r="AB42" t="s">
        <v>124</v>
      </c>
      <c r="AC42" t="s">
        <v>125</v>
      </c>
      <c r="AD42" t="s">
        <v>123</v>
      </c>
      <c r="AE42" t="s">
        <v>124</v>
      </c>
      <c r="AF42" t="s">
        <v>125</v>
      </c>
      <c r="AG42" t="s">
        <v>123</v>
      </c>
      <c r="AH42" t="s">
        <v>124</v>
      </c>
      <c r="AI42" t="s">
        <v>125</v>
      </c>
      <c r="AJ42" t="s">
        <v>123</v>
      </c>
      <c r="AK42" t="s">
        <v>124</v>
      </c>
      <c r="AL42" t="s">
        <v>125</v>
      </c>
      <c r="AM42" t="s">
        <v>123</v>
      </c>
      <c r="AN42" t="s">
        <v>124</v>
      </c>
      <c r="AO42" t="s">
        <v>125</v>
      </c>
      <c r="AP42" t="s">
        <v>123</v>
      </c>
      <c r="AQ42" t="s">
        <v>124</v>
      </c>
      <c r="AR42" t="s">
        <v>125</v>
      </c>
      <c r="AS42" t="s">
        <v>123</v>
      </c>
      <c r="AT42" t="s">
        <v>124</v>
      </c>
      <c r="AU42" t="s">
        <v>125</v>
      </c>
      <c r="AV42" t="s">
        <v>123</v>
      </c>
      <c r="AW42" t="s">
        <v>124</v>
      </c>
      <c r="AX42" t="s">
        <v>125</v>
      </c>
    </row>
    <row r="43" spans="1:100" x14ac:dyDescent="0.25">
      <c r="A43">
        <v>41599</v>
      </c>
      <c r="B43">
        <v>52</v>
      </c>
      <c r="C43">
        <v>24.0478515625</v>
      </c>
      <c r="D43">
        <v>27.9521484375</v>
      </c>
      <c r="E43">
        <v>45</v>
      </c>
      <c r="F43" s="23">
        <v>17.3125</v>
      </c>
      <c r="G43">
        <v>27.6875</v>
      </c>
      <c r="H43">
        <v>257.89453125</v>
      </c>
      <c r="J43">
        <v>170.849609375</v>
      </c>
      <c r="K43">
        <v>87.044921875</v>
      </c>
      <c r="L43">
        <v>112.80078125</v>
      </c>
      <c r="M43">
        <v>85.9013671875</v>
      </c>
      <c r="N43">
        <v>26.8994140625</v>
      </c>
      <c r="O43">
        <v>65.496877491474152</v>
      </c>
      <c r="P43">
        <v>57.732229053974152</v>
      </c>
      <c r="Q43">
        <v>7.7646484375</v>
      </c>
      <c r="R43">
        <v>80.0517578125</v>
      </c>
      <c r="S43">
        <v>54.646484375</v>
      </c>
      <c r="T43">
        <v>25.4052734375</v>
      </c>
      <c r="U43">
        <v>43.664532423019409</v>
      </c>
      <c r="V43">
        <v>18.989727735519409</v>
      </c>
      <c r="W43">
        <v>24.6748046875</v>
      </c>
      <c r="X43">
        <v>43.664532423019409</v>
      </c>
      <c r="Y43">
        <v>18.988751173019409</v>
      </c>
      <c r="Z43">
        <v>24.67578125</v>
      </c>
      <c r="AA43">
        <v>87.328985989093781</v>
      </c>
      <c r="AB43">
        <v>42.658400237560272</v>
      </c>
      <c r="AC43">
        <v>21.298264079727232</v>
      </c>
      <c r="AD43">
        <v>75.103241801261902</v>
      </c>
      <c r="AE43">
        <v>46.230404824018478</v>
      </c>
      <c r="AF43">
        <v>10.390853165386943</v>
      </c>
      <c r="AG43">
        <v>257.43946945667267</v>
      </c>
      <c r="AH43">
        <v>168.03189778327942</v>
      </c>
      <c r="AI43">
        <v>71.359385602274415</v>
      </c>
      <c r="AJ43">
        <v>110.98114657402039</v>
      </c>
      <c r="AK43">
        <v>78.049744218587875</v>
      </c>
      <c r="AL43">
        <v>24.940731494715688</v>
      </c>
      <c r="AM43">
        <v>29.109635710716248</v>
      </c>
      <c r="AN43">
        <v>5.0011733695864677</v>
      </c>
      <c r="AO43">
        <v>19.99654235917842</v>
      </c>
      <c r="AP43">
        <v>29.109635710716248</v>
      </c>
      <c r="AQ43">
        <v>12.520768523216248</v>
      </c>
      <c r="AR43">
        <v>16.5888671875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</row>
  </sheetData>
  <conditionalFormatting sqref="BE32:BT35 BE3:CV15 BE17:CV20 BE22:CV25 BE16:BL16 BE21:BL21 AO3:BD25 AO26:BL26 BE31:BL31 AO31:BD35 AO27:CV30 BU33:CV33 BU35:CV35 AN3:AN35">
    <cfRule type="cellIs" dxfId="115" priority="77" stopIfTrue="1" operator="lessThan">
      <formula>10</formula>
    </cfRule>
  </conditionalFormatting>
  <conditionalFormatting sqref="AR7:BN8 AR6:CG6 BO8:CG8 AO4:CG4 AO3 AO5 AO6:AQ8 AO9 AI32:AO35 AP33:CV33 AI3:AN10 AI27:CV30 AI22:CV25 AI17:CV20 AI12:CV15 AP35:CV35 AO10:CG10 AG28 AG33 AG8 AG30 AG25 AG23 AG20 AG18 AG15 AG13 AG35 AG10">
    <cfRule type="cellIs" dxfId="114" priority="78" stopIfTrue="1" operator="between">
      <formula>12</formula>
      <formula>0</formula>
    </cfRule>
    <cfRule type="cellIs" dxfId="113" priority="79" stopIfTrue="1" operator="lessThan">
      <formula>0</formula>
    </cfRule>
  </conditionalFormatting>
  <conditionalFormatting sqref="AM3:AM35">
    <cfRule type="cellIs" dxfId="112" priority="76" stopIfTrue="1" operator="lessThan">
      <formula>10</formula>
    </cfRule>
  </conditionalFormatting>
  <conditionalFormatting sqref="AL3:AL35">
    <cfRule type="cellIs" dxfId="111" priority="75" stopIfTrue="1" operator="lessThan">
      <formula>10</formula>
    </cfRule>
  </conditionalFormatting>
  <conditionalFormatting sqref="AK3:AK35">
    <cfRule type="cellIs" dxfId="110" priority="74" stopIfTrue="1" operator="lessThan">
      <formula>10</formula>
    </cfRule>
  </conditionalFormatting>
  <conditionalFormatting sqref="AJ3:AJ35">
    <cfRule type="cellIs" dxfId="109" priority="73" stopIfTrue="1" operator="lessThan">
      <formula>10</formula>
    </cfRule>
  </conditionalFormatting>
  <conditionalFormatting sqref="AI3:AI35">
    <cfRule type="cellIs" dxfId="108" priority="72" stopIfTrue="1" operator="lessThan">
      <formula>10</formula>
    </cfRule>
  </conditionalFormatting>
  <conditionalFormatting sqref="AH32:AH35 AH27:AH30 AH22:AH25 AH17:AH20 AH12:AH15 AH3:AH10">
    <cfRule type="cellIs" dxfId="107" priority="70" stopIfTrue="1" operator="between">
      <formula>12</formula>
      <formula>0</formula>
    </cfRule>
    <cfRule type="cellIs" dxfId="106" priority="71" stopIfTrue="1" operator="lessThan">
      <formula>0</formula>
    </cfRule>
  </conditionalFormatting>
  <conditionalFormatting sqref="AH3:AH35">
    <cfRule type="cellIs" dxfId="105" priority="69" stopIfTrue="1" operator="lessThan">
      <formula>10</formula>
    </cfRule>
  </conditionalFormatting>
  <conditionalFormatting sqref="AG32:AG35 AG27:AG30 AG22:AG25 AG17:AG20 AG12:AG15 AG3:AG10">
    <cfRule type="cellIs" dxfId="104" priority="67" stopIfTrue="1" operator="between">
      <formula>12</formula>
      <formula>0</formula>
    </cfRule>
    <cfRule type="cellIs" dxfId="103" priority="68" stopIfTrue="1" operator="lessThan">
      <formula>0</formula>
    </cfRule>
  </conditionalFormatting>
  <conditionalFormatting sqref="AG3:AG35">
    <cfRule type="cellIs" dxfId="102" priority="66" stopIfTrue="1" operator="lessThan">
      <formula>10</formula>
    </cfRule>
  </conditionalFormatting>
  <conditionalFormatting sqref="AF28 AF33 AF8 AF30 AF25 AF23 AF20 AF18 AF15 AF13 AF35 AF10">
    <cfRule type="cellIs" dxfId="101" priority="64" stopIfTrue="1" operator="between">
      <formula>12</formula>
      <formula>0</formula>
    </cfRule>
    <cfRule type="cellIs" dxfId="100" priority="65" stopIfTrue="1" operator="lessThan">
      <formula>0</formula>
    </cfRule>
  </conditionalFormatting>
  <conditionalFormatting sqref="AF32:AF35 AF27:AF30 AF22:AF25 AF17:AF20 AF12:AF15 AF3:AF10">
    <cfRule type="cellIs" dxfId="99" priority="62" stopIfTrue="1" operator="between">
      <formula>12</formula>
      <formula>0</formula>
    </cfRule>
    <cfRule type="cellIs" dxfId="98" priority="63" stopIfTrue="1" operator="lessThan">
      <formula>0</formula>
    </cfRule>
  </conditionalFormatting>
  <conditionalFormatting sqref="AF3:AF35">
    <cfRule type="cellIs" dxfId="97" priority="61" stopIfTrue="1" operator="lessThan">
      <formula>10</formula>
    </cfRule>
  </conditionalFormatting>
  <conditionalFormatting sqref="AE28 AE33 AE8 AE30 AE25 AE23 AE20 AE18 AE15 AE13 AE35 AE10">
    <cfRule type="cellIs" dxfId="96" priority="59" stopIfTrue="1" operator="between">
      <formula>12</formula>
      <formula>0</formula>
    </cfRule>
    <cfRule type="cellIs" dxfId="95" priority="60" stopIfTrue="1" operator="lessThan">
      <formula>0</formula>
    </cfRule>
  </conditionalFormatting>
  <conditionalFormatting sqref="AE3:AE10 AE12:AE15 AE17:AE20 AE22:AE25 AE27:AE30 AE32:AE35">
    <cfRule type="cellIs" dxfId="94" priority="57" stopIfTrue="1" operator="between">
      <formula>12</formula>
      <formula>0</formula>
    </cfRule>
    <cfRule type="cellIs" dxfId="93" priority="58" stopIfTrue="1" operator="lessThan">
      <formula>0</formula>
    </cfRule>
  </conditionalFormatting>
  <conditionalFormatting sqref="AE3:AE35">
    <cfRule type="cellIs" dxfId="92" priority="56" stopIfTrue="1" operator="lessThan">
      <formula>10</formula>
    </cfRule>
  </conditionalFormatting>
  <conditionalFormatting sqref="AD28 AD33 AD8 AD30 AD25 AD23 AD20 AD18 AD15 AD13 AD35 AD10">
    <cfRule type="cellIs" dxfId="91" priority="54" stopIfTrue="1" operator="between">
      <formula>12</formula>
      <formula>0</formula>
    </cfRule>
    <cfRule type="cellIs" dxfId="90" priority="55" stopIfTrue="1" operator="lessThan">
      <formula>0</formula>
    </cfRule>
  </conditionalFormatting>
  <conditionalFormatting sqref="AD32:AD35 AD27:AD30 AD22:AD25 AD17:AD20 AD12:AD15 AD3:AD10">
    <cfRule type="cellIs" dxfId="89" priority="52" stopIfTrue="1" operator="between">
      <formula>12</formula>
      <formula>0</formula>
    </cfRule>
    <cfRule type="cellIs" dxfId="88" priority="53" stopIfTrue="1" operator="lessThan">
      <formula>0</formula>
    </cfRule>
  </conditionalFormatting>
  <conditionalFormatting sqref="AD3:AD35">
    <cfRule type="cellIs" dxfId="87" priority="51" stopIfTrue="1" operator="lessThan">
      <formula>10</formula>
    </cfRule>
  </conditionalFormatting>
  <conditionalFormatting sqref="AC28 AC33 AC8 AC30 AC25 AC23 AC20 AC18 AC15 AC13 AC35 AC10">
    <cfRule type="cellIs" dxfId="86" priority="49" stopIfTrue="1" operator="between">
      <formula>12</formula>
      <formula>0</formula>
    </cfRule>
    <cfRule type="cellIs" dxfId="85" priority="50" stopIfTrue="1" operator="lessThan">
      <formula>0</formula>
    </cfRule>
  </conditionalFormatting>
  <conditionalFormatting sqref="AC32:AC35 AC27:AC30 AC22:AC25 AC17:AC20 AC12:AC15 AC3:AC10">
    <cfRule type="cellIs" dxfId="84" priority="47" stopIfTrue="1" operator="between">
      <formula>12</formula>
      <formula>0</formula>
    </cfRule>
    <cfRule type="cellIs" dxfId="83" priority="48" stopIfTrue="1" operator="lessThan">
      <formula>0</formula>
    </cfRule>
  </conditionalFormatting>
  <conditionalFormatting sqref="AC3:AC35">
    <cfRule type="cellIs" dxfId="82" priority="46" stopIfTrue="1" operator="lessThan">
      <formula>10</formula>
    </cfRule>
  </conditionalFormatting>
  <conditionalFormatting sqref="AB28 AB33 AB8 AB30 AB25 AB23 AB20 AB18 AB15 AB13 AB35 AB10">
    <cfRule type="cellIs" dxfId="81" priority="44" stopIfTrue="1" operator="between">
      <formula>12</formula>
      <formula>0</formula>
    </cfRule>
    <cfRule type="cellIs" dxfId="80" priority="45" stopIfTrue="1" operator="lessThan">
      <formula>0</formula>
    </cfRule>
  </conditionalFormatting>
  <conditionalFormatting sqref="AB32:AB35 AB27:AB30 AB22:AB25 AB17:AB20 AB12:AB15 AB3:AB10">
    <cfRule type="cellIs" dxfId="79" priority="42" stopIfTrue="1" operator="between">
      <formula>12</formula>
      <formula>0</formula>
    </cfRule>
    <cfRule type="cellIs" dxfId="78" priority="43" stopIfTrue="1" operator="lessThan">
      <formula>0</formula>
    </cfRule>
  </conditionalFormatting>
  <conditionalFormatting sqref="AB3:AB35">
    <cfRule type="cellIs" dxfId="77" priority="41" stopIfTrue="1" operator="lessThan">
      <formula>10</formula>
    </cfRule>
  </conditionalFormatting>
  <conditionalFormatting sqref="AA28 AA33 AA8 AA30 AA25 AA23 AA20 AA18 AA15 AA13 AA35 AA10">
    <cfRule type="cellIs" dxfId="76" priority="39" stopIfTrue="1" operator="between">
      <formula>12</formula>
      <formula>0</formula>
    </cfRule>
    <cfRule type="cellIs" dxfId="75" priority="40" stopIfTrue="1" operator="lessThan">
      <formula>0</formula>
    </cfRule>
  </conditionalFormatting>
  <conditionalFormatting sqref="AA32:AA35 AA27:AA30 AA22:AA25 AA17:AA20 AA12:AA15 AA3:AA10">
    <cfRule type="cellIs" dxfId="74" priority="37" stopIfTrue="1" operator="between">
      <formula>12</formula>
      <formula>0</formula>
    </cfRule>
    <cfRule type="cellIs" dxfId="73" priority="38" stopIfTrue="1" operator="lessThan">
      <formula>0</formula>
    </cfRule>
  </conditionalFormatting>
  <conditionalFormatting sqref="AA3:AA35">
    <cfRule type="cellIs" dxfId="72" priority="36" stopIfTrue="1" operator="lessThan">
      <formula>10</formula>
    </cfRule>
  </conditionalFormatting>
  <conditionalFormatting sqref="Z28 Z33 Z8 Z30 Z25 Z23 Z20 Z18 Z15 Z13 Z35 Z10">
    <cfRule type="cellIs" dxfId="71" priority="34" stopIfTrue="1" operator="between">
      <formula>12</formula>
      <formula>0</formula>
    </cfRule>
    <cfRule type="cellIs" dxfId="70" priority="35" stopIfTrue="1" operator="lessThan">
      <formula>0</formula>
    </cfRule>
  </conditionalFormatting>
  <conditionalFormatting sqref="Z32:Z35 Z27:Z30 Z22:Z25 Z17:Z20 Z12:Z15 Z3:Z10">
    <cfRule type="cellIs" dxfId="69" priority="32" stopIfTrue="1" operator="between">
      <formula>12</formula>
      <formula>0</formula>
    </cfRule>
    <cfRule type="cellIs" dxfId="68" priority="33" stopIfTrue="1" operator="lessThan">
      <formula>0</formula>
    </cfRule>
  </conditionalFormatting>
  <conditionalFormatting sqref="Z3:Z35">
    <cfRule type="cellIs" dxfId="67" priority="31" stopIfTrue="1" operator="lessThan">
      <formula>10</formula>
    </cfRule>
  </conditionalFormatting>
  <conditionalFormatting sqref="Y28 Y33 Y8 Y30 Y25 Y23 Y20 Y18 Y15 Y13 Y35 Y10">
    <cfRule type="cellIs" dxfId="66" priority="29" stopIfTrue="1" operator="between">
      <formula>12</formula>
      <formula>0</formula>
    </cfRule>
    <cfRule type="cellIs" dxfId="65" priority="30" stopIfTrue="1" operator="lessThan">
      <formula>0</formula>
    </cfRule>
  </conditionalFormatting>
  <conditionalFormatting sqref="Y32:Y35 Y27:Y30 Y22:Y25 Y17:Y20 Y12:Y15 Y3:Y10">
    <cfRule type="cellIs" dxfId="64" priority="27" stopIfTrue="1" operator="between">
      <formula>12</formula>
      <formula>0</formula>
    </cfRule>
    <cfRule type="cellIs" dxfId="63" priority="28" stopIfTrue="1" operator="lessThan">
      <formula>0</formula>
    </cfRule>
  </conditionalFormatting>
  <conditionalFormatting sqref="Y3:Y35">
    <cfRule type="cellIs" dxfId="62" priority="26" stopIfTrue="1" operator="lessThan">
      <formula>10</formula>
    </cfRule>
  </conditionalFormatting>
  <conditionalFormatting sqref="X28 X33 X8 X30 X25 X23 X20 X18 X15 X13 X35 X10">
    <cfRule type="cellIs" dxfId="61" priority="24" stopIfTrue="1" operator="between">
      <formula>12</formula>
      <formula>0</formula>
    </cfRule>
    <cfRule type="cellIs" dxfId="60" priority="25" stopIfTrue="1" operator="lessThan">
      <formula>0</formula>
    </cfRule>
  </conditionalFormatting>
  <conditionalFormatting sqref="X32:X35 X27:X30 X22:X25 X17:X20 X12:X15 X3:X10">
    <cfRule type="cellIs" dxfId="59" priority="22" stopIfTrue="1" operator="between">
      <formula>12</formula>
      <formula>0</formula>
    </cfRule>
    <cfRule type="cellIs" dxfId="58" priority="23" stopIfTrue="1" operator="lessThan">
      <formula>0</formula>
    </cfRule>
  </conditionalFormatting>
  <conditionalFormatting sqref="X3:X35">
    <cfRule type="cellIs" dxfId="57" priority="21" stopIfTrue="1" operator="lessThan">
      <formula>10</formula>
    </cfRule>
  </conditionalFormatting>
  <conditionalFormatting sqref="W28 W33 W8 W30 W25 W23 W20 W18 W15 W13 W35 W10">
    <cfRule type="cellIs" dxfId="56" priority="19" stopIfTrue="1" operator="between">
      <formula>12</formula>
      <formula>0</formula>
    </cfRule>
    <cfRule type="cellIs" dxfId="55" priority="20" stopIfTrue="1" operator="lessThan">
      <formula>0</formula>
    </cfRule>
  </conditionalFormatting>
  <conditionalFormatting sqref="W32:W35 W27:W30 W22:W25 W17:W20 W12:W15 W3:W10">
    <cfRule type="cellIs" dxfId="54" priority="17" stopIfTrue="1" operator="between">
      <formula>12</formula>
      <formula>0</formula>
    </cfRule>
    <cfRule type="cellIs" dxfId="53" priority="18" stopIfTrue="1" operator="lessThan">
      <formula>0</formula>
    </cfRule>
  </conditionalFormatting>
  <conditionalFormatting sqref="W3:W35">
    <cfRule type="cellIs" dxfId="52" priority="16" stopIfTrue="1" operator="lessThan">
      <formula>10</formula>
    </cfRule>
  </conditionalFormatting>
  <conditionalFormatting sqref="V28 V33 V8 V30 V25 V23 V20 V18 V15 V13 V35 V10">
    <cfRule type="cellIs" dxfId="51" priority="14" stopIfTrue="1" operator="between">
      <formula>12</formula>
      <formula>0</formula>
    </cfRule>
    <cfRule type="cellIs" dxfId="50" priority="15" stopIfTrue="1" operator="lessThan">
      <formula>0</formula>
    </cfRule>
  </conditionalFormatting>
  <conditionalFormatting sqref="V32:V35 V27:V30 V22:V25 V17:V20 V12:V15 V3:V10">
    <cfRule type="cellIs" dxfId="49" priority="12" stopIfTrue="1" operator="between">
      <formula>12</formula>
      <formula>0</formula>
    </cfRule>
    <cfRule type="cellIs" dxfId="48" priority="13" stopIfTrue="1" operator="lessThan">
      <formula>0</formula>
    </cfRule>
  </conditionalFormatting>
  <conditionalFormatting sqref="V3:V35">
    <cfRule type="cellIs" dxfId="47" priority="11" stopIfTrue="1" operator="lessThan">
      <formula>10</formula>
    </cfRule>
  </conditionalFormatting>
  <conditionalFormatting sqref="U28 U33 U8 U30 U25 U23 U20 U18 U15 U13 U35 U10">
    <cfRule type="cellIs" dxfId="46" priority="9" stopIfTrue="1" operator="between">
      <formula>12</formula>
      <formula>0</formula>
    </cfRule>
    <cfRule type="cellIs" dxfId="45" priority="10" stopIfTrue="1" operator="lessThan">
      <formula>0</formula>
    </cfRule>
  </conditionalFormatting>
  <conditionalFormatting sqref="U32:U35 U27:U30 U22:U25 U17:U20 U12:U15 U3:U10">
    <cfRule type="cellIs" dxfId="44" priority="7" stopIfTrue="1" operator="between">
      <formula>12</formula>
      <formula>0</formula>
    </cfRule>
    <cfRule type="cellIs" dxfId="43" priority="8" stopIfTrue="1" operator="lessThan">
      <formula>0</formula>
    </cfRule>
  </conditionalFormatting>
  <conditionalFormatting sqref="U3:U35">
    <cfRule type="cellIs" dxfId="42" priority="6" stopIfTrue="1" operator="lessThan">
      <formula>10</formula>
    </cfRule>
  </conditionalFormatting>
  <conditionalFormatting sqref="T28 T33 T8 T30 T25 T23 T20 T18 T15 T13 T35 T10">
    <cfRule type="cellIs" dxfId="41" priority="4" stopIfTrue="1" operator="between">
      <formula>12</formula>
      <formula>0</formula>
    </cfRule>
    <cfRule type="cellIs" dxfId="40" priority="5" stopIfTrue="1" operator="lessThan">
      <formula>0</formula>
    </cfRule>
  </conditionalFormatting>
  <conditionalFormatting sqref="T32:T35 T27:T30 T22:T25 T17:T20 T12:T15 T3:T10">
    <cfRule type="cellIs" dxfId="39" priority="2" stopIfTrue="1" operator="between">
      <formula>12</formula>
      <formula>0</formula>
    </cfRule>
    <cfRule type="cellIs" dxfId="38" priority="3" stopIfTrue="1" operator="lessThan">
      <formula>0</formula>
    </cfRule>
  </conditionalFormatting>
  <conditionalFormatting sqref="T3:T35">
    <cfRule type="cellIs" dxfId="37" priority="1" stopIfTrue="1" operator="lessThan">
      <formula>10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Views>
    <sheetView workbookViewId="0">
      <selection activeCell="K17" sqref="K17"/>
    </sheetView>
  </sheetViews>
  <sheetFormatPr defaultRowHeight="15" x14ac:dyDescent="0.25"/>
  <cols>
    <col min="4" max="4" width="15.7109375" bestFit="1" customWidth="1"/>
    <col min="11" max="11" width="15.7109375" bestFit="1" customWidth="1"/>
    <col min="12" max="12" width="15.7109375" customWidth="1"/>
    <col min="13" max="15" width="9.140625" style="24"/>
  </cols>
  <sheetData>
    <row r="1" spans="1:16" x14ac:dyDescent="0.25">
      <c r="A1" t="s">
        <v>145</v>
      </c>
      <c r="B1" t="s">
        <v>1</v>
      </c>
      <c r="C1" t="s">
        <v>146</v>
      </c>
      <c r="D1" t="s">
        <v>147</v>
      </c>
      <c r="E1" t="s">
        <v>165</v>
      </c>
      <c r="F1" t="s">
        <v>148</v>
      </c>
      <c r="G1" t="s">
        <v>149</v>
      </c>
      <c r="H1" t="s">
        <v>166</v>
      </c>
      <c r="K1" s="29" t="s">
        <v>147</v>
      </c>
      <c r="L1" s="29" t="s">
        <v>233</v>
      </c>
      <c r="M1" s="30" t="s">
        <v>148</v>
      </c>
      <c r="N1" s="30" t="s">
        <v>149</v>
      </c>
      <c r="O1" s="30" t="s">
        <v>144</v>
      </c>
      <c r="P1" s="29" t="s">
        <v>150</v>
      </c>
    </row>
    <row r="2" spans="1:16" x14ac:dyDescent="0.25">
      <c r="A2" t="s">
        <v>151</v>
      </c>
      <c r="B2" t="s">
        <v>19</v>
      </c>
      <c r="C2" t="s">
        <v>152</v>
      </c>
      <c r="D2" t="s">
        <v>130</v>
      </c>
      <c r="E2" t="s">
        <v>167</v>
      </c>
      <c r="F2">
        <v>3726.0535583496098</v>
      </c>
      <c r="G2">
        <v>3068.6828994750999</v>
      </c>
      <c r="H2" t="s">
        <v>168</v>
      </c>
      <c r="K2" s="25" t="s">
        <v>126</v>
      </c>
      <c r="L2" s="25">
        <f t="shared" ref="L2:L13" si="0">COUNTIF(D:D,K:K)</f>
        <v>8</v>
      </c>
      <c r="M2" s="31">
        <f t="shared" ref="M2:M13" si="1">SUMIF(D:D,K:K,F:F)</f>
        <v>44712.481201171882</v>
      </c>
      <c r="N2" s="31">
        <f t="shared" ref="N2:N13" si="2">SUMIF(D:D,K:K,G:G)</f>
        <v>15850.815368652349</v>
      </c>
      <c r="O2" s="31">
        <f t="shared" ref="O2:O13" si="3">M2-N2</f>
        <v>28861.665832519531</v>
      </c>
      <c r="P2" s="26">
        <f t="shared" ref="P2:P14" si="4">O2/M2</f>
        <v>0.64549461486299908</v>
      </c>
    </row>
    <row r="3" spans="1:16" x14ac:dyDescent="0.25">
      <c r="A3" t="s">
        <v>151</v>
      </c>
      <c r="B3" t="s">
        <v>19</v>
      </c>
      <c r="C3" t="s">
        <v>152</v>
      </c>
      <c r="D3" t="s">
        <v>130</v>
      </c>
      <c r="E3" t="s">
        <v>169</v>
      </c>
      <c r="F3">
        <v>3726.0535583496098</v>
      </c>
      <c r="G3">
        <v>3461.8859252929701</v>
      </c>
      <c r="H3" t="s">
        <v>168</v>
      </c>
      <c r="K3" s="25" t="s">
        <v>127</v>
      </c>
      <c r="L3" s="25">
        <f t="shared" si="0"/>
        <v>8</v>
      </c>
      <c r="M3" s="31">
        <f t="shared" si="1"/>
        <v>44712.481201171882</v>
      </c>
      <c r="N3" s="31">
        <f t="shared" si="2"/>
        <v>18355.8271484375</v>
      </c>
      <c r="O3" s="31">
        <f t="shared" si="3"/>
        <v>26356.654052734382</v>
      </c>
      <c r="P3" s="26">
        <f t="shared" si="4"/>
        <v>0.58946972623034821</v>
      </c>
    </row>
    <row r="4" spans="1:16" x14ac:dyDescent="0.25">
      <c r="A4" t="s">
        <v>151</v>
      </c>
      <c r="B4" t="s">
        <v>19</v>
      </c>
      <c r="C4" t="s">
        <v>152</v>
      </c>
      <c r="D4" t="s">
        <v>130</v>
      </c>
      <c r="E4" t="s">
        <v>170</v>
      </c>
      <c r="F4">
        <v>3726.0535583496098</v>
      </c>
      <c r="G4">
        <v>3085.1431884765602</v>
      </c>
      <c r="H4" t="s">
        <v>168</v>
      </c>
      <c r="K4" s="25" t="s">
        <v>130</v>
      </c>
      <c r="L4" s="25">
        <f t="shared" si="0"/>
        <v>14</v>
      </c>
      <c r="M4" s="31">
        <f t="shared" si="1"/>
        <v>67068.802551269546</v>
      </c>
      <c r="N4" s="31">
        <f t="shared" si="2"/>
        <v>53126.404674530051</v>
      </c>
      <c r="O4" s="31">
        <f t="shared" si="3"/>
        <v>13942.397876739495</v>
      </c>
      <c r="P4" s="26">
        <f t="shared" si="4"/>
        <v>0.20788201587588326</v>
      </c>
    </row>
    <row r="5" spans="1:16" x14ac:dyDescent="0.25">
      <c r="A5" t="s">
        <v>151</v>
      </c>
      <c r="B5" t="s">
        <v>19</v>
      </c>
      <c r="C5" t="s">
        <v>152</v>
      </c>
      <c r="D5" t="s">
        <v>130</v>
      </c>
      <c r="E5" t="s">
        <v>171</v>
      </c>
      <c r="F5">
        <v>3726.0535583496098</v>
      </c>
      <c r="G5">
        <v>2911.42236328125</v>
      </c>
      <c r="H5" t="s">
        <v>168</v>
      </c>
      <c r="K5" s="25" t="s">
        <v>131</v>
      </c>
      <c r="L5" s="25">
        <f t="shared" si="0"/>
        <v>14</v>
      </c>
      <c r="M5" s="31">
        <f t="shared" si="1"/>
        <v>81972.855285644546</v>
      </c>
      <c r="N5" s="31">
        <f t="shared" si="2"/>
        <v>47721.55773925782</v>
      </c>
      <c r="O5" s="31">
        <f t="shared" si="3"/>
        <v>34251.297546386726</v>
      </c>
      <c r="P5" s="26">
        <f t="shared" si="4"/>
        <v>0.41783706846655333</v>
      </c>
    </row>
    <row r="6" spans="1:16" x14ac:dyDescent="0.25">
      <c r="A6" t="s">
        <v>151</v>
      </c>
      <c r="B6" t="s">
        <v>19</v>
      </c>
      <c r="C6" t="s">
        <v>152</v>
      </c>
      <c r="D6" t="s">
        <v>130</v>
      </c>
      <c r="E6" t="s">
        <v>172</v>
      </c>
      <c r="F6">
        <v>3726.0535583496098</v>
      </c>
      <c r="G6">
        <v>3128.9513740539601</v>
      </c>
      <c r="H6" t="s">
        <v>168</v>
      </c>
      <c r="K6" s="25" t="s">
        <v>132</v>
      </c>
      <c r="L6" s="25">
        <f t="shared" si="0"/>
        <v>8</v>
      </c>
      <c r="M6" s="31">
        <f t="shared" si="1"/>
        <v>44712.481201171882</v>
      </c>
      <c r="N6" s="31">
        <f t="shared" si="2"/>
        <v>15620.186485290529</v>
      </c>
      <c r="O6" s="31">
        <f t="shared" si="3"/>
        <v>29092.294715881355</v>
      </c>
      <c r="P6" s="26">
        <f t="shared" si="4"/>
        <v>0.65065265747584744</v>
      </c>
    </row>
    <row r="7" spans="1:16" x14ac:dyDescent="0.25">
      <c r="A7" t="s">
        <v>151</v>
      </c>
      <c r="B7" t="s">
        <v>19</v>
      </c>
      <c r="C7" t="s">
        <v>152</v>
      </c>
      <c r="D7" t="s">
        <v>130</v>
      </c>
      <c r="E7" t="s">
        <v>173</v>
      </c>
      <c r="F7">
        <v>3726.0535583496098</v>
      </c>
      <c r="G7">
        <v>2928.0348510742201</v>
      </c>
      <c r="H7" t="s">
        <v>168</v>
      </c>
      <c r="K7" s="25" t="s">
        <v>133</v>
      </c>
      <c r="L7" s="25">
        <f t="shared" si="0"/>
        <v>8</v>
      </c>
      <c r="M7" s="31">
        <f t="shared" si="1"/>
        <v>44712.481201171882</v>
      </c>
      <c r="N7" s="31">
        <f t="shared" si="2"/>
        <v>15618.065425872801</v>
      </c>
      <c r="O7" s="31">
        <f t="shared" si="3"/>
        <v>29094.41577529908</v>
      </c>
      <c r="P7" s="26">
        <f t="shared" si="4"/>
        <v>0.65070009522389327</v>
      </c>
    </row>
    <row r="8" spans="1:16" x14ac:dyDescent="0.25">
      <c r="A8" t="s">
        <v>151</v>
      </c>
      <c r="B8" t="s">
        <v>19</v>
      </c>
      <c r="C8" t="s">
        <v>152</v>
      </c>
      <c r="D8" t="s">
        <v>130</v>
      </c>
      <c r="E8" t="s">
        <v>174</v>
      </c>
      <c r="F8">
        <v>3726.0535583496098</v>
      </c>
      <c r="G8">
        <v>3625.0874710082999</v>
      </c>
      <c r="H8" t="s">
        <v>168</v>
      </c>
      <c r="K8" s="25" t="s">
        <v>134</v>
      </c>
      <c r="L8" s="25">
        <f t="shared" si="0"/>
        <v>14</v>
      </c>
      <c r="M8" s="31">
        <f t="shared" si="1"/>
        <v>89424.881652832046</v>
      </c>
      <c r="N8" s="31">
        <f t="shared" si="2"/>
        <v>43149.960712432861</v>
      </c>
      <c r="O8" s="31">
        <f t="shared" si="3"/>
        <v>46274.920940399184</v>
      </c>
      <c r="P8" s="26">
        <f t="shared" si="4"/>
        <v>0.51747254326876346</v>
      </c>
    </row>
    <row r="9" spans="1:16" x14ac:dyDescent="0.25">
      <c r="A9" t="s">
        <v>151</v>
      </c>
      <c r="B9" t="s">
        <v>19</v>
      </c>
      <c r="C9" t="s">
        <v>152</v>
      </c>
      <c r="D9" t="s">
        <v>130</v>
      </c>
      <c r="E9" t="s">
        <v>175</v>
      </c>
      <c r="F9">
        <v>3726.0535583496098</v>
      </c>
      <c r="G9">
        <v>3625.40212249756</v>
      </c>
      <c r="H9" t="s">
        <v>168</v>
      </c>
      <c r="K9" s="25" t="s">
        <v>135</v>
      </c>
      <c r="L9" s="25">
        <f t="shared" si="0"/>
        <v>14</v>
      </c>
      <c r="M9" s="31">
        <f t="shared" si="1"/>
        <v>89424.881652832046</v>
      </c>
      <c r="N9" s="31">
        <f t="shared" si="2"/>
        <v>41544.483230590835</v>
      </c>
      <c r="O9" s="31">
        <f t="shared" si="3"/>
        <v>47880.398422241211</v>
      </c>
      <c r="P9" s="26">
        <f t="shared" si="4"/>
        <v>0.53542590761398967</v>
      </c>
    </row>
    <row r="10" spans="1:16" x14ac:dyDescent="0.25">
      <c r="A10" t="s">
        <v>151</v>
      </c>
      <c r="B10" t="s">
        <v>19</v>
      </c>
      <c r="C10" t="s">
        <v>152</v>
      </c>
      <c r="D10" t="s">
        <v>130</v>
      </c>
      <c r="E10" t="s">
        <v>176</v>
      </c>
      <c r="F10">
        <v>3726.0535583496098</v>
      </c>
      <c r="G10">
        <v>3626.2633934021001</v>
      </c>
      <c r="H10" t="s">
        <v>168</v>
      </c>
      <c r="K10" s="25" t="s">
        <v>136</v>
      </c>
      <c r="L10" s="25">
        <f t="shared" si="0"/>
        <v>64</v>
      </c>
      <c r="M10" s="31">
        <f t="shared" si="1"/>
        <v>263618.0167236327</v>
      </c>
      <c r="N10" s="31">
        <f t="shared" si="2"/>
        <v>182465.30702590942</v>
      </c>
      <c r="O10" s="31">
        <f t="shared" si="3"/>
        <v>81152.709697723272</v>
      </c>
      <c r="P10" s="26">
        <f t="shared" si="4"/>
        <v>0.3078420462543755</v>
      </c>
    </row>
    <row r="11" spans="1:16" x14ac:dyDescent="0.25">
      <c r="A11" t="s">
        <v>151</v>
      </c>
      <c r="B11" t="s">
        <v>19</v>
      </c>
      <c r="C11" t="s">
        <v>152</v>
      </c>
      <c r="D11" t="s">
        <v>130</v>
      </c>
      <c r="E11" t="s">
        <v>177</v>
      </c>
      <c r="F11">
        <v>3726.0535583496098</v>
      </c>
      <c r="G11">
        <v>3648.8517761230501</v>
      </c>
      <c r="H11" t="s">
        <v>168</v>
      </c>
      <c r="K11" s="25" t="s">
        <v>137</v>
      </c>
      <c r="L11" s="25">
        <f t="shared" si="0"/>
        <v>32</v>
      </c>
      <c r="M11" s="31">
        <f t="shared" si="1"/>
        <v>113644.69409179682</v>
      </c>
      <c r="N11" s="31">
        <f t="shared" si="2"/>
        <v>82982.586971282959</v>
      </c>
      <c r="O11" s="31">
        <f t="shared" si="3"/>
        <v>30662.107120513858</v>
      </c>
      <c r="P11" s="26">
        <f t="shared" si="4"/>
        <v>0.26980676366418355</v>
      </c>
    </row>
    <row r="12" spans="1:16" x14ac:dyDescent="0.25">
      <c r="A12" t="s">
        <v>151</v>
      </c>
      <c r="B12" t="s">
        <v>19</v>
      </c>
      <c r="C12" t="s">
        <v>152</v>
      </c>
      <c r="D12" t="s">
        <v>130</v>
      </c>
      <c r="E12" t="s">
        <v>178</v>
      </c>
      <c r="F12">
        <v>7452.0667419433603</v>
      </c>
      <c r="G12">
        <v>4999.9756889343298</v>
      </c>
      <c r="H12" t="s">
        <v>168</v>
      </c>
      <c r="K12" s="25" t="s">
        <v>139</v>
      </c>
      <c r="L12" s="25">
        <f t="shared" si="0"/>
        <v>4</v>
      </c>
      <c r="M12" s="31">
        <f t="shared" si="1"/>
        <v>29808.266967773441</v>
      </c>
      <c r="N12" s="31">
        <f t="shared" si="2"/>
        <v>11081.131641387939</v>
      </c>
      <c r="O12" s="31">
        <f t="shared" si="3"/>
        <v>18727.135326385502</v>
      </c>
      <c r="P12" s="26">
        <f t="shared" si="4"/>
        <v>0.6282530731032413</v>
      </c>
    </row>
    <row r="13" spans="1:16" x14ac:dyDescent="0.25">
      <c r="A13" t="s">
        <v>151</v>
      </c>
      <c r="B13" t="s">
        <v>19</v>
      </c>
      <c r="C13" t="s">
        <v>152</v>
      </c>
      <c r="D13" t="s">
        <v>130</v>
      </c>
      <c r="E13" t="s">
        <v>179</v>
      </c>
      <c r="F13">
        <v>7452.0667419433603</v>
      </c>
      <c r="G13">
        <v>5007.54933547974</v>
      </c>
      <c r="H13" t="s">
        <v>168</v>
      </c>
      <c r="K13" s="25" t="s">
        <v>138</v>
      </c>
      <c r="L13" s="25">
        <f t="shared" si="0"/>
        <v>4</v>
      </c>
      <c r="M13" s="31">
        <f t="shared" si="1"/>
        <v>29808.266967773441</v>
      </c>
      <c r="N13" s="31">
        <f t="shared" si="2"/>
        <v>5547.0953941345197</v>
      </c>
      <c r="O13" s="31">
        <f t="shared" si="3"/>
        <v>24261.171573638923</v>
      </c>
      <c r="P13" s="26">
        <f t="shared" si="4"/>
        <v>0.81390748411735447</v>
      </c>
    </row>
    <row r="14" spans="1:16" x14ac:dyDescent="0.25">
      <c r="A14" t="s">
        <v>151</v>
      </c>
      <c r="B14" t="s">
        <v>19</v>
      </c>
      <c r="C14" t="s">
        <v>152</v>
      </c>
      <c r="D14" t="s">
        <v>130</v>
      </c>
      <c r="E14" t="s">
        <v>180</v>
      </c>
      <c r="F14">
        <v>7452.0667419433603</v>
      </c>
      <c r="G14">
        <v>5001.4083213806198</v>
      </c>
      <c r="H14" t="s">
        <v>168</v>
      </c>
      <c r="K14" s="32" t="s">
        <v>148</v>
      </c>
      <c r="L14" s="32">
        <f>SUM(L2:L13)</f>
        <v>192</v>
      </c>
      <c r="M14" s="33">
        <f>SUM(M2:M13)</f>
        <v>943620.59069824219</v>
      </c>
      <c r="N14" s="33">
        <f>SUM(N2:N13)</f>
        <v>533063.42181777954</v>
      </c>
      <c r="O14" s="33">
        <f>SUM(O2:O13)</f>
        <v>410557.16888046247</v>
      </c>
      <c r="P14" s="28">
        <f t="shared" si="4"/>
        <v>0.43508712392198468</v>
      </c>
    </row>
    <row r="15" spans="1:16" x14ac:dyDescent="0.25">
      <c r="A15" t="s">
        <v>151</v>
      </c>
      <c r="B15" t="s">
        <v>19</v>
      </c>
      <c r="C15" t="s">
        <v>152</v>
      </c>
      <c r="D15" t="s">
        <v>130</v>
      </c>
      <c r="E15" t="s">
        <v>181</v>
      </c>
      <c r="F15">
        <v>7452.0667419433603</v>
      </c>
      <c r="G15">
        <v>5007.7459640502902</v>
      </c>
      <c r="H15" t="s">
        <v>168</v>
      </c>
    </row>
    <row r="16" spans="1:16" x14ac:dyDescent="0.25">
      <c r="A16" t="s">
        <v>151</v>
      </c>
      <c r="B16" t="s">
        <v>19</v>
      </c>
      <c r="C16" t="s">
        <v>152</v>
      </c>
      <c r="D16" t="s">
        <v>132</v>
      </c>
      <c r="E16" t="s">
        <v>174</v>
      </c>
      <c r="F16">
        <v>3726.0535583496098</v>
      </c>
      <c r="G16">
        <v>2268.1198196411101</v>
      </c>
      <c r="H16" t="s">
        <v>168</v>
      </c>
    </row>
    <row r="17" spans="1:8" x14ac:dyDescent="0.25">
      <c r="A17" t="s">
        <v>151</v>
      </c>
      <c r="B17" t="s">
        <v>19</v>
      </c>
      <c r="C17" t="s">
        <v>152</v>
      </c>
      <c r="D17" t="s">
        <v>132</v>
      </c>
      <c r="E17" t="s">
        <v>175</v>
      </c>
      <c r="F17">
        <v>3726.0535583496098</v>
      </c>
      <c r="G17">
        <v>2202.1082153320299</v>
      </c>
      <c r="H17" t="s">
        <v>168</v>
      </c>
    </row>
    <row r="18" spans="1:8" x14ac:dyDescent="0.25">
      <c r="A18" t="s">
        <v>151</v>
      </c>
      <c r="B18" t="s">
        <v>19</v>
      </c>
      <c r="C18" t="s">
        <v>152</v>
      </c>
      <c r="D18" t="s">
        <v>132</v>
      </c>
      <c r="E18" t="s">
        <v>176</v>
      </c>
      <c r="F18">
        <v>3726.0535583496098</v>
      </c>
      <c r="G18">
        <v>2333.6414070129399</v>
      </c>
      <c r="H18" t="s">
        <v>168</v>
      </c>
    </row>
    <row r="19" spans="1:8" x14ac:dyDescent="0.25">
      <c r="A19" t="s">
        <v>151</v>
      </c>
      <c r="B19" t="s">
        <v>19</v>
      </c>
      <c r="C19" t="s">
        <v>152</v>
      </c>
      <c r="D19" t="s">
        <v>132</v>
      </c>
      <c r="E19" t="s">
        <v>177</v>
      </c>
      <c r="F19">
        <v>3726.0535583496098</v>
      </c>
      <c r="G19">
        <v>2436.05053329468</v>
      </c>
      <c r="H19" t="s">
        <v>168</v>
      </c>
    </row>
    <row r="20" spans="1:8" x14ac:dyDescent="0.25">
      <c r="A20" t="s">
        <v>151</v>
      </c>
      <c r="B20" t="s">
        <v>19</v>
      </c>
      <c r="C20" t="s">
        <v>152</v>
      </c>
      <c r="D20" t="s">
        <v>132</v>
      </c>
      <c r="E20" t="s">
        <v>178</v>
      </c>
      <c r="F20">
        <v>7452.0667419433603</v>
      </c>
      <c r="G20">
        <v>1608.9477996826199</v>
      </c>
      <c r="H20" t="s">
        <v>168</v>
      </c>
    </row>
    <row r="21" spans="1:8" x14ac:dyDescent="0.25">
      <c r="A21" t="s">
        <v>151</v>
      </c>
      <c r="B21" t="s">
        <v>19</v>
      </c>
      <c r="C21" t="s">
        <v>152</v>
      </c>
      <c r="D21" t="s">
        <v>132</v>
      </c>
      <c r="E21" t="s">
        <v>179</v>
      </c>
      <c r="F21">
        <v>7452.0667419433603</v>
      </c>
      <c r="G21">
        <v>1588.04553604126</v>
      </c>
      <c r="H21" t="s">
        <v>168</v>
      </c>
    </row>
    <row r="22" spans="1:8" x14ac:dyDescent="0.25">
      <c r="A22" t="s">
        <v>151</v>
      </c>
      <c r="B22" t="s">
        <v>19</v>
      </c>
      <c r="C22" t="s">
        <v>152</v>
      </c>
      <c r="D22" t="s">
        <v>132</v>
      </c>
      <c r="E22" t="s">
        <v>180</v>
      </c>
      <c r="F22">
        <v>7452.0667419433603</v>
      </c>
      <c r="G22">
        <v>1599.6204490661601</v>
      </c>
      <c r="H22" t="s">
        <v>168</v>
      </c>
    </row>
    <row r="23" spans="1:8" x14ac:dyDescent="0.25">
      <c r="A23" t="s">
        <v>151</v>
      </c>
      <c r="B23" t="s">
        <v>19</v>
      </c>
      <c r="C23" t="s">
        <v>152</v>
      </c>
      <c r="D23" t="s">
        <v>132</v>
      </c>
      <c r="E23" t="s">
        <v>181</v>
      </c>
      <c r="F23">
        <v>7452.0667419433603</v>
      </c>
      <c r="G23">
        <v>1583.65272521973</v>
      </c>
      <c r="H23" t="s">
        <v>168</v>
      </c>
    </row>
    <row r="24" spans="1:8" x14ac:dyDescent="0.25">
      <c r="A24" t="s">
        <v>154</v>
      </c>
      <c r="B24" t="s">
        <v>155</v>
      </c>
      <c r="C24" t="s">
        <v>152</v>
      </c>
      <c r="D24" t="s">
        <v>136</v>
      </c>
      <c r="E24" t="s">
        <v>182</v>
      </c>
      <c r="F24">
        <v>2328.7986145019499</v>
      </c>
      <c r="G24">
        <v>1963.4953193664601</v>
      </c>
      <c r="H24" t="s">
        <v>168</v>
      </c>
    </row>
    <row r="25" spans="1:8" x14ac:dyDescent="0.25">
      <c r="A25" t="s">
        <v>154</v>
      </c>
      <c r="B25" t="s">
        <v>155</v>
      </c>
      <c r="C25" t="s">
        <v>152</v>
      </c>
      <c r="D25" t="s">
        <v>136</v>
      </c>
      <c r="E25" t="s">
        <v>183</v>
      </c>
      <c r="F25">
        <v>2328.7986145019499</v>
      </c>
      <c r="G25">
        <v>1741.91649246216</v>
      </c>
      <c r="H25" t="s">
        <v>168</v>
      </c>
    </row>
    <row r="26" spans="1:8" x14ac:dyDescent="0.25">
      <c r="A26" t="s">
        <v>154</v>
      </c>
      <c r="B26" t="s">
        <v>155</v>
      </c>
      <c r="C26" t="s">
        <v>152</v>
      </c>
      <c r="D26" t="s">
        <v>136</v>
      </c>
      <c r="E26" t="s">
        <v>184</v>
      </c>
      <c r="F26">
        <v>1863.0469665527301</v>
      </c>
      <c r="G26">
        <v>1695.9310836791999</v>
      </c>
      <c r="H26" t="s">
        <v>168</v>
      </c>
    </row>
    <row r="27" spans="1:8" x14ac:dyDescent="0.25">
      <c r="A27" t="s">
        <v>154</v>
      </c>
      <c r="B27" t="s">
        <v>155</v>
      </c>
      <c r="C27" t="s">
        <v>152</v>
      </c>
      <c r="D27" t="s">
        <v>136</v>
      </c>
      <c r="E27" t="s">
        <v>185</v>
      </c>
      <c r="F27">
        <v>2328.7986145019499</v>
      </c>
      <c r="G27">
        <v>1911.3401832580601</v>
      </c>
      <c r="H27" t="s">
        <v>168</v>
      </c>
    </row>
    <row r="28" spans="1:8" x14ac:dyDescent="0.25">
      <c r="A28" t="s">
        <v>154</v>
      </c>
      <c r="B28" t="s">
        <v>155</v>
      </c>
      <c r="C28" t="s">
        <v>152</v>
      </c>
      <c r="D28" t="s">
        <v>136</v>
      </c>
      <c r="E28" t="s">
        <v>186</v>
      </c>
      <c r="F28">
        <v>1863.0469665527301</v>
      </c>
      <c r="G28">
        <v>1749.38428115845</v>
      </c>
      <c r="H28" t="s">
        <v>168</v>
      </c>
    </row>
    <row r="29" spans="1:8" x14ac:dyDescent="0.25">
      <c r="A29" t="s">
        <v>154</v>
      </c>
      <c r="B29" t="s">
        <v>155</v>
      </c>
      <c r="C29" t="s">
        <v>152</v>
      </c>
      <c r="D29" t="s">
        <v>136</v>
      </c>
      <c r="E29" t="s">
        <v>187</v>
      </c>
      <c r="F29">
        <v>1863.0469665527301</v>
      </c>
      <c r="G29">
        <v>1711.9867477416999</v>
      </c>
      <c r="H29" t="s">
        <v>168</v>
      </c>
    </row>
    <row r="30" spans="1:8" x14ac:dyDescent="0.25">
      <c r="A30" t="s">
        <v>154</v>
      </c>
      <c r="B30" t="s">
        <v>155</v>
      </c>
      <c r="C30" t="s">
        <v>152</v>
      </c>
      <c r="D30" t="s">
        <v>136</v>
      </c>
      <c r="E30" t="s">
        <v>188</v>
      </c>
      <c r="F30">
        <v>1863.0469665527301</v>
      </c>
      <c r="G30">
        <v>1748.5239639282199</v>
      </c>
      <c r="H30" t="s">
        <v>168</v>
      </c>
    </row>
    <row r="31" spans="1:8" x14ac:dyDescent="0.25">
      <c r="A31" t="s">
        <v>154</v>
      </c>
      <c r="B31" t="s">
        <v>155</v>
      </c>
      <c r="C31" t="s">
        <v>152</v>
      </c>
      <c r="D31" t="s">
        <v>136</v>
      </c>
      <c r="E31" t="s">
        <v>189</v>
      </c>
      <c r="F31">
        <v>1863.0469665527301</v>
      </c>
      <c r="G31">
        <v>1754.3435554504399</v>
      </c>
      <c r="H31" t="s">
        <v>168</v>
      </c>
    </row>
    <row r="32" spans="1:8" x14ac:dyDescent="0.25">
      <c r="A32" t="s">
        <v>154</v>
      </c>
      <c r="B32" t="s">
        <v>155</v>
      </c>
      <c r="C32" t="s">
        <v>152</v>
      </c>
      <c r="D32" t="s">
        <v>136</v>
      </c>
      <c r="E32" t="s">
        <v>167</v>
      </c>
      <c r="F32">
        <v>1863.0469665527301</v>
      </c>
      <c r="G32">
        <v>1525.2162246704099</v>
      </c>
      <c r="H32" t="s">
        <v>168</v>
      </c>
    </row>
    <row r="33" spans="1:8" x14ac:dyDescent="0.25">
      <c r="A33" t="s">
        <v>154</v>
      </c>
      <c r="B33" t="s">
        <v>155</v>
      </c>
      <c r="C33" t="s">
        <v>152</v>
      </c>
      <c r="D33" t="s">
        <v>136</v>
      </c>
      <c r="E33" t="s">
        <v>169</v>
      </c>
      <c r="F33">
        <v>1863.0469665527301</v>
      </c>
      <c r="G33">
        <v>1476.10751724243</v>
      </c>
      <c r="H33" t="s">
        <v>168</v>
      </c>
    </row>
    <row r="34" spans="1:8" x14ac:dyDescent="0.25">
      <c r="A34" t="s">
        <v>154</v>
      </c>
      <c r="B34" t="s">
        <v>155</v>
      </c>
      <c r="C34" t="s">
        <v>152</v>
      </c>
      <c r="D34" t="s">
        <v>136</v>
      </c>
      <c r="E34" t="s">
        <v>170</v>
      </c>
      <c r="F34">
        <v>1863.0469665527301</v>
      </c>
      <c r="G34">
        <v>1715.2798233032199</v>
      </c>
      <c r="H34" t="s">
        <v>168</v>
      </c>
    </row>
    <row r="35" spans="1:8" x14ac:dyDescent="0.25">
      <c r="A35" t="s">
        <v>154</v>
      </c>
      <c r="B35" t="s">
        <v>155</v>
      </c>
      <c r="C35" t="s">
        <v>152</v>
      </c>
      <c r="D35" t="s">
        <v>136</v>
      </c>
      <c r="E35" t="s">
        <v>171</v>
      </c>
      <c r="F35">
        <v>1863.0469665527301</v>
      </c>
      <c r="G35">
        <v>1753.7035217285199</v>
      </c>
      <c r="H35" t="s">
        <v>168</v>
      </c>
    </row>
    <row r="36" spans="1:8" x14ac:dyDescent="0.25">
      <c r="A36" t="s">
        <v>154</v>
      </c>
      <c r="B36" t="s">
        <v>155</v>
      </c>
      <c r="C36" t="s">
        <v>152</v>
      </c>
      <c r="D36" t="s">
        <v>136</v>
      </c>
      <c r="E36" t="s">
        <v>172</v>
      </c>
      <c r="F36">
        <v>1863.0469665527301</v>
      </c>
      <c r="G36">
        <v>1714.7380828857399</v>
      </c>
      <c r="H36" t="s">
        <v>168</v>
      </c>
    </row>
    <row r="37" spans="1:8" x14ac:dyDescent="0.25">
      <c r="A37" t="s">
        <v>154</v>
      </c>
      <c r="B37" t="s">
        <v>155</v>
      </c>
      <c r="C37" t="s">
        <v>152</v>
      </c>
      <c r="D37" t="s">
        <v>136</v>
      </c>
      <c r="E37" t="s">
        <v>173</v>
      </c>
      <c r="F37">
        <v>1863.0469665527301</v>
      </c>
      <c r="G37">
        <v>1746.6156387329099</v>
      </c>
      <c r="H37" t="s">
        <v>168</v>
      </c>
    </row>
    <row r="38" spans="1:8" x14ac:dyDescent="0.25">
      <c r="A38" t="s">
        <v>154</v>
      </c>
      <c r="B38" t="s">
        <v>155</v>
      </c>
      <c r="C38" t="s">
        <v>152</v>
      </c>
      <c r="D38" t="s">
        <v>136</v>
      </c>
      <c r="E38" t="s">
        <v>190</v>
      </c>
      <c r="F38">
        <v>1863.0469665527301</v>
      </c>
      <c r="G38">
        <v>1612.45592498779</v>
      </c>
      <c r="H38" t="s">
        <v>168</v>
      </c>
    </row>
    <row r="39" spans="1:8" x14ac:dyDescent="0.25">
      <c r="A39" t="s">
        <v>154</v>
      </c>
      <c r="B39" t="s">
        <v>155</v>
      </c>
      <c r="C39" t="s">
        <v>152</v>
      </c>
      <c r="D39" t="s">
        <v>136</v>
      </c>
      <c r="E39" t="s">
        <v>191</v>
      </c>
      <c r="F39">
        <v>1863.0469665527301</v>
      </c>
      <c r="G39">
        <v>1754.1169090271001</v>
      </c>
      <c r="H39" t="s">
        <v>168</v>
      </c>
    </row>
    <row r="40" spans="1:8" x14ac:dyDescent="0.25">
      <c r="A40" t="s">
        <v>154</v>
      </c>
      <c r="B40" t="s">
        <v>155</v>
      </c>
      <c r="C40" t="s">
        <v>152</v>
      </c>
      <c r="D40" t="s">
        <v>136</v>
      </c>
      <c r="E40" t="s">
        <v>174</v>
      </c>
      <c r="F40">
        <v>1863.0469665527301</v>
      </c>
      <c r="G40">
        <v>1754.36647415161</v>
      </c>
      <c r="H40" t="s">
        <v>168</v>
      </c>
    </row>
    <row r="41" spans="1:8" x14ac:dyDescent="0.25">
      <c r="A41" t="s">
        <v>154</v>
      </c>
      <c r="B41" t="s">
        <v>155</v>
      </c>
      <c r="C41" t="s">
        <v>152</v>
      </c>
      <c r="D41" t="s">
        <v>136</v>
      </c>
      <c r="E41" t="s">
        <v>175</v>
      </c>
      <c r="F41">
        <v>1863.0469665527301</v>
      </c>
      <c r="G41">
        <v>1641.49147796631</v>
      </c>
      <c r="H41" t="s">
        <v>168</v>
      </c>
    </row>
    <row r="42" spans="1:8" x14ac:dyDescent="0.25">
      <c r="A42" t="s">
        <v>154</v>
      </c>
      <c r="B42" t="s">
        <v>155</v>
      </c>
      <c r="C42" t="s">
        <v>152</v>
      </c>
      <c r="D42" t="s">
        <v>136</v>
      </c>
      <c r="E42" t="s">
        <v>176</v>
      </c>
      <c r="F42">
        <v>1863.0469665527301</v>
      </c>
      <c r="G42">
        <v>1744.6867179870601</v>
      </c>
      <c r="H42" t="s">
        <v>168</v>
      </c>
    </row>
    <row r="43" spans="1:8" x14ac:dyDescent="0.25">
      <c r="A43" t="s">
        <v>154</v>
      </c>
      <c r="B43" t="s">
        <v>155</v>
      </c>
      <c r="C43" t="s">
        <v>152</v>
      </c>
      <c r="D43" t="s">
        <v>136</v>
      </c>
      <c r="E43" t="s">
        <v>177</v>
      </c>
      <c r="F43">
        <v>1863.0469665527301</v>
      </c>
      <c r="G43">
        <v>1661.68127059937</v>
      </c>
      <c r="H43" t="s">
        <v>168</v>
      </c>
    </row>
    <row r="44" spans="1:8" x14ac:dyDescent="0.25">
      <c r="A44" t="s">
        <v>154</v>
      </c>
      <c r="B44" t="s">
        <v>155</v>
      </c>
      <c r="C44" t="s">
        <v>152</v>
      </c>
      <c r="D44" t="s">
        <v>136</v>
      </c>
      <c r="E44" t="s">
        <v>178</v>
      </c>
      <c r="F44">
        <v>1863.0469665527301</v>
      </c>
      <c r="G44">
        <v>1751.46739959717</v>
      </c>
      <c r="H44" t="s">
        <v>168</v>
      </c>
    </row>
    <row r="45" spans="1:8" x14ac:dyDescent="0.25">
      <c r="A45" t="s">
        <v>154</v>
      </c>
      <c r="B45" t="s">
        <v>155</v>
      </c>
      <c r="C45" t="s">
        <v>152</v>
      </c>
      <c r="D45" t="s">
        <v>136</v>
      </c>
      <c r="E45" t="s">
        <v>179</v>
      </c>
      <c r="F45">
        <v>1863.0469665527301</v>
      </c>
      <c r="G45">
        <v>1710.32346343994</v>
      </c>
      <c r="H45" t="s">
        <v>168</v>
      </c>
    </row>
    <row r="46" spans="1:8" x14ac:dyDescent="0.25">
      <c r="A46" t="s">
        <v>154</v>
      </c>
      <c r="B46" t="s">
        <v>155</v>
      </c>
      <c r="C46" t="s">
        <v>152</v>
      </c>
      <c r="D46" t="s">
        <v>136</v>
      </c>
      <c r="E46" t="s">
        <v>180</v>
      </c>
      <c r="F46">
        <v>1863.0469665527301</v>
      </c>
      <c r="G46">
        <v>1716.8612403869599</v>
      </c>
      <c r="H46" t="s">
        <v>168</v>
      </c>
    </row>
    <row r="47" spans="1:8" x14ac:dyDescent="0.25">
      <c r="A47" t="s">
        <v>154</v>
      </c>
      <c r="B47" t="s">
        <v>155</v>
      </c>
      <c r="C47" t="s">
        <v>152</v>
      </c>
      <c r="D47" t="s">
        <v>136</v>
      </c>
      <c r="E47" t="s">
        <v>181</v>
      </c>
      <c r="F47">
        <v>3260.3019104003902</v>
      </c>
      <c r="G47">
        <v>1801.5566787719699</v>
      </c>
      <c r="H47" t="s">
        <v>168</v>
      </c>
    </row>
    <row r="48" spans="1:8" x14ac:dyDescent="0.25">
      <c r="A48" t="s">
        <v>154</v>
      </c>
      <c r="B48" t="s">
        <v>155</v>
      </c>
      <c r="C48" t="s">
        <v>152</v>
      </c>
      <c r="D48" t="s">
        <v>136</v>
      </c>
      <c r="E48" t="s">
        <v>192</v>
      </c>
      <c r="F48">
        <v>1863.0469665527301</v>
      </c>
      <c r="G48">
        <v>1677.3768081665</v>
      </c>
      <c r="H48" t="s">
        <v>168</v>
      </c>
    </row>
    <row r="49" spans="1:8" x14ac:dyDescent="0.25">
      <c r="A49" t="s">
        <v>154</v>
      </c>
      <c r="B49" t="s">
        <v>155</v>
      </c>
      <c r="C49" t="s">
        <v>152</v>
      </c>
      <c r="D49" t="s">
        <v>136</v>
      </c>
      <c r="E49" t="s">
        <v>193</v>
      </c>
      <c r="F49">
        <v>1863.0469665527301</v>
      </c>
      <c r="G49">
        <v>1737.57350921631</v>
      </c>
      <c r="H49" t="s">
        <v>168</v>
      </c>
    </row>
    <row r="50" spans="1:8" x14ac:dyDescent="0.25">
      <c r="A50" t="s">
        <v>154</v>
      </c>
      <c r="B50" t="s">
        <v>155</v>
      </c>
      <c r="C50" t="s">
        <v>152</v>
      </c>
      <c r="D50" t="s">
        <v>136</v>
      </c>
      <c r="E50" t="s">
        <v>194</v>
      </c>
      <c r="F50">
        <v>1863.0469665527301</v>
      </c>
      <c r="G50">
        <v>1753.2367439269999</v>
      </c>
      <c r="H50" t="s">
        <v>168</v>
      </c>
    </row>
    <row r="51" spans="1:8" x14ac:dyDescent="0.25">
      <c r="A51" t="s">
        <v>154</v>
      </c>
      <c r="B51" t="s">
        <v>155</v>
      </c>
      <c r="C51" t="s">
        <v>152</v>
      </c>
      <c r="D51" t="s">
        <v>136</v>
      </c>
      <c r="E51" t="s">
        <v>195</v>
      </c>
      <c r="F51">
        <v>1863.0469665527301</v>
      </c>
      <c r="G51">
        <v>1725.6378517150899</v>
      </c>
      <c r="H51" t="s">
        <v>168</v>
      </c>
    </row>
    <row r="52" spans="1:8" x14ac:dyDescent="0.25">
      <c r="A52" t="s">
        <v>154</v>
      </c>
      <c r="B52" t="s">
        <v>155</v>
      </c>
      <c r="C52" t="s">
        <v>152</v>
      </c>
      <c r="D52" t="s">
        <v>136</v>
      </c>
      <c r="E52" t="s">
        <v>196</v>
      </c>
      <c r="F52">
        <v>1863.0469665527301</v>
      </c>
      <c r="G52">
        <v>1752.85097885132</v>
      </c>
      <c r="H52" t="s">
        <v>168</v>
      </c>
    </row>
    <row r="53" spans="1:8" x14ac:dyDescent="0.25">
      <c r="A53" t="s">
        <v>154</v>
      </c>
      <c r="B53" t="s">
        <v>155</v>
      </c>
      <c r="C53" t="s">
        <v>152</v>
      </c>
      <c r="D53" t="s">
        <v>136</v>
      </c>
      <c r="E53" t="s">
        <v>197</v>
      </c>
      <c r="F53">
        <v>1863.0469665527301</v>
      </c>
      <c r="G53">
        <v>1726.6973266601599</v>
      </c>
      <c r="H53" t="s">
        <v>168</v>
      </c>
    </row>
    <row r="54" spans="1:8" x14ac:dyDescent="0.25">
      <c r="A54" t="s">
        <v>154</v>
      </c>
      <c r="B54" t="s">
        <v>155</v>
      </c>
      <c r="C54" t="s">
        <v>152</v>
      </c>
      <c r="D54" t="s">
        <v>136</v>
      </c>
      <c r="E54" t="s">
        <v>198</v>
      </c>
      <c r="F54">
        <v>1863.0469665527301</v>
      </c>
      <c r="G54">
        <v>1745.4668273925799</v>
      </c>
      <c r="H54" t="s">
        <v>168</v>
      </c>
    </row>
    <row r="55" spans="1:8" x14ac:dyDescent="0.25">
      <c r="A55" t="s">
        <v>154</v>
      </c>
      <c r="B55" t="s">
        <v>155</v>
      </c>
      <c r="C55" t="s">
        <v>152</v>
      </c>
      <c r="D55" t="s">
        <v>136</v>
      </c>
      <c r="E55" t="s">
        <v>199</v>
      </c>
      <c r="F55">
        <v>1863.0469665527301</v>
      </c>
      <c r="G55">
        <v>1688.2529869079599</v>
      </c>
      <c r="H55" t="s">
        <v>168</v>
      </c>
    </row>
    <row r="56" spans="1:8" x14ac:dyDescent="0.25">
      <c r="A56" t="s">
        <v>154</v>
      </c>
      <c r="B56" t="s">
        <v>155</v>
      </c>
      <c r="C56" t="s">
        <v>152</v>
      </c>
      <c r="D56" t="s">
        <v>136</v>
      </c>
      <c r="E56" t="s">
        <v>200</v>
      </c>
      <c r="F56">
        <v>3726.0535583496098</v>
      </c>
      <c r="G56">
        <v>3605.9920616149898</v>
      </c>
      <c r="H56" t="s">
        <v>168</v>
      </c>
    </row>
    <row r="57" spans="1:8" x14ac:dyDescent="0.25">
      <c r="A57" t="s">
        <v>154</v>
      </c>
      <c r="B57" t="s">
        <v>155</v>
      </c>
      <c r="C57" t="s">
        <v>152</v>
      </c>
      <c r="D57" t="s">
        <v>136</v>
      </c>
      <c r="E57" t="s">
        <v>201</v>
      </c>
      <c r="F57">
        <v>3726.0535583496098</v>
      </c>
      <c r="G57">
        <v>3606.9047279357901</v>
      </c>
      <c r="H57" t="s">
        <v>168</v>
      </c>
    </row>
    <row r="58" spans="1:8" x14ac:dyDescent="0.25">
      <c r="A58" t="s">
        <v>154</v>
      </c>
      <c r="B58" t="s">
        <v>155</v>
      </c>
      <c r="C58" t="s">
        <v>152</v>
      </c>
      <c r="D58" t="s">
        <v>136</v>
      </c>
      <c r="E58" t="s">
        <v>202</v>
      </c>
      <c r="F58">
        <v>3726.0535583496098</v>
      </c>
      <c r="G58">
        <v>3605.92652893066</v>
      </c>
      <c r="H58" t="s">
        <v>168</v>
      </c>
    </row>
    <row r="59" spans="1:8" x14ac:dyDescent="0.25">
      <c r="A59" t="s">
        <v>154</v>
      </c>
      <c r="B59" t="s">
        <v>155</v>
      </c>
      <c r="C59" t="s">
        <v>152</v>
      </c>
      <c r="D59" t="s">
        <v>136</v>
      </c>
      <c r="E59" t="s">
        <v>203</v>
      </c>
      <c r="F59">
        <v>3726.0535583496098</v>
      </c>
      <c r="G59">
        <v>3044.1533164978</v>
      </c>
      <c r="H59" t="s">
        <v>168</v>
      </c>
    </row>
    <row r="60" spans="1:8" x14ac:dyDescent="0.25">
      <c r="A60" t="s">
        <v>154</v>
      </c>
      <c r="B60" t="s">
        <v>155</v>
      </c>
      <c r="C60" t="s">
        <v>152</v>
      </c>
      <c r="D60" t="s">
        <v>136</v>
      </c>
      <c r="E60" t="s">
        <v>204</v>
      </c>
      <c r="F60">
        <v>3726.0535583496098</v>
      </c>
      <c r="G60">
        <v>3605.1314468383798</v>
      </c>
      <c r="H60" t="s">
        <v>168</v>
      </c>
    </row>
    <row r="61" spans="1:8" x14ac:dyDescent="0.25">
      <c r="A61" t="s">
        <v>154</v>
      </c>
      <c r="B61" t="s">
        <v>155</v>
      </c>
      <c r="C61" t="s">
        <v>152</v>
      </c>
      <c r="D61" t="s">
        <v>136</v>
      </c>
      <c r="E61" t="s">
        <v>205</v>
      </c>
      <c r="F61">
        <v>3726.0535583496098</v>
      </c>
      <c r="G61">
        <v>3606.4945526123001</v>
      </c>
      <c r="H61" t="s">
        <v>168</v>
      </c>
    </row>
    <row r="62" spans="1:8" x14ac:dyDescent="0.25">
      <c r="A62" t="s">
        <v>154</v>
      </c>
      <c r="B62" t="s">
        <v>155</v>
      </c>
      <c r="C62" t="s">
        <v>152</v>
      </c>
      <c r="D62" t="s">
        <v>136</v>
      </c>
      <c r="E62" t="s">
        <v>206</v>
      </c>
      <c r="F62">
        <v>3726.0535583496098</v>
      </c>
      <c r="G62">
        <v>2997.13940811157</v>
      </c>
      <c r="H62" t="s">
        <v>168</v>
      </c>
    </row>
    <row r="63" spans="1:8" x14ac:dyDescent="0.25">
      <c r="A63" t="s">
        <v>154</v>
      </c>
      <c r="B63" t="s">
        <v>155</v>
      </c>
      <c r="C63" t="s">
        <v>152</v>
      </c>
      <c r="D63" t="s">
        <v>136</v>
      </c>
      <c r="E63" t="s">
        <v>207</v>
      </c>
      <c r="F63">
        <v>3726.0535583496098</v>
      </c>
      <c r="G63">
        <v>3607.5683135986301</v>
      </c>
      <c r="H63" t="s">
        <v>168</v>
      </c>
    </row>
    <row r="64" spans="1:8" x14ac:dyDescent="0.25">
      <c r="A64" t="s">
        <v>154</v>
      </c>
      <c r="B64" t="s">
        <v>155</v>
      </c>
      <c r="C64" t="s">
        <v>152</v>
      </c>
      <c r="D64" t="s">
        <v>136</v>
      </c>
      <c r="E64" t="s">
        <v>208</v>
      </c>
      <c r="F64">
        <v>3726.0535583496098</v>
      </c>
      <c r="G64">
        <v>3604.77563095093</v>
      </c>
      <c r="H64" t="s">
        <v>168</v>
      </c>
    </row>
    <row r="65" spans="1:8" x14ac:dyDescent="0.25">
      <c r="A65" t="s">
        <v>154</v>
      </c>
      <c r="B65" t="s">
        <v>155</v>
      </c>
      <c r="C65" t="s">
        <v>152</v>
      </c>
      <c r="D65" t="s">
        <v>136</v>
      </c>
      <c r="E65" t="s">
        <v>209</v>
      </c>
      <c r="F65">
        <v>3726.0535583496098</v>
      </c>
      <c r="G65">
        <v>3530.8920402526901</v>
      </c>
      <c r="H65" t="s">
        <v>168</v>
      </c>
    </row>
    <row r="66" spans="1:8" x14ac:dyDescent="0.25">
      <c r="A66" t="s">
        <v>154</v>
      </c>
      <c r="B66" t="s">
        <v>155</v>
      </c>
      <c r="C66" t="s">
        <v>152</v>
      </c>
      <c r="D66" t="s">
        <v>136</v>
      </c>
      <c r="E66" t="s">
        <v>210</v>
      </c>
      <c r="F66">
        <v>7452.0667419433603</v>
      </c>
      <c r="G66">
        <v>4938.7556304931604</v>
      </c>
      <c r="H66" t="s">
        <v>168</v>
      </c>
    </row>
    <row r="67" spans="1:8" x14ac:dyDescent="0.25">
      <c r="A67" t="s">
        <v>154</v>
      </c>
      <c r="B67" t="s">
        <v>155</v>
      </c>
      <c r="C67" t="s">
        <v>152</v>
      </c>
      <c r="D67" t="s">
        <v>136</v>
      </c>
      <c r="E67" t="s">
        <v>211</v>
      </c>
      <c r="F67">
        <v>7452.0667419433603</v>
      </c>
      <c r="G67">
        <v>4988.2228736877396</v>
      </c>
      <c r="H67" t="s">
        <v>168</v>
      </c>
    </row>
    <row r="68" spans="1:8" x14ac:dyDescent="0.25">
      <c r="A68" t="s">
        <v>154</v>
      </c>
      <c r="B68" t="s">
        <v>155</v>
      </c>
      <c r="C68" t="s">
        <v>152</v>
      </c>
      <c r="D68" t="s">
        <v>136</v>
      </c>
      <c r="E68" t="s">
        <v>212</v>
      </c>
      <c r="F68">
        <v>7452.0667419433603</v>
      </c>
      <c r="G68">
        <v>4941.1797866821298</v>
      </c>
      <c r="H68" t="s">
        <v>168</v>
      </c>
    </row>
    <row r="69" spans="1:8" x14ac:dyDescent="0.25">
      <c r="A69" t="s">
        <v>154</v>
      </c>
      <c r="B69" t="s">
        <v>155</v>
      </c>
      <c r="C69" t="s">
        <v>152</v>
      </c>
      <c r="D69" t="s">
        <v>136</v>
      </c>
      <c r="E69" t="s">
        <v>213</v>
      </c>
      <c r="F69">
        <v>7452.0667419433603</v>
      </c>
      <c r="G69">
        <v>4985.9224166870099</v>
      </c>
      <c r="H69" t="s">
        <v>168</v>
      </c>
    </row>
    <row r="70" spans="1:8" x14ac:dyDescent="0.25">
      <c r="A70" t="s">
        <v>154</v>
      </c>
      <c r="B70" t="s">
        <v>155</v>
      </c>
      <c r="C70" t="s">
        <v>152</v>
      </c>
      <c r="D70" t="s">
        <v>136</v>
      </c>
      <c r="E70" t="s">
        <v>214</v>
      </c>
      <c r="F70">
        <v>7452.0667419433603</v>
      </c>
      <c r="G70">
        <v>4953.4337882995596</v>
      </c>
      <c r="H70" t="s">
        <v>168</v>
      </c>
    </row>
    <row r="71" spans="1:8" x14ac:dyDescent="0.25">
      <c r="A71" t="s">
        <v>154</v>
      </c>
      <c r="B71" t="s">
        <v>155</v>
      </c>
      <c r="C71" t="s">
        <v>152</v>
      </c>
      <c r="D71" t="s">
        <v>136</v>
      </c>
      <c r="E71" t="s">
        <v>215</v>
      </c>
      <c r="F71">
        <v>7452.0667419433603</v>
      </c>
      <c r="G71">
        <v>4990.7570533752396</v>
      </c>
      <c r="H71" t="s">
        <v>168</v>
      </c>
    </row>
    <row r="72" spans="1:8" x14ac:dyDescent="0.25">
      <c r="A72" t="s">
        <v>154</v>
      </c>
      <c r="B72" t="s">
        <v>155</v>
      </c>
      <c r="C72" t="s">
        <v>152</v>
      </c>
      <c r="D72" t="s">
        <v>136</v>
      </c>
      <c r="E72" t="s">
        <v>216</v>
      </c>
      <c r="F72">
        <v>7452.0667419433603</v>
      </c>
      <c r="G72">
        <v>4786.27000808716</v>
      </c>
      <c r="H72" t="s">
        <v>168</v>
      </c>
    </row>
    <row r="73" spans="1:8" x14ac:dyDescent="0.25">
      <c r="A73" t="s">
        <v>154</v>
      </c>
      <c r="B73" t="s">
        <v>155</v>
      </c>
      <c r="C73" t="s">
        <v>152</v>
      </c>
      <c r="D73" t="s">
        <v>136</v>
      </c>
      <c r="E73" t="s">
        <v>217</v>
      </c>
      <c r="F73">
        <v>7452.0667419433603</v>
      </c>
      <c r="G73">
        <v>4675.7792358398401</v>
      </c>
      <c r="H73" t="s">
        <v>168</v>
      </c>
    </row>
    <row r="74" spans="1:8" x14ac:dyDescent="0.25">
      <c r="A74" t="s">
        <v>154</v>
      </c>
      <c r="B74" t="s">
        <v>155</v>
      </c>
      <c r="C74" t="s">
        <v>152</v>
      </c>
      <c r="D74" t="s">
        <v>136</v>
      </c>
      <c r="E74" t="s">
        <v>218</v>
      </c>
      <c r="F74">
        <v>7452.0667419433603</v>
      </c>
      <c r="G74">
        <v>4791.1082229614303</v>
      </c>
      <c r="H74" t="s">
        <v>168</v>
      </c>
    </row>
    <row r="75" spans="1:8" x14ac:dyDescent="0.25">
      <c r="A75" t="s">
        <v>154</v>
      </c>
      <c r="B75" t="s">
        <v>155</v>
      </c>
      <c r="C75" t="s">
        <v>152</v>
      </c>
      <c r="D75" t="s">
        <v>136</v>
      </c>
      <c r="E75" t="s">
        <v>219</v>
      </c>
      <c r="F75">
        <v>7452.0667419433603</v>
      </c>
      <c r="G75">
        <v>4915.8033218383798</v>
      </c>
      <c r="H75" t="s">
        <v>168</v>
      </c>
    </row>
    <row r="76" spans="1:8" x14ac:dyDescent="0.25">
      <c r="A76" t="s">
        <v>154</v>
      </c>
      <c r="B76" t="s">
        <v>155</v>
      </c>
      <c r="C76" t="s">
        <v>152</v>
      </c>
      <c r="D76" t="s">
        <v>136</v>
      </c>
      <c r="E76" t="s">
        <v>220</v>
      </c>
      <c r="F76">
        <v>7452.0667419433603</v>
      </c>
      <c r="G76">
        <v>3613.4627456664998</v>
      </c>
      <c r="H76" t="s">
        <v>168</v>
      </c>
    </row>
    <row r="77" spans="1:8" x14ac:dyDescent="0.25">
      <c r="A77" t="s">
        <v>154</v>
      </c>
      <c r="B77" t="s">
        <v>155</v>
      </c>
      <c r="C77" t="s">
        <v>152</v>
      </c>
      <c r="D77" t="s">
        <v>136</v>
      </c>
      <c r="E77" t="s">
        <v>221</v>
      </c>
      <c r="F77">
        <v>7452.0667419433603</v>
      </c>
      <c r="G77">
        <v>3629.45436859131</v>
      </c>
      <c r="H77" t="s">
        <v>168</v>
      </c>
    </row>
    <row r="78" spans="1:8" x14ac:dyDescent="0.25">
      <c r="A78" t="s">
        <v>154</v>
      </c>
      <c r="B78" t="s">
        <v>155</v>
      </c>
      <c r="C78" t="s">
        <v>152</v>
      </c>
      <c r="D78" t="s">
        <v>136</v>
      </c>
      <c r="E78" t="s">
        <v>222</v>
      </c>
      <c r="F78">
        <v>7452.0667419433603</v>
      </c>
      <c r="G78">
        <v>3631.2444572448699</v>
      </c>
      <c r="H78" t="s">
        <v>168</v>
      </c>
    </row>
    <row r="79" spans="1:8" x14ac:dyDescent="0.25">
      <c r="A79" t="s">
        <v>154</v>
      </c>
      <c r="B79" t="s">
        <v>155</v>
      </c>
      <c r="C79" t="s">
        <v>152</v>
      </c>
      <c r="D79" t="s">
        <v>136</v>
      </c>
      <c r="E79" t="s">
        <v>223</v>
      </c>
      <c r="F79">
        <v>7452.0667419433603</v>
      </c>
      <c r="G79">
        <v>3626.7092742919899</v>
      </c>
      <c r="H79" t="s">
        <v>168</v>
      </c>
    </row>
    <row r="80" spans="1:8" x14ac:dyDescent="0.25">
      <c r="A80" t="s">
        <v>154</v>
      </c>
      <c r="B80" t="s">
        <v>155</v>
      </c>
      <c r="C80" t="s">
        <v>152</v>
      </c>
      <c r="D80" t="s">
        <v>136</v>
      </c>
      <c r="E80" t="s">
        <v>224</v>
      </c>
      <c r="F80">
        <v>7452.0667419433603</v>
      </c>
      <c r="G80">
        <v>3626.7976875305199</v>
      </c>
      <c r="H80" t="s">
        <v>168</v>
      </c>
    </row>
    <row r="81" spans="1:8" x14ac:dyDescent="0.25">
      <c r="A81" t="s">
        <v>154</v>
      </c>
      <c r="B81" t="s">
        <v>155</v>
      </c>
      <c r="C81" t="s">
        <v>152</v>
      </c>
      <c r="D81" t="s">
        <v>136</v>
      </c>
      <c r="E81" t="s">
        <v>225</v>
      </c>
      <c r="F81">
        <v>7452.0667419433603</v>
      </c>
      <c r="G81">
        <v>3625.90285491943</v>
      </c>
      <c r="H81" t="s">
        <v>168</v>
      </c>
    </row>
    <row r="82" spans="1:8" x14ac:dyDescent="0.25">
      <c r="A82" t="s">
        <v>154</v>
      </c>
      <c r="B82" t="s">
        <v>155</v>
      </c>
      <c r="C82" t="s">
        <v>152</v>
      </c>
      <c r="D82" t="s">
        <v>136</v>
      </c>
      <c r="E82" t="s">
        <v>226</v>
      </c>
      <c r="F82">
        <v>7452.0667419433603</v>
      </c>
      <c r="G82">
        <v>3630.8109779357901</v>
      </c>
      <c r="H82" t="s">
        <v>168</v>
      </c>
    </row>
    <row r="83" spans="1:8" x14ac:dyDescent="0.25">
      <c r="A83" t="s">
        <v>154</v>
      </c>
      <c r="B83" t="s">
        <v>155</v>
      </c>
      <c r="C83" t="s">
        <v>152</v>
      </c>
      <c r="D83" t="s">
        <v>136</v>
      </c>
      <c r="E83" t="s">
        <v>227</v>
      </c>
      <c r="F83">
        <v>7452.0667419433603</v>
      </c>
      <c r="G83">
        <v>3621.68556594849</v>
      </c>
      <c r="H83" t="s">
        <v>168</v>
      </c>
    </row>
    <row r="84" spans="1:8" x14ac:dyDescent="0.25">
      <c r="A84" t="s">
        <v>154</v>
      </c>
      <c r="B84" t="s">
        <v>155</v>
      </c>
      <c r="C84" t="s">
        <v>152</v>
      </c>
      <c r="D84" t="s">
        <v>136</v>
      </c>
      <c r="E84" t="s">
        <v>228</v>
      </c>
      <c r="F84">
        <v>7452.0667419433603</v>
      </c>
      <c r="G84">
        <v>3625.3675460815398</v>
      </c>
      <c r="H84" t="s">
        <v>168</v>
      </c>
    </row>
    <row r="85" spans="1:8" x14ac:dyDescent="0.25">
      <c r="A85" t="s">
        <v>154</v>
      </c>
      <c r="B85" t="s">
        <v>155</v>
      </c>
      <c r="C85" t="s">
        <v>152</v>
      </c>
      <c r="D85" t="s">
        <v>136</v>
      </c>
      <c r="E85" t="s">
        <v>229</v>
      </c>
      <c r="F85">
        <v>7452.0667419433603</v>
      </c>
      <c r="G85">
        <v>3633.0495986938499</v>
      </c>
      <c r="H85" t="s">
        <v>168</v>
      </c>
    </row>
    <row r="86" spans="1:8" x14ac:dyDescent="0.25">
      <c r="A86" t="s">
        <v>154</v>
      </c>
      <c r="B86" t="s">
        <v>155</v>
      </c>
      <c r="C86" t="s">
        <v>152</v>
      </c>
      <c r="D86" t="s">
        <v>136</v>
      </c>
      <c r="E86" t="s">
        <v>230</v>
      </c>
      <c r="F86">
        <v>7452.0667419433603</v>
      </c>
      <c r="G86">
        <v>3624.9954833984398</v>
      </c>
      <c r="H86" t="s">
        <v>168</v>
      </c>
    </row>
    <row r="87" spans="1:8" x14ac:dyDescent="0.25">
      <c r="A87" t="s">
        <v>154</v>
      </c>
      <c r="B87" t="s">
        <v>155</v>
      </c>
      <c r="C87" t="s">
        <v>152</v>
      </c>
      <c r="D87" t="s">
        <v>136</v>
      </c>
      <c r="E87" t="s">
        <v>231</v>
      </c>
      <c r="F87">
        <v>7452.0667419433603</v>
      </c>
      <c r="G87">
        <v>3628.9330749511701</v>
      </c>
      <c r="H87" t="s">
        <v>168</v>
      </c>
    </row>
    <row r="88" spans="1:8" x14ac:dyDescent="0.25">
      <c r="A88" t="s">
        <v>154</v>
      </c>
      <c r="B88" t="s">
        <v>155</v>
      </c>
      <c r="C88" t="s">
        <v>152</v>
      </c>
      <c r="D88" t="s">
        <v>137</v>
      </c>
      <c r="E88" t="s">
        <v>182</v>
      </c>
      <c r="F88">
        <v>1863.0469665527301</v>
      </c>
      <c r="G88">
        <v>1703.0335426330601</v>
      </c>
      <c r="H88" t="s">
        <v>168</v>
      </c>
    </row>
    <row r="89" spans="1:8" x14ac:dyDescent="0.25">
      <c r="A89" t="s">
        <v>154</v>
      </c>
      <c r="B89" t="s">
        <v>155</v>
      </c>
      <c r="C89" t="s">
        <v>152</v>
      </c>
      <c r="D89" t="s">
        <v>137</v>
      </c>
      <c r="E89" t="s">
        <v>183</v>
      </c>
      <c r="F89">
        <v>1863.0469665527301</v>
      </c>
      <c r="G89">
        <v>1772.6083564758301</v>
      </c>
      <c r="H89" t="s">
        <v>168</v>
      </c>
    </row>
    <row r="90" spans="1:8" x14ac:dyDescent="0.25">
      <c r="A90" t="s">
        <v>154</v>
      </c>
      <c r="B90" t="s">
        <v>155</v>
      </c>
      <c r="C90" t="s">
        <v>152</v>
      </c>
      <c r="D90" t="s">
        <v>137</v>
      </c>
      <c r="E90" t="s">
        <v>184</v>
      </c>
      <c r="F90">
        <v>1863.0469665527301</v>
      </c>
      <c r="G90">
        <v>1800.6933174133301</v>
      </c>
      <c r="H90" t="s">
        <v>168</v>
      </c>
    </row>
    <row r="91" spans="1:8" x14ac:dyDescent="0.25">
      <c r="A91" t="s">
        <v>154</v>
      </c>
      <c r="B91" t="s">
        <v>155</v>
      </c>
      <c r="C91" t="s">
        <v>152</v>
      </c>
      <c r="D91" t="s">
        <v>137</v>
      </c>
      <c r="E91" t="s">
        <v>185</v>
      </c>
      <c r="F91">
        <v>2328.7986145019499</v>
      </c>
      <c r="G91">
        <v>1770.6308135986301</v>
      </c>
      <c r="H91" t="s">
        <v>168</v>
      </c>
    </row>
    <row r="92" spans="1:8" x14ac:dyDescent="0.25">
      <c r="A92" t="s">
        <v>154</v>
      </c>
      <c r="B92" t="s">
        <v>155</v>
      </c>
      <c r="C92" t="s">
        <v>152</v>
      </c>
      <c r="D92" t="s">
        <v>137</v>
      </c>
      <c r="E92" t="s">
        <v>186</v>
      </c>
      <c r="F92">
        <v>1863.0469665527301</v>
      </c>
      <c r="G92">
        <v>1716.1141967773401</v>
      </c>
      <c r="H92" t="s">
        <v>168</v>
      </c>
    </row>
    <row r="93" spans="1:8" x14ac:dyDescent="0.25">
      <c r="A93" t="s">
        <v>154</v>
      </c>
      <c r="B93" t="s">
        <v>155</v>
      </c>
      <c r="C93" t="s">
        <v>152</v>
      </c>
      <c r="D93" t="s">
        <v>137</v>
      </c>
      <c r="E93" t="s">
        <v>187</v>
      </c>
      <c r="F93">
        <v>2328.7986145019499</v>
      </c>
      <c r="G93">
        <v>1760.84254455566</v>
      </c>
      <c r="H93" t="s">
        <v>168</v>
      </c>
    </row>
    <row r="94" spans="1:8" x14ac:dyDescent="0.25">
      <c r="A94" t="s">
        <v>154</v>
      </c>
      <c r="B94" t="s">
        <v>155</v>
      </c>
      <c r="C94" t="s">
        <v>152</v>
      </c>
      <c r="D94" t="s">
        <v>137</v>
      </c>
      <c r="E94" t="s">
        <v>188</v>
      </c>
      <c r="F94">
        <v>2328.7986145019499</v>
      </c>
      <c r="G94">
        <v>1901.0700073242199</v>
      </c>
      <c r="H94" t="s">
        <v>168</v>
      </c>
    </row>
    <row r="95" spans="1:8" x14ac:dyDescent="0.25">
      <c r="A95" t="s">
        <v>154</v>
      </c>
      <c r="B95" t="s">
        <v>155</v>
      </c>
      <c r="C95" t="s">
        <v>152</v>
      </c>
      <c r="D95" t="s">
        <v>137</v>
      </c>
      <c r="E95" t="s">
        <v>189</v>
      </c>
      <c r="F95">
        <v>1863.0469665527301</v>
      </c>
      <c r="G95">
        <v>1711.2337226867701</v>
      </c>
      <c r="H95" t="s">
        <v>168</v>
      </c>
    </row>
    <row r="96" spans="1:8" x14ac:dyDescent="0.25">
      <c r="A96" t="s">
        <v>154</v>
      </c>
      <c r="B96" t="s">
        <v>155</v>
      </c>
      <c r="C96" t="s">
        <v>152</v>
      </c>
      <c r="D96" t="s">
        <v>137</v>
      </c>
      <c r="E96" t="s">
        <v>167</v>
      </c>
      <c r="F96">
        <v>1863.0469665527301</v>
      </c>
      <c r="G96">
        <v>1682.73732757568</v>
      </c>
      <c r="H96" t="s">
        <v>168</v>
      </c>
    </row>
    <row r="97" spans="1:8" x14ac:dyDescent="0.25">
      <c r="A97" t="s">
        <v>154</v>
      </c>
      <c r="B97" t="s">
        <v>155</v>
      </c>
      <c r="C97" t="s">
        <v>152</v>
      </c>
      <c r="D97" t="s">
        <v>137</v>
      </c>
      <c r="E97" t="s">
        <v>169</v>
      </c>
      <c r="F97">
        <v>1863.0469665527301</v>
      </c>
      <c r="G97">
        <v>1707.7230529785199</v>
      </c>
      <c r="H97" t="s">
        <v>168</v>
      </c>
    </row>
    <row r="98" spans="1:8" x14ac:dyDescent="0.25">
      <c r="A98" t="s">
        <v>154</v>
      </c>
      <c r="B98" t="s">
        <v>155</v>
      </c>
      <c r="C98" t="s">
        <v>152</v>
      </c>
      <c r="D98" t="s">
        <v>137</v>
      </c>
      <c r="E98" t="s">
        <v>170</v>
      </c>
      <c r="F98">
        <v>1863.0469665527301</v>
      </c>
      <c r="G98">
        <v>1739.5483970642099</v>
      </c>
      <c r="H98" t="s">
        <v>168</v>
      </c>
    </row>
    <row r="99" spans="1:8" x14ac:dyDescent="0.25">
      <c r="A99" t="s">
        <v>154</v>
      </c>
      <c r="B99" t="s">
        <v>155</v>
      </c>
      <c r="C99" t="s">
        <v>152</v>
      </c>
      <c r="D99" t="s">
        <v>137</v>
      </c>
      <c r="E99" t="s">
        <v>171</v>
      </c>
      <c r="F99">
        <v>1863.0469665527301</v>
      </c>
      <c r="G99">
        <v>1704.75332260132</v>
      </c>
      <c r="H99" t="s">
        <v>168</v>
      </c>
    </row>
    <row r="100" spans="1:8" x14ac:dyDescent="0.25">
      <c r="A100" t="s">
        <v>154</v>
      </c>
      <c r="B100" t="s">
        <v>155</v>
      </c>
      <c r="C100" t="s">
        <v>152</v>
      </c>
      <c r="D100" t="s">
        <v>137</v>
      </c>
      <c r="E100" t="s">
        <v>172</v>
      </c>
      <c r="F100">
        <v>1863.0469665527301</v>
      </c>
      <c r="G100">
        <v>1749.6768264770501</v>
      </c>
      <c r="H100" t="s">
        <v>168</v>
      </c>
    </row>
    <row r="101" spans="1:8" x14ac:dyDescent="0.25">
      <c r="A101" t="s">
        <v>154</v>
      </c>
      <c r="B101" t="s">
        <v>155</v>
      </c>
      <c r="C101" t="s">
        <v>152</v>
      </c>
      <c r="D101" t="s">
        <v>137</v>
      </c>
      <c r="E101" t="s">
        <v>173</v>
      </c>
      <c r="F101">
        <v>1863.0469665527301</v>
      </c>
      <c r="G101">
        <v>1794.04738616943</v>
      </c>
      <c r="H101" t="s">
        <v>168</v>
      </c>
    </row>
    <row r="102" spans="1:8" x14ac:dyDescent="0.25">
      <c r="A102" t="s">
        <v>154</v>
      </c>
      <c r="B102" t="s">
        <v>155</v>
      </c>
      <c r="C102" t="s">
        <v>152</v>
      </c>
      <c r="D102" t="s">
        <v>137</v>
      </c>
      <c r="E102" t="s">
        <v>190</v>
      </c>
      <c r="F102">
        <v>1863.0469665527301</v>
      </c>
      <c r="G102">
        <v>1761.46689224243</v>
      </c>
      <c r="H102" t="s">
        <v>168</v>
      </c>
    </row>
    <row r="103" spans="1:8" x14ac:dyDescent="0.25">
      <c r="A103" t="s">
        <v>154</v>
      </c>
      <c r="B103" t="s">
        <v>155</v>
      </c>
      <c r="C103" t="s">
        <v>152</v>
      </c>
      <c r="D103" t="s">
        <v>137</v>
      </c>
      <c r="E103" t="s">
        <v>191</v>
      </c>
      <c r="F103">
        <v>2328.7986145019499</v>
      </c>
      <c r="G103">
        <v>2079.78051376343</v>
      </c>
      <c r="H103" t="s">
        <v>168</v>
      </c>
    </row>
    <row r="104" spans="1:8" x14ac:dyDescent="0.25">
      <c r="A104" t="s">
        <v>154</v>
      </c>
      <c r="B104" t="s">
        <v>155</v>
      </c>
      <c r="C104" t="s">
        <v>152</v>
      </c>
      <c r="D104" t="s">
        <v>137</v>
      </c>
      <c r="E104" t="s">
        <v>174</v>
      </c>
      <c r="F104">
        <v>3726.0535583496098</v>
      </c>
      <c r="G104">
        <v>3634.3155479431198</v>
      </c>
      <c r="H104" t="s">
        <v>168</v>
      </c>
    </row>
    <row r="105" spans="1:8" x14ac:dyDescent="0.25">
      <c r="A105" t="s">
        <v>154</v>
      </c>
      <c r="B105" t="s">
        <v>155</v>
      </c>
      <c r="C105" t="s">
        <v>152</v>
      </c>
      <c r="D105" t="s">
        <v>137</v>
      </c>
      <c r="E105" t="s">
        <v>175</v>
      </c>
      <c r="F105">
        <v>3726.0535583496098</v>
      </c>
      <c r="G105">
        <v>3291.1575927734398</v>
      </c>
      <c r="H105" t="s">
        <v>168</v>
      </c>
    </row>
    <row r="106" spans="1:8" x14ac:dyDescent="0.25">
      <c r="A106" t="s">
        <v>154</v>
      </c>
      <c r="B106" t="s">
        <v>155</v>
      </c>
      <c r="C106" t="s">
        <v>152</v>
      </c>
      <c r="D106" t="s">
        <v>137</v>
      </c>
      <c r="E106" t="s">
        <v>176</v>
      </c>
      <c r="F106">
        <v>3726.0535583496098</v>
      </c>
      <c r="G106">
        <v>3330.9307022094699</v>
      </c>
      <c r="H106" t="s">
        <v>168</v>
      </c>
    </row>
    <row r="107" spans="1:8" x14ac:dyDescent="0.25">
      <c r="A107" t="s">
        <v>154</v>
      </c>
      <c r="B107" t="s">
        <v>155</v>
      </c>
      <c r="C107" t="s">
        <v>152</v>
      </c>
      <c r="D107" t="s">
        <v>137</v>
      </c>
      <c r="E107" t="s">
        <v>177</v>
      </c>
      <c r="F107">
        <v>3726.0535583496098</v>
      </c>
      <c r="G107">
        <v>3527.9290084838899</v>
      </c>
      <c r="H107" t="s">
        <v>168</v>
      </c>
    </row>
    <row r="108" spans="1:8" x14ac:dyDescent="0.25">
      <c r="A108" t="s">
        <v>154</v>
      </c>
      <c r="B108" t="s">
        <v>155</v>
      </c>
      <c r="C108" t="s">
        <v>152</v>
      </c>
      <c r="D108" t="s">
        <v>137</v>
      </c>
      <c r="E108" t="s">
        <v>178</v>
      </c>
      <c r="F108">
        <v>3726.0535583496098</v>
      </c>
      <c r="G108">
        <v>3361.63791656494</v>
      </c>
      <c r="H108" t="s">
        <v>168</v>
      </c>
    </row>
    <row r="109" spans="1:8" x14ac:dyDescent="0.25">
      <c r="A109" t="s">
        <v>154</v>
      </c>
      <c r="B109" t="s">
        <v>155</v>
      </c>
      <c r="C109" t="s">
        <v>152</v>
      </c>
      <c r="D109" t="s">
        <v>137</v>
      </c>
      <c r="E109" t="s">
        <v>179</v>
      </c>
      <c r="F109">
        <v>3726.0535583496098</v>
      </c>
      <c r="G109">
        <v>3310.4709167480501</v>
      </c>
      <c r="H109" t="s">
        <v>168</v>
      </c>
    </row>
    <row r="110" spans="1:8" x14ac:dyDescent="0.25">
      <c r="A110" t="s">
        <v>154</v>
      </c>
      <c r="B110" t="s">
        <v>155</v>
      </c>
      <c r="C110" t="s">
        <v>152</v>
      </c>
      <c r="D110" t="s">
        <v>137</v>
      </c>
      <c r="E110" t="s">
        <v>180</v>
      </c>
      <c r="F110">
        <v>3726.0535583496098</v>
      </c>
      <c r="G110">
        <v>3340.2180938720699</v>
      </c>
      <c r="H110" t="s">
        <v>168</v>
      </c>
    </row>
    <row r="111" spans="1:8" x14ac:dyDescent="0.25">
      <c r="A111" t="s">
        <v>154</v>
      </c>
      <c r="B111" t="s">
        <v>155</v>
      </c>
      <c r="C111" t="s">
        <v>152</v>
      </c>
      <c r="D111" t="s">
        <v>137</v>
      </c>
      <c r="E111" t="s">
        <v>181</v>
      </c>
      <c r="F111">
        <v>3726.0535583496098</v>
      </c>
      <c r="G111">
        <v>3564.1898803710901</v>
      </c>
      <c r="H111" t="s">
        <v>168</v>
      </c>
    </row>
    <row r="112" spans="1:8" x14ac:dyDescent="0.25">
      <c r="A112" t="s">
        <v>154</v>
      </c>
      <c r="B112" t="s">
        <v>155</v>
      </c>
      <c r="C112" t="s">
        <v>152</v>
      </c>
      <c r="D112" t="s">
        <v>137</v>
      </c>
      <c r="E112" t="s">
        <v>192</v>
      </c>
      <c r="F112">
        <v>3726.0535583496098</v>
      </c>
      <c r="G112">
        <v>3379.8170394897502</v>
      </c>
      <c r="H112" t="s">
        <v>168</v>
      </c>
    </row>
    <row r="113" spans="1:8" x14ac:dyDescent="0.25">
      <c r="A113" t="s">
        <v>154</v>
      </c>
      <c r="B113" t="s">
        <v>155</v>
      </c>
      <c r="C113" t="s">
        <v>152</v>
      </c>
      <c r="D113" t="s">
        <v>137</v>
      </c>
      <c r="E113" t="s">
        <v>193</v>
      </c>
      <c r="F113">
        <v>3726.0535583496098</v>
      </c>
      <c r="G113">
        <v>3261.30638504028</v>
      </c>
      <c r="H113" t="s">
        <v>168</v>
      </c>
    </row>
    <row r="114" spans="1:8" x14ac:dyDescent="0.25">
      <c r="A114" t="s">
        <v>154</v>
      </c>
      <c r="B114" t="s">
        <v>155</v>
      </c>
      <c r="C114" t="s">
        <v>152</v>
      </c>
      <c r="D114" t="s">
        <v>137</v>
      </c>
      <c r="E114" t="s">
        <v>194</v>
      </c>
      <c r="F114">
        <v>7452.0667419433603</v>
      </c>
      <c r="G114">
        <v>3387.2185897827098</v>
      </c>
      <c r="H114" t="s">
        <v>168</v>
      </c>
    </row>
    <row r="115" spans="1:8" x14ac:dyDescent="0.25">
      <c r="A115" t="s">
        <v>154</v>
      </c>
      <c r="B115" t="s">
        <v>155</v>
      </c>
      <c r="C115" t="s">
        <v>152</v>
      </c>
      <c r="D115" t="s">
        <v>137</v>
      </c>
      <c r="E115" t="s">
        <v>195</v>
      </c>
      <c r="F115">
        <v>7452.0667419433603</v>
      </c>
      <c r="G115">
        <v>3249.86450576782</v>
      </c>
      <c r="H115" t="s">
        <v>168</v>
      </c>
    </row>
    <row r="116" spans="1:8" x14ac:dyDescent="0.25">
      <c r="A116" t="s">
        <v>154</v>
      </c>
      <c r="B116" t="s">
        <v>155</v>
      </c>
      <c r="C116" t="s">
        <v>152</v>
      </c>
      <c r="D116" t="s">
        <v>137</v>
      </c>
      <c r="E116" t="s">
        <v>196</v>
      </c>
      <c r="F116">
        <v>7452.0667419433603</v>
      </c>
      <c r="G116">
        <v>3360.9222450256302</v>
      </c>
      <c r="H116" t="s">
        <v>168</v>
      </c>
    </row>
    <row r="117" spans="1:8" x14ac:dyDescent="0.25">
      <c r="A117" t="s">
        <v>154</v>
      </c>
      <c r="B117" t="s">
        <v>155</v>
      </c>
      <c r="C117" t="s">
        <v>152</v>
      </c>
      <c r="D117" t="s">
        <v>137</v>
      </c>
      <c r="E117" t="s">
        <v>197</v>
      </c>
      <c r="F117">
        <v>7452.0667419433603</v>
      </c>
      <c r="G117">
        <v>3271.86476135254</v>
      </c>
      <c r="H117" t="s">
        <v>168</v>
      </c>
    </row>
    <row r="118" spans="1:8" x14ac:dyDescent="0.25">
      <c r="A118" t="s">
        <v>154</v>
      </c>
      <c r="B118" t="s">
        <v>155</v>
      </c>
      <c r="C118" t="s">
        <v>152</v>
      </c>
      <c r="D118" t="s">
        <v>137</v>
      </c>
      <c r="E118" t="s">
        <v>198</v>
      </c>
      <c r="F118">
        <v>7452.0667419433603</v>
      </c>
      <c r="G118">
        <v>3657.4028701782199</v>
      </c>
      <c r="H118" t="s">
        <v>168</v>
      </c>
    </row>
    <row r="119" spans="1:8" x14ac:dyDescent="0.25">
      <c r="A119" t="s">
        <v>154</v>
      </c>
      <c r="B119" t="s">
        <v>155</v>
      </c>
      <c r="C119" t="s">
        <v>152</v>
      </c>
      <c r="D119" t="s">
        <v>137</v>
      </c>
      <c r="E119" t="s">
        <v>199</v>
      </c>
      <c r="F119">
        <v>7452.0667419433603</v>
      </c>
      <c r="G119">
        <v>3697.3806953430199</v>
      </c>
      <c r="H119" t="s">
        <v>168</v>
      </c>
    </row>
    <row r="120" spans="1:8" x14ac:dyDescent="0.25">
      <c r="A120" t="s">
        <v>154</v>
      </c>
      <c r="B120" t="s">
        <v>155</v>
      </c>
      <c r="C120" t="s">
        <v>152</v>
      </c>
      <c r="D120" t="s">
        <v>138</v>
      </c>
      <c r="E120" t="s">
        <v>182</v>
      </c>
      <c r="F120">
        <v>7452.0667419433603</v>
      </c>
      <c r="G120">
        <v>1137.1658821106</v>
      </c>
      <c r="H120" t="s">
        <v>168</v>
      </c>
    </row>
    <row r="121" spans="1:8" x14ac:dyDescent="0.25">
      <c r="A121" t="s">
        <v>154</v>
      </c>
      <c r="B121" t="s">
        <v>155</v>
      </c>
      <c r="C121" t="s">
        <v>152</v>
      </c>
      <c r="D121" t="s">
        <v>138</v>
      </c>
      <c r="E121" t="s">
        <v>183</v>
      </c>
      <c r="F121">
        <v>7452.0667419433603</v>
      </c>
      <c r="G121">
        <v>1139.3819274902301</v>
      </c>
      <c r="H121" t="s">
        <v>168</v>
      </c>
    </row>
    <row r="122" spans="1:8" x14ac:dyDescent="0.25">
      <c r="A122" t="s">
        <v>154</v>
      </c>
      <c r="B122" t="s">
        <v>155</v>
      </c>
      <c r="C122" t="s">
        <v>152</v>
      </c>
      <c r="D122" t="s">
        <v>138</v>
      </c>
      <c r="E122" t="s">
        <v>184</v>
      </c>
      <c r="F122">
        <v>7452.0667419433603</v>
      </c>
      <c r="G122">
        <v>1636.4660148620601</v>
      </c>
      <c r="H122" t="s">
        <v>168</v>
      </c>
    </row>
    <row r="123" spans="1:8" x14ac:dyDescent="0.25">
      <c r="A123" t="s">
        <v>154</v>
      </c>
      <c r="B123" t="s">
        <v>155</v>
      </c>
      <c r="C123" t="s">
        <v>152</v>
      </c>
      <c r="D123" t="s">
        <v>138</v>
      </c>
      <c r="E123" t="s">
        <v>185</v>
      </c>
      <c r="F123">
        <v>7452.0667419433603</v>
      </c>
      <c r="G123">
        <v>1634.0815696716299</v>
      </c>
      <c r="H123" t="s">
        <v>168</v>
      </c>
    </row>
    <row r="124" spans="1:8" x14ac:dyDescent="0.25">
      <c r="A124" t="s">
        <v>153</v>
      </c>
      <c r="B124" t="s">
        <v>19</v>
      </c>
      <c r="C124" t="s">
        <v>152</v>
      </c>
      <c r="D124" t="s">
        <v>131</v>
      </c>
      <c r="E124" t="s">
        <v>174</v>
      </c>
      <c r="F124">
        <v>3726.0535583496098</v>
      </c>
      <c r="G124">
        <v>3656.5226478576701</v>
      </c>
      <c r="H124" t="s">
        <v>168</v>
      </c>
    </row>
    <row r="125" spans="1:8" x14ac:dyDescent="0.25">
      <c r="A125" t="s">
        <v>153</v>
      </c>
      <c r="B125" t="s">
        <v>19</v>
      </c>
      <c r="C125" t="s">
        <v>152</v>
      </c>
      <c r="D125" t="s">
        <v>131</v>
      </c>
      <c r="E125" t="s">
        <v>175</v>
      </c>
      <c r="F125">
        <v>3726.0535583496098</v>
      </c>
      <c r="G125">
        <v>3658.4490051269499</v>
      </c>
      <c r="H125" t="s">
        <v>168</v>
      </c>
    </row>
    <row r="126" spans="1:8" x14ac:dyDescent="0.25">
      <c r="A126" t="s">
        <v>153</v>
      </c>
      <c r="B126" t="s">
        <v>19</v>
      </c>
      <c r="C126" t="s">
        <v>152</v>
      </c>
      <c r="D126" t="s">
        <v>131</v>
      </c>
      <c r="E126" t="s">
        <v>176</v>
      </c>
      <c r="F126">
        <v>3726.0535583496098</v>
      </c>
      <c r="G126">
        <v>3657.79345321655</v>
      </c>
      <c r="H126" t="s">
        <v>168</v>
      </c>
    </row>
    <row r="127" spans="1:8" x14ac:dyDescent="0.25">
      <c r="A127" t="s">
        <v>153</v>
      </c>
      <c r="B127" t="s">
        <v>19</v>
      </c>
      <c r="C127" t="s">
        <v>152</v>
      </c>
      <c r="D127" t="s">
        <v>131</v>
      </c>
      <c r="E127" t="s">
        <v>177</v>
      </c>
      <c r="F127">
        <v>3726.0535583496098</v>
      </c>
      <c r="G127">
        <v>3667.4020118713402</v>
      </c>
      <c r="H127" t="s">
        <v>168</v>
      </c>
    </row>
    <row r="128" spans="1:8" x14ac:dyDescent="0.25">
      <c r="A128" t="s">
        <v>153</v>
      </c>
      <c r="B128" t="s">
        <v>19</v>
      </c>
      <c r="C128" t="s">
        <v>152</v>
      </c>
      <c r="D128" t="s">
        <v>131</v>
      </c>
      <c r="E128" t="s">
        <v>178</v>
      </c>
      <c r="F128">
        <v>3726.0535583496098</v>
      </c>
      <c r="G128">
        <v>3659.6673889160202</v>
      </c>
      <c r="H128" t="s">
        <v>168</v>
      </c>
    </row>
    <row r="129" spans="1:8" x14ac:dyDescent="0.25">
      <c r="A129" t="s">
        <v>153</v>
      </c>
      <c r="B129" t="s">
        <v>19</v>
      </c>
      <c r="C129" t="s">
        <v>152</v>
      </c>
      <c r="D129" t="s">
        <v>131</v>
      </c>
      <c r="E129" t="s">
        <v>179</v>
      </c>
      <c r="F129">
        <v>3726.0535583496098</v>
      </c>
      <c r="G129">
        <v>3169.2139968872102</v>
      </c>
      <c r="H129" t="s">
        <v>168</v>
      </c>
    </row>
    <row r="130" spans="1:8" x14ac:dyDescent="0.25">
      <c r="A130" t="s">
        <v>153</v>
      </c>
      <c r="B130" t="s">
        <v>19</v>
      </c>
      <c r="C130" t="s">
        <v>152</v>
      </c>
      <c r="D130" t="s">
        <v>131</v>
      </c>
      <c r="E130" t="s">
        <v>180</v>
      </c>
      <c r="F130">
        <v>7452.0667419433603</v>
      </c>
      <c r="G130">
        <v>4762.7068061828604</v>
      </c>
      <c r="H130" t="s">
        <v>168</v>
      </c>
    </row>
    <row r="131" spans="1:8" x14ac:dyDescent="0.25">
      <c r="A131" t="s">
        <v>153</v>
      </c>
      <c r="B131" t="s">
        <v>19</v>
      </c>
      <c r="C131" t="s">
        <v>152</v>
      </c>
      <c r="D131" t="s">
        <v>131</v>
      </c>
      <c r="E131" t="s">
        <v>181</v>
      </c>
      <c r="F131">
        <v>7452.0667419433603</v>
      </c>
      <c r="G131">
        <v>4418.3760070800799</v>
      </c>
      <c r="H131" t="s">
        <v>168</v>
      </c>
    </row>
    <row r="132" spans="1:8" x14ac:dyDescent="0.25">
      <c r="A132" t="s">
        <v>153</v>
      </c>
      <c r="B132" t="s">
        <v>19</v>
      </c>
      <c r="C132" t="s">
        <v>152</v>
      </c>
      <c r="D132" t="s">
        <v>131</v>
      </c>
      <c r="E132" t="s">
        <v>192</v>
      </c>
      <c r="F132">
        <v>7452.0667419433603</v>
      </c>
      <c r="G132">
        <v>0</v>
      </c>
      <c r="H132" t="s">
        <v>232</v>
      </c>
    </row>
    <row r="133" spans="1:8" x14ac:dyDescent="0.25">
      <c r="A133" t="s">
        <v>153</v>
      </c>
      <c r="B133" t="s">
        <v>19</v>
      </c>
      <c r="C133" t="s">
        <v>152</v>
      </c>
      <c r="D133" t="s">
        <v>131</v>
      </c>
      <c r="E133" t="s">
        <v>193</v>
      </c>
      <c r="F133">
        <v>7452.0667419433603</v>
      </c>
      <c r="G133">
        <v>3934.5558471679701</v>
      </c>
      <c r="H133" t="s">
        <v>168</v>
      </c>
    </row>
    <row r="134" spans="1:8" x14ac:dyDescent="0.25">
      <c r="A134" t="s">
        <v>153</v>
      </c>
      <c r="B134" t="s">
        <v>19</v>
      </c>
      <c r="C134" t="s">
        <v>152</v>
      </c>
      <c r="D134" t="s">
        <v>131</v>
      </c>
      <c r="E134" t="s">
        <v>194</v>
      </c>
      <c r="F134">
        <v>7452.0667419433603</v>
      </c>
      <c r="G134">
        <v>4755.7928543090802</v>
      </c>
      <c r="H134" t="s">
        <v>168</v>
      </c>
    </row>
    <row r="135" spans="1:8" x14ac:dyDescent="0.25">
      <c r="A135" t="s">
        <v>153</v>
      </c>
      <c r="B135" t="s">
        <v>19</v>
      </c>
      <c r="C135" t="s">
        <v>152</v>
      </c>
      <c r="D135" t="s">
        <v>131</v>
      </c>
      <c r="E135" t="s">
        <v>195</v>
      </c>
      <c r="F135">
        <v>7452.0667419433603</v>
      </c>
      <c r="G135">
        <v>3935.6162605285599</v>
      </c>
      <c r="H135" t="s">
        <v>168</v>
      </c>
    </row>
    <row r="136" spans="1:8" x14ac:dyDescent="0.25">
      <c r="A136" t="s">
        <v>153</v>
      </c>
      <c r="B136" t="s">
        <v>19</v>
      </c>
      <c r="C136" t="s">
        <v>152</v>
      </c>
      <c r="D136" t="s">
        <v>131</v>
      </c>
      <c r="E136" t="s">
        <v>196</v>
      </c>
      <c r="F136">
        <v>7452.0667419433603</v>
      </c>
      <c r="G136">
        <v>0</v>
      </c>
      <c r="H136" t="s">
        <v>232</v>
      </c>
    </row>
    <row r="137" spans="1:8" x14ac:dyDescent="0.25">
      <c r="A137" t="s">
        <v>153</v>
      </c>
      <c r="B137" t="s">
        <v>19</v>
      </c>
      <c r="C137" t="s">
        <v>152</v>
      </c>
      <c r="D137" t="s">
        <v>131</v>
      </c>
      <c r="E137" t="s">
        <v>197</v>
      </c>
      <c r="F137">
        <v>7452.0667419433603</v>
      </c>
      <c r="G137">
        <v>4445.4614601135299</v>
      </c>
      <c r="H137" t="s">
        <v>168</v>
      </c>
    </row>
    <row r="138" spans="1:8" x14ac:dyDescent="0.25">
      <c r="A138" t="s">
        <v>153</v>
      </c>
      <c r="B138" t="s">
        <v>19</v>
      </c>
      <c r="C138" t="s">
        <v>152</v>
      </c>
      <c r="D138" t="s">
        <v>133</v>
      </c>
      <c r="E138" t="s">
        <v>174</v>
      </c>
      <c r="F138">
        <v>3726.0535583496098</v>
      </c>
      <c r="G138">
        <v>2303.20141601563</v>
      </c>
      <c r="H138" t="s">
        <v>168</v>
      </c>
    </row>
    <row r="139" spans="1:8" x14ac:dyDescent="0.25">
      <c r="A139" t="s">
        <v>153</v>
      </c>
      <c r="B139" t="s">
        <v>19</v>
      </c>
      <c r="C139" t="s">
        <v>152</v>
      </c>
      <c r="D139" t="s">
        <v>133</v>
      </c>
      <c r="E139" t="s">
        <v>175</v>
      </c>
      <c r="F139">
        <v>3726.0535583496098</v>
      </c>
      <c r="G139">
        <v>2328.95481491089</v>
      </c>
      <c r="H139" t="s">
        <v>168</v>
      </c>
    </row>
    <row r="140" spans="1:8" x14ac:dyDescent="0.25">
      <c r="A140" t="s">
        <v>153</v>
      </c>
      <c r="B140" t="s">
        <v>19</v>
      </c>
      <c r="C140" t="s">
        <v>152</v>
      </c>
      <c r="D140" t="s">
        <v>133</v>
      </c>
      <c r="E140" t="s">
        <v>176</v>
      </c>
      <c r="F140">
        <v>3726.0535583496098</v>
      </c>
      <c r="G140">
        <v>2262.1176033020001</v>
      </c>
      <c r="H140" t="s">
        <v>168</v>
      </c>
    </row>
    <row r="141" spans="1:8" x14ac:dyDescent="0.25">
      <c r="A141" t="s">
        <v>153</v>
      </c>
      <c r="B141" t="s">
        <v>19</v>
      </c>
      <c r="C141" t="s">
        <v>152</v>
      </c>
      <c r="D141" t="s">
        <v>133</v>
      </c>
      <c r="E141" t="s">
        <v>177</v>
      </c>
      <c r="F141">
        <v>3726.0535583496098</v>
      </c>
      <c r="G141">
        <v>2285.3306198120099</v>
      </c>
      <c r="H141" t="s">
        <v>168</v>
      </c>
    </row>
    <row r="142" spans="1:8" x14ac:dyDescent="0.25">
      <c r="A142" t="s">
        <v>153</v>
      </c>
      <c r="B142" t="s">
        <v>19</v>
      </c>
      <c r="C142" t="s">
        <v>152</v>
      </c>
      <c r="D142" t="s">
        <v>133</v>
      </c>
      <c r="E142" t="s">
        <v>178</v>
      </c>
      <c r="F142">
        <v>7452.0667419433603</v>
      </c>
      <c r="G142">
        <v>1622.9339942932099</v>
      </c>
      <c r="H142" t="s">
        <v>168</v>
      </c>
    </row>
    <row r="143" spans="1:8" x14ac:dyDescent="0.25">
      <c r="A143" t="s">
        <v>153</v>
      </c>
      <c r="B143" t="s">
        <v>19</v>
      </c>
      <c r="C143" t="s">
        <v>152</v>
      </c>
      <c r="D143" t="s">
        <v>133</v>
      </c>
      <c r="E143" t="s">
        <v>179</v>
      </c>
      <c r="F143">
        <v>7452.0667419433603</v>
      </c>
      <c r="G143">
        <v>1597.8366127014201</v>
      </c>
      <c r="H143" t="s">
        <v>168</v>
      </c>
    </row>
    <row r="144" spans="1:8" x14ac:dyDescent="0.25">
      <c r="A144" t="s">
        <v>153</v>
      </c>
      <c r="B144" t="s">
        <v>19</v>
      </c>
      <c r="C144" t="s">
        <v>152</v>
      </c>
      <c r="D144" t="s">
        <v>133</v>
      </c>
      <c r="E144" t="s">
        <v>180</v>
      </c>
      <c r="F144">
        <v>7452.0667419433603</v>
      </c>
      <c r="G144">
        <v>1621.18957519531</v>
      </c>
      <c r="H144" t="s">
        <v>168</v>
      </c>
    </row>
    <row r="145" spans="1:8" x14ac:dyDescent="0.25">
      <c r="A145" t="s">
        <v>153</v>
      </c>
      <c r="B145" t="s">
        <v>19</v>
      </c>
      <c r="C145" t="s">
        <v>152</v>
      </c>
      <c r="D145" t="s">
        <v>133</v>
      </c>
      <c r="E145" t="s">
        <v>181</v>
      </c>
      <c r="F145">
        <v>7452.0667419433603</v>
      </c>
      <c r="G145">
        <v>1596.5007896423299</v>
      </c>
      <c r="H145" t="s">
        <v>168</v>
      </c>
    </row>
    <row r="146" spans="1:8" x14ac:dyDescent="0.25">
      <c r="A146" t="s">
        <v>156</v>
      </c>
      <c r="B146" t="s">
        <v>31</v>
      </c>
      <c r="C146" t="s">
        <v>152</v>
      </c>
      <c r="D146" t="s">
        <v>134</v>
      </c>
      <c r="E146" t="s">
        <v>182</v>
      </c>
      <c r="F146">
        <v>7452.0667419433603</v>
      </c>
      <c r="G146">
        <v>1517.55282974243</v>
      </c>
      <c r="H146" t="s">
        <v>168</v>
      </c>
    </row>
    <row r="147" spans="1:8" x14ac:dyDescent="0.25">
      <c r="A147" t="s">
        <v>156</v>
      </c>
      <c r="B147" t="s">
        <v>31</v>
      </c>
      <c r="C147" t="s">
        <v>152</v>
      </c>
      <c r="D147" t="s">
        <v>134</v>
      </c>
      <c r="E147" t="s">
        <v>183</v>
      </c>
      <c r="F147">
        <v>7452.0667419433603</v>
      </c>
      <c r="G147">
        <v>1517.58103942871</v>
      </c>
      <c r="H147" t="s">
        <v>168</v>
      </c>
    </row>
    <row r="148" spans="1:8" x14ac:dyDescent="0.25">
      <c r="A148" t="s">
        <v>156</v>
      </c>
      <c r="B148" t="s">
        <v>31</v>
      </c>
      <c r="C148" t="s">
        <v>152</v>
      </c>
      <c r="D148" t="s">
        <v>134</v>
      </c>
      <c r="E148" t="s">
        <v>184</v>
      </c>
      <c r="F148">
        <v>7452.0667419433603</v>
      </c>
      <c r="G148">
        <v>1326.98801422119</v>
      </c>
      <c r="H148" t="s">
        <v>168</v>
      </c>
    </row>
    <row r="149" spans="1:8" x14ac:dyDescent="0.25">
      <c r="A149" t="s">
        <v>156</v>
      </c>
      <c r="B149" t="s">
        <v>31</v>
      </c>
      <c r="C149" t="s">
        <v>152</v>
      </c>
      <c r="D149" t="s">
        <v>134</v>
      </c>
      <c r="E149" t="s">
        <v>185</v>
      </c>
      <c r="F149">
        <v>7452.0667419433603</v>
      </c>
      <c r="G149">
        <v>1346.01868438721</v>
      </c>
      <c r="H149" t="s">
        <v>168</v>
      </c>
    </row>
    <row r="150" spans="1:8" x14ac:dyDescent="0.25">
      <c r="A150" t="s">
        <v>156</v>
      </c>
      <c r="B150" t="s">
        <v>31</v>
      </c>
      <c r="C150" t="s">
        <v>152</v>
      </c>
      <c r="D150" t="s">
        <v>134</v>
      </c>
      <c r="E150" t="s">
        <v>186</v>
      </c>
      <c r="F150">
        <v>7452.0667419433603</v>
      </c>
      <c r="G150">
        <v>1531.1310081481899</v>
      </c>
      <c r="H150" t="s">
        <v>168</v>
      </c>
    </row>
    <row r="151" spans="1:8" x14ac:dyDescent="0.25">
      <c r="A151" t="s">
        <v>156</v>
      </c>
      <c r="B151" t="s">
        <v>31</v>
      </c>
      <c r="C151" t="s">
        <v>152</v>
      </c>
      <c r="D151" t="s">
        <v>134</v>
      </c>
      <c r="E151" t="s">
        <v>187</v>
      </c>
      <c r="F151">
        <v>7452.0667419433603</v>
      </c>
      <c r="G151">
        <v>1540.77101516724</v>
      </c>
      <c r="H151" t="s">
        <v>168</v>
      </c>
    </row>
    <row r="152" spans="1:8" x14ac:dyDescent="0.25">
      <c r="A152" t="s">
        <v>156</v>
      </c>
      <c r="B152" t="s">
        <v>31</v>
      </c>
      <c r="C152" t="s">
        <v>152</v>
      </c>
      <c r="D152" t="s">
        <v>134</v>
      </c>
      <c r="E152" t="s">
        <v>172</v>
      </c>
      <c r="F152">
        <v>3726.0535583496098</v>
      </c>
      <c r="G152">
        <v>3133.1005287170401</v>
      </c>
      <c r="H152" t="s">
        <v>168</v>
      </c>
    </row>
    <row r="153" spans="1:8" x14ac:dyDescent="0.25">
      <c r="A153" t="s">
        <v>156</v>
      </c>
      <c r="B153" t="s">
        <v>31</v>
      </c>
      <c r="C153" t="s">
        <v>152</v>
      </c>
      <c r="D153" t="s">
        <v>134</v>
      </c>
      <c r="E153" t="s">
        <v>173</v>
      </c>
      <c r="F153">
        <v>3726.0535583496098</v>
      </c>
      <c r="G153">
        <v>2985.5702667236301</v>
      </c>
      <c r="H153" t="s">
        <v>168</v>
      </c>
    </row>
    <row r="154" spans="1:8" x14ac:dyDescent="0.25">
      <c r="A154" t="s">
        <v>156</v>
      </c>
      <c r="B154" t="s">
        <v>31</v>
      </c>
      <c r="C154" t="s">
        <v>152</v>
      </c>
      <c r="D154" t="s">
        <v>134</v>
      </c>
      <c r="E154" t="s">
        <v>190</v>
      </c>
      <c r="F154">
        <v>3726.0535583496098</v>
      </c>
      <c r="G154">
        <v>2552.8042564392099</v>
      </c>
      <c r="H154" t="s">
        <v>168</v>
      </c>
    </row>
    <row r="155" spans="1:8" x14ac:dyDescent="0.25">
      <c r="A155" t="s">
        <v>156</v>
      </c>
      <c r="B155" t="s">
        <v>31</v>
      </c>
      <c r="C155" t="s">
        <v>152</v>
      </c>
      <c r="D155" t="s">
        <v>134</v>
      </c>
      <c r="E155" t="s">
        <v>191</v>
      </c>
      <c r="F155">
        <v>3726.0535583496098</v>
      </c>
      <c r="G155">
        <v>2916.65671920776</v>
      </c>
      <c r="H155" t="s">
        <v>168</v>
      </c>
    </row>
    <row r="156" spans="1:8" x14ac:dyDescent="0.25">
      <c r="A156" t="s">
        <v>156</v>
      </c>
      <c r="B156" t="s">
        <v>31</v>
      </c>
      <c r="C156" t="s">
        <v>152</v>
      </c>
      <c r="D156" t="s">
        <v>134</v>
      </c>
      <c r="E156" t="s">
        <v>174</v>
      </c>
      <c r="F156">
        <v>7452.0667419433603</v>
      </c>
      <c r="G156">
        <v>5458.9569892883301</v>
      </c>
      <c r="H156" t="s">
        <v>168</v>
      </c>
    </row>
    <row r="157" spans="1:8" x14ac:dyDescent="0.25">
      <c r="A157" t="s">
        <v>156</v>
      </c>
      <c r="B157" t="s">
        <v>31</v>
      </c>
      <c r="C157" t="s">
        <v>152</v>
      </c>
      <c r="D157" t="s">
        <v>134</v>
      </c>
      <c r="E157" t="s">
        <v>175</v>
      </c>
      <c r="F157">
        <v>7452.0667419433603</v>
      </c>
      <c r="G157">
        <v>5385.2820358276404</v>
      </c>
      <c r="H157" t="s">
        <v>168</v>
      </c>
    </row>
    <row r="158" spans="1:8" x14ac:dyDescent="0.25">
      <c r="A158" t="s">
        <v>156</v>
      </c>
      <c r="B158" t="s">
        <v>31</v>
      </c>
      <c r="C158" t="s">
        <v>152</v>
      </c>
      <c r="D158" t="s">
        <v>134</v>
      </c>
      <c r="E158" t="s">
        <v>176</v>
      </c>
      <c r="F158">
        <v>7452.0667419433603</v>
      </c>
      <c r="G158">
        <v>5932.3938484191904</v>
      </c>
      <c r="H158" t="s">
        <v>168</v>
      </c>
    </row>
    <row r="159" spans="1:8" x14ac:dyDescent="0.25">
      <c r="A159" t="s">
        <v>156</v>
      </c>
      <c r="B159" t="s">
        <v>31</v>
      </c>
      <c r="C159" t="s">
        <v>152</v>
      </c>
      <c r="D159" t="s">
        <v>134</v>
      </c>
      <c r="E159" t="s">
        <v>177</v>
      </c>
      <c r="F159">
        <v>7452.0667419433603</v>
      </c>
      <c r="G159">
        <v>6005.1534767150897</v>
      </c>
      <c r="H159" t="s">
        <v>168</v>
      </c>
    </row>
    <row r="160" spans="1:8" x14ac:dyDescent="0.25">
      <c r="A160" t="s">
        <v>157</v>
      </c>
      <c r="B160" t="s">
        <v>31</v>
      </c>
      <c r="C160" t="s">
        <v>152</v>
      </c>
      <c r="D160" t="s">
        <v>135</v>
      </c>
      <c r="E160" t="s">
        <v>182</v>
      </c>
      <c r="F160">
        <v>7452.0667419433603</v>
      </c>
      <c r="G160">
        <v>1057.0164108276399</v>
      </c>
      <c r="H160" t="s">
        <v>168</v>
      </c>
    </row>
    <row r="161" spans="1:8" x14ac:dyDescent="0.25">
      <c r="A161" t="s">
        <v>157</v>
      </c>
      <c r="B161" t="s">
        <v>31</v>
      </c>
      <c r="C161" t="s">
        <v>152</v>
      </c>
      <c r="D161" t="s">
        <v>135</v>
      </c>
      <c r="E161" t="s">
        <v>183</v>
      </c>
      <c r="F161">
        <v>7452.0667419433603</v>
      </c>
      <c r="G161">
        <v>971.80971145629906</v>
      </c>
      <c r="H161" t="s">
        <v>168</v>
      </c>
    </row>
    <row r="162" spans="1:8" x14ac:dyDescent="0.25">
      <c r="A162" t="s">
        <v>157</v>
      </c>
      <c r="B162" t="s">
        <v>31</v>
      </c>
      <c r="C162" t="s">
        <v>152</v>
      </c>
      <c r="D162" t="s">
        <v>135</v>
      </c>
      <c r="E162" t="s">
        <v>184</v>
      </c>
      <c r="F162">
        <v>7452.0667419433603</v>
      </c>
      <c r="G162">
        <v>1814.70837020874</v>
      </c>
      <c r="H162" t="s">
        <v>168</v>
      </c>
    </row>
    <row r="163" spans="1:8" x14ac:dyDescent="0.25">
      <c r="A163" t="s">
        <v>157</v>
      </c>
      <c r="B163" t="s">
        <v>31</v>
      </c>
      <c r="C163" t="s">
        <v>152</v>
      </c>
      <c r="D163" t="s">
        <v>135</v>
      </c>
      <c r="E163" t="s">
        <v>185</v>
      </c>
      <c r="F163">
        <v>7452.0667419433603</v>
      </c>
      <c r="G163">
        <v>1823.3296279907199</v>
      </c>
      <c r="H163" t="s">
        <v>168</v>
      </c>
    </row>
    <row r="164" spans="1:8" x14ac:dyDescent="0.25">
      <c r="A164" t="s">
        <v>157</v>
      </c>
      <c r="B164" t="s">
        <v>31</v>
      </c>
      <c r="C164" t="s">
        <v>152</v>
      </c>
      <c r="D164" t="s">
        <v>135</v>
      </c>
      <c r="E164" t="s">
        <v>186</v>
      </c>
      <c r="F164">
        <v>7452.0667419433603</v>
      </c>
      <c r="G164">
        <v>1332.39708709717</v>
      </c>
      <c r="H164" t="s">
        <v>168</v>
      </c>
    </row>
    <row r="165" spans="1:8" x14ac:dyDescent="0.25">
      <c r="A165" t="s">
        <v>157</v>
      </c>
      <c r="B165" t="s">
        <v>31</v>
      </c>
      <c r="C165" t="s">
        <v>152</v>
      </c>
      <c r="D165" t="s">
        <v>135</v>
      </c>
      <c r="E165" t="s">
        <v>187</v>
      </c>
      <c r="F165">
        <v>7452.0667419433603</v>
      </c>
      <c r="G165">
        <v>1144.85715866089</v>
      </c>
      <c r="H165" t="s">
        <v>168</v>
      </c>
    </row>
    <row r="166" spans="1:8" x14ac:dyDescent="0.25">
      <c r="A166" t="s">
        <v>157</v>
      </c>
      <c r="B166" t="s">
        <v>31</v>
      </c>
      <c r="C166" t="s">
        <v>152</v>
      </c>
      <c r="D166" t="s">
        <v>135</v>
      </c>
      <c r="E166" t="s">
        <v>172</v>
      </c>
      <c r="F166">
        <v>3726.0535583496098</v>
      </c>
      <c r="G166">
        <v>3253.21559524536</v>
      </c>
      <c r="H166" t="s">
        <v>168</v>
      </c>
    </row>
    <row r="167" spans="1:8" x14ac:dyDescent="0.25">
      <c r="A167" t="s">
        <v>157</v>
      </c>
      <c r="B167" t="s">
        <v>31</v>
      </c>
      <c r="C167" t="s">
        <v>152</v>
      </c>
      <c r="D167" t="s">
        <v>135</v>
      </c>
      <c r="E167" t="s">
        <v>173</v>
      </c>
      <c r="F167">
        <v>3726.0535583496098</v>
      </c>
      <c r="G167">
        <v>3444.7367286682102</v>
      </c>
      <c r="H167" t="s">
        <v>168</v>
      </c>
    </row>
    <row r="168" spans="1:8" x14ac:dyDescent="0.25">
      <c r="A168" t="s">
        <v>157</v>
      </c>
      <c r="B168" t="s">
        <v>31</v>
      </c>
      <c r="C168" t="s">
        <v>152</v>
      </c>
      <c r="D168" t="s">
        <v>135</v>
      </c>
      <c r="E168" t="s">
        <v>190</v>
      </c>
      <c r="F168">
        <v>3726.0535583496098</v>
      </c>
      <c r="G168">
        <v>3483.9928321838402</v>
      </c>
      <c r="H168" t="s">
        <v>168</v>
      </c>
    </row>
    <row r="169" spans="1:8" x14ac:dyDescent="0.25">
      <c r="A169" t="s">
        <v>157</v>
      </c>
      <c r="B169" t="s">
        <v>31</v>
      </c>
      <c r="C169" t="s">
        <v>152</v>
      </c>
      <c r="D169" t="s">
        <v>135</v>
      </c>
      <c r="E169" t="s">
        <v>191</v>
      </c>
      <c r="F169">
        <v>3726.0535583496098</v>
      </c>
      <c r="G169">
        <v>3544.04198455811</v>
      </c>
      <c r="H169" t="s">
        <v>168</v>
      </c>
    </row>
    <row r="170" spans="1:8" x14ac:dyDescent="0.25">
      <c r="A170" t="s">
        <v>157</v>
      </c>
      <c r="B170" t="s">
        <v>31</v>
      </c>
      <c r="C170" t="s">
        <v>152</v>
      </c>
      <c r="D170" t="s">
        <v>135</v>
      </c>
      <c r="E170" t="s">
        <v>174</v>
      </c>
      <c r="F170">
        <v>7452.0667419433603</v>
      </c>
      <c r="G170">
        <v>4917.1775283813504</v>
      </c>
      <c r="H170" t="s">
        <v>168</v>
      </c>
    </row>
    <row r="171" spans="1:8" x14ac:dyDescent="0.25">
      <c r="A171" t="s">
        <v>157</v>
      </c>
      <c r="B171" t="s">
        <v>31</v>
      </c>
      <c r="C171" t="s">
        <v>152</v>
      </c>
      <c r="D171" t="s">
        <v>135</v>
      </c>
      <c r="E171" t="s">
        <v>175</v>
      </c>
      <c r="F171">
        <v>7452.0667419433603</v>
      </c>
      <c r="G171">
        <v>4930.5021591186496</v>
      </c>
      <c r="H171" t="s">
        <v>168</v>
      </c>
    </row>
    <row r="172" spans="1:8" x14ac:dyDescent="0.25">
      <c r="A172" t="s">
        <v>157</v>
      </c>
      <c r="B172" t="s">
        <v>31</v>
      </c>
      <c r="C172" t="s">
        <v>152</v>
      </c>
      <c r="D172" t="s">
        <v>135</v>
      </c>
      <c r="E172" t="s">
        <v>176</v>
      </c>
      <c r="F172">
        <v>7452.0667419433603</v>
      </c>
      <c r="G172">
        <v>4920.3170127868698</v>
      </c>
      <c r="H172" t="s">
        <v>168</v>
      </c>
    </row>
    <row r="173" spans="1:8" x14ac:dyDescent="0.25">
      <c r="A173" t="s">
        <v>157</v>
      </c>
      <c r="B173" t="s">
        <v>31</v>
      </c>
      <c r="C173" t="s">
        <v>152</v>
      </c>
      <c r="D173" t="s">
        <v>135</v>
      </c>
      <c r="E173" t="s">
        <v>177</v>
      </c>
      <c r="F173">
        <v>7452.0667419433603</v>
      </c>
      <c r="G173">
        <v>4906.3810234069797</v>
      </c>
      <c r="H173" t="s">
        <v>168</v>
      </c>
    </row>
    <row r="174" spans="1:8" x14ac:dyDescent="0.25">
      <c r="A174" t="s">
        <v>158</v>
      </c>
      <c r="B174" t="s">
        <v>28</v>
      </c>
      <c r="C174" t="s">
        <v>152</v>
      </c>
      <c r="D174" t="s">
        <v>126</v>
      </c>
      <c r="E174" t="s">
        <v>186</v>
      </c>
      <c r="F174">
        <v>3726.0535583496098</v>
      </c>
      <c r="G174">
        <v>2494.62621688843</v>
      </c>
      <c r="H174" t="s">
        <v>168</v>
      </c>
    </row>
    <row r="175" spans="1:8" x14ac:dyDescent="0.25">
      <c r="A175" t="s">
        <v>158</v>
      </c>
      <c r="B175" t="s">
        <v>28</v>
      </c>
      <c r="C175" t="s">
        <v>152</v>
      </c>
      <c r="D175" t="s">
        <v>126</v>
      </c>
      <c r="E175" t="s">
        <v>187</v>
      </c>
      <c r="F175">
        <v>3726.0535583496098</v>
      </c>
      <c r="G175">
        <v>2611.8612899780301</v>
      </c>
      <c r="H175" t="s">
        <v>168</v>
      </c>
    </row>
    <row r="176" spans="1:8" x14ac:dyDescent="0.25">
      <c r="A176" t="s">
        <v>158</v>
      </c>
      <c r="B176" t="s">
        <v>28</v>
      </c>
      <c r="C176" t="s">
        <v>152</v>
      </c>
      <c r="D176" t="s">
        <v>126</v>
      </c>
      <c r="E176" t="s">
        <v>188</v>
      </c>
      <c r="F176">
        <v>3726.0535583496098</v>
      </c>
      <c r="G176">
        <v>1613.3999786377001</v>
      </c>
      <c r="H176" t="s">
        <v>168</v>
      </c>
    </row>
    <row r="177" spans="1:8" x14ac:dyDescent="0.25">
      <c r="A177" t="s">
        <v>158</v>
      </c>
      <c r="B177" t="s">
        <v>28</v>
      </c>
      <c r="C177" t="s">
        <v>152</v>
      </c>
      <c r="D177" t="s">
        <v>126</v>
      </c>
      <c r="E177" t="s">
        <v>189</v>
      </c>
      <c r="F177">
        <v>3726.0535583496098</v>
      </c>
      <c r="G177">
        <v>1663.9844207763699</v>
      </c>
      <c r="H177" t="s">
        <v>168</v>
      </c>
    </row>
    <row r="178" spans="1:8" x14ac:dyDescent="0.25">
      <c r="A178" t="s">
        <v>158</v>
      </c>
      <c r="B178" t="s">
        <v>28</v>
      </c>
      <c r="C178" t="s">
        <v>152</v>
      </c>
      <c r="D178" t="s">
        <v>126</v>
      </c>
      <c r="E178" t="s">
        <v>167</v>
      </c>
      <c r="F178">
        <v>7452.0667419433603</v>
      </c>
      <c r="G178">
        <v>1867.48557281494</v>
      </c>
      <c r="H178" t="s">
        <v>168</v>
      </c>
    </row>
    <row r="179" spans="1:8" x14ac:dyDescent="0.25">
      <c r="A179" t="s">
        <v>158</v>
      </c>
      <c r="B179" t="s">
        <v>28</v>
      </c>
      <c r="C179" t="s">
        <v>152</v>
      </c>
      <c r="D179" t="s">
        <v>126</v>
      </c>
      <c r="E179" t="s">
        <v>169</v>
      </c>
      <c r="F179">
        <v>7452.0667419433603</v>
      </c>
      <c r="G179">
        <v>1874.1785202026399</v>
      </c>
      <c r="H179" t="s">
        <v>168</v>
      </c>
    </row>
    <row r="180" spans="1:8" x14ac:dyDescent="0.25">
      <c r="A180" t="s">
        <v>158</v>
      </c>
      <c r="B180" t="s">
        <v>28</v>
      </c>
      <c r="C180" t="s">
        <v>152</v>
      </c>
      <c r="D180" t="s">
        <v>126</v>
      </c>
      <c r="E180" t="s">
        <v>170</v>
      </c>
      <c r="F180">
        <v>7452.0667419433603</v>
      </c>
      <c r="G180">
        <v>1859.1218566894499</v>
      </c>
      <c r="H180" t="s">
        <v>168</v>
      </c>
    </row>
    <row r="181" spans="1:8" x14ac:dyDescent="0.25">
      <c r="A181" t="s">
        <v>158</v>
      </c>
      <c r="B181" t="s">
        <v>28</v>
      </c>
      <c r="C181" t="s">
        <v>152</v>
      </c>
      <c r="D181" t="s">
        <v>126</v>
      </c>
      <c r="E181" t="s">
        <v>171</v>
      </c>
      <c r="F181">
        <v>7452.0667419433603</v>
      </c>
      <c r="G181">
        <v>1866.1575126647899</v>
      </c>
      <c r="H181" t="s">
        <v>168</v>
      </c>
    </row>
    <row r="182" spans="1:8" x14ac:dyDescent="0.25">
      <c r="A182" t="s">
        <v>160</v>
      </c>
      <c r="B182" t="s">
        <v>161</v>
      </c>
      <c r="C182" t="s">
        <v>152</v>
      </c>
      <c r="D182" t="s">
        <v>139</v>
      </c>
      <c r="E182" t="s">
        <v>182</v>
      </c>
      <c r="F182">
        <v>7452.0667419433603</v>
      </c>
      <c r="G182">
        <v>2746.8928718566899</v>
      </c>
      <c r="H182" t="s">
        <v>168</v>
      </c>
    </row>
    <row r="183" spans="1:8" x14ac:dyDescent="0.25">
      <c r="A183" t="s">
        <v>160</v>
      </c>
      <c r="B183" t="s">
        <v>161</v>
      </c>
      <c r="C183" t="s">
        <v>152</v>
      </c>
      <c r="D183" t="s">
        <v>139</v>
      </c>
      <c r="E183" t="s">
        <v>183</v>
      </c>
      <c r="F183">
        <v>7452.0667419433603</v>
      </c>
      <c r="G183">
        <v>2741.3487052917499</v>
      </c>
      <c r="H183" t="s">
        <v>168</v>
      </c>
    </row>
    <row r="184" spans="1:8" x14ac:dyDescent="0.25">
      <c r="A184" t="s">
        <v>160</v>
      </c>
      <c r="B184" t="s">
        <v>161</v>
      </c>
      <c r="C184" t="s">
        <v>152</v>
      </c>
      <c r="D184" t="s">
        <v>139</v>
      </c>
      <c r="E184" t="s">
        <v>184</v>
      </c>
      <c r="F184">
        <v>7452.0667419433603</v>
      </c>
      <c r="G184">
        <v>2793.5837974548299</v>
      </c>
      <c r="H184" t="s">
        <v>168</v>
      </c>
    </row>
    <row r="185" spans="1:8" x14ac:dyDescent="0.25">
      <c r="A185" t="s">
        <v>160</v>
      </c>
      <c r="B185" t="s">
        <v>161</v>
      </c>
      <c r="C185" t="s">
        <v>152</v>
      </c>
      <c r="D185" t="s">
        <v>139</v>
      </c>
      <c r="E185" t="s">
        <v>185</v>
      </c>
      <c r="F185">
        <v>7452.0667419433603</v>
      </c>
      <c r="G185">
        <v>2799.3062667846698</v>
      </c>
      <c r="H185" t="s">
        <v>168</v>
      </c>
    </row>
    <row r="186" spans="1:8" x14ac:dyDescent="0.25">
      <c r="A186" t="s">
        <v>159</v>
      </c>
      <c r="B186" t="s">
        <v>28</v>
      </c>
      <c r="C186" t="s">
        <v>152</v>
      </c>
      <c r="D186" t="s">
        <v>127</v>
      </c>
      <c r="E186" t="s">
        <v>186</v>
      </c>
      <c r="F186">
        <v>3726.0535583496098</v>
      </c>
      <c r="G186">
        <v>2840.6123695373499</v>
      </c>
      <c r="H186" t="s">
        <v>168</v>
      </c>
    </row>
    <row r="187" spans="1:8" x14ac:dyDescent="0.25">
      <c r="A187" t="s">
        <v>159</v>
      </c>
      <c r="B187" t="s">
        <v>28</v>
      </c>
      <c r="C187" t="s">
        <v>152</v>
      </c>
      <c r="D187" t="s">
        <v>127</v>
      </c>
      <c r="E187" t="s">
        <v>187</v>
      </c>
      <c r="F187">
        <v>3726.0535583496098</v>
      </c>
      <c r="G187">
        <v>3046.2699890136701</v>
      </c>
      <c r="H187" t="s">
        <v>168</v>
      </c>
    </row>
    <row r="188" spans="1:8" x14ac:dyDescent="0.25">
      <c r="A188" t="s">
        <v>159</v>
      </c>
      <c r="B188" t="s">
        <v>28</v>
      </c>
      <c r="C188" t="s">
        <v>152</v>
      </c>
      <c r="D188" t="s">
        <v>127</v>
      </c>
      <c r="E188" t="s">
        <v>188</v>
      </c>
      <c r="F188">
        <v>3726.0535583496098</v>
      </c>
      <c r="G188">
        <v>2285.0849914550799</v>
      </c>
      <c r="H188" t="s">
        <v>168</v>
      </c>
    </row>
    <row r="189" spans="1:8" x14ac:dyDescent="0.25">
      <c r="A189" t="s">
        <v>159</v>
      </c>
      <c r="B189" t="s">
        <v>28</v>
      </c>
      <c r="C189" t="s">
        <v>152</v>
      </c>
      <c r="D189" t="s">
        <v>127</v>
      </c>
      <c r="E189" t="s">
        <v>189</v>
      </c>
      <c r="F189">
        <v>3726.0535583496098</v>
      </c>
      <c r="G189">
        <v>2084.5173835754399</v>
      </c>
      <c r="H189" t="s">
        <v>168</v>
      </c>
    </row>
    <row r="190" spans="1:8" x14ac:dyDescent="0.25">
      <c r="A190" t="s">
        <v>159</v>
      </c>
      <c r="B190" t="s">
        <v>28</v>
      </c>
      <c r="C190" t="s">
        <v>152</v>
      </c>
      <c r="D190" t="s">
        <v>127</v>
      </c>
      <c r="E190" t="s">
        <v>167</v>
      </c>
      <c r="F190">
        <v>7452.0667419433603</v>
      </c>
      <c r="G190">
        <v>2004.80604553223</v>
      </c>
      <c r="H190" t="s">
        <v>168</v>
      </c>
    </row>
    <row r="191" spans="1:8" x14ac:dyDescent="0.25">
      <c r="A191" t="s">
        <v>159</v>
      </c>
      <c r="B191" t="s">
        <v>28</v>
      </c>
      <c r="C191" t="s">
        <v>152</v>
      </c>
      <c r="D191" t="s">
        <v>127</v>
      </c>
      <c r="E191" t="s">
        <v>169</v>
      </c>
      <c r="F191">
        <v>7452.0667419433603</v>
      </c>
      <c r="G191">
        <v>2063.14649581909</v>
      </c>
      <c r="H191" t="s">
        <v>168</v>
      </c>
    </row>
    <row r="192" spans="1:8" x14ac:dyDescent="0.25">
      <c r="A192" t="s">
        <v>159</v>
      </c>
      <c r="B192" t="s">
        <v>28</v>
      </c>
      <c r="C192" t="s">
        <v>152</v>
      </c>
      <c r="D192" t="s">
        <v>127</v>
      </c>
      <c r="E192" t="s">
        <v>170</v>
      </c>
      <c r="F192">
        <v>7452.0667419433603</v>
      </c>
      <c r="G192">
        <v>1996.28273773193</v>
      </c>
      <c r="H192" t="s">
        <v>168</v>
      </c>
    </row>
    <row r="193" spans="1:8" x14ac:dyDescent="0.25">
      <c r="A193" t="s">
        <v>159</v>
      </c>
      <c r="B193" t="s">
        <v>28</v>
      </c>
      <c r="C193" t="s">
        <v>152</v>
      </c>
      <c r="D193" t="s">
        <v>127</v>
      </c>
      <c r="E193" t="s">
        <v>171</v>
      </c>
      <c r="F193">
        <v>7452.0667419433603</v>
      </c>
      <c r="G193">
        <v>2035.1071357727101</v>
      </c>
      <c r="H193" t="s">
        <v>168</v>
      </c>
    </row>
  </sheetData>
  <sortState ref="K2:P13">
    <sortCondition ref="K2:K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selection activeCell="N17" sqref="N17"/>
    </sheetView>
  </sheetViews>
  <sheetFormatPr defaultRowHeight="15" x14ac:dyDescent="0.25"/>
  <cols>
    <col min="3" max="3" width="30.85546875" bestFit="1" customWidth="1"/>
    <col min="6" max="6" width="26.5703125" customWidth="1"/>
    <col min="7" max="7" width="11.5703125" bestFit="1" customWidth="1"/>
    <col min="9" max="9" width="14" customWidth="1"/>
    <col min="12" max="12" width="9.7109375" bestFit="1" customWidth="1"/>
    <col min="13" max="13" width="8.7109375" bestFit="1" customWidth="1"/>
    <col min="14" max="14" width="10.7109375" bestFit="1" customWidth="1"/>
    <col min="15" max="15" width="9.7109375" bestFit="1" customWidth="1"/>
    <col min="16" max="16" width="10.7109375" bestFit="1" customWidth="1"/>
  </cols>
  <sheetData>
    <row r="1" spans="1:16" ht="51.75" x14ac:dyDescent="0.25">
      <c r="A1" s="3" t="s">
        <v>1</v>
      </c>
      <c r="B1" s="3"/>
      <c r="C1" s="3" t="s">
        <v>2</v>
      </c>
      <c r="D1" s="3" t="s">
        <v>3</v>
      </c>
      <c r="E1" s="9" t="s">
        <v>4</v>
      </c>
      <c r="F1" s="21" t="s">
        <v>5</v>
      </c>
      <c r="G1" s="12" t="s">
        <v>6</v>
      </c>
      <c r="H1" s="13" t="s">
        <v>7</v>
      </c>
      <c r="I1" s="4" t="s">
        <v>143</v>
      </c>
      <c r="J1" s="4" t="s">
        <v>8</v>
      </c>
      <c r="K1" s="4" t="s">
        <v>9</v>
      </c>
      <c r="L1" s="36">
        <v>41652</v>
      </c>
      <c r="M1" s="36">
        <v>41640</v>
      </c>
      <c r="N1" s="36">
        <v>41623</v>
      </c>
      <c r="O1" s="36">
        <v>41609</v>
      </c>
      <c r="P1" s="36">
        <v>41593</v>
      </c>
    </row>
    <row r="2" spans="1:16" x14ac:dyDescent="0.25">
      <c r="A2" s="3"/>
      <c r="B2" s="2" t="s">
        <v>20</v>
      </c>
      <c r="C2" s="1" t="s">
        <v>30</v>
      </c>
      <c r="D2" s="6"/>
      <c r="E2" s="8">
        <f>$I2/(AVERAGE(I3:L3))</f>
        <v>16.8</v>
      </c>
      <c r="F2" s="22">
        <v>44</v>
      </c>
      <c r="G2" s="8">
        <f>($I2/$F2)*100</f>
        <v>47.727272727272727</v>
      </c>
      <c r="H2" s="8">
        <v>18</v>
      </c>
      <c r="I2" s="8">
        <v>21</v>
      </c>
      <c r="J2" s="8">
        <v>25</v>
      </c>
      <c r="K2" s="8">
        <v>25</v>
      </c>
      <c r="L2" s="25">
        <v>25</v>
      </c>
      <c r="M2" s="25">
        <v>26</v>
      </c>
      <c r="N2" s="25">
        <v>21</v>
      </c>
      <c r="O2" s="25">
        <v>21</v>
      </c>
      <c r="P2" s="25">
        <v>21</v>
      </c>
    </row>
    <row r="3" spans="1:16" x14ac:dyDescent="0.25">
      <c r="A3" s="3"/>
      <c r="B3" s="2"/>
      <c r="C3" s="1" t="s">
        <v>22</v>
      </c>
      <c r="D3" s="6"/>
      <c r="E3" s="8"/>
      <c r="F3" s="22"/>
      <c r="G3" s="8"/>
      <c r="H3" s="2"/>
      <c r="I3" s="8">
        <f>J2-I2</f>
        <v>4</v>
      </c>
      <c r="J3" s="8">
        <f>K2-J2</f>
        <v>0</v>
      </c>
      <c r="K3" s="8">
        <f>L2-K2</f>
        <v>0</v>
      </c>
      <c r="L3" s="8">
        <f t="shared" ref="L3:O3" si="0">M2-L2</f>
        <v>1</v>
      </c>
      <c r="M3" s="8">
        <f t="shared" si="0"/>
        <v>-5</v>
      </c>
      <c r="N3" s="8">
        <f t="shared" si="0"/>
        <v>0</v>
      </c>
      <c r="O3" s="8">
        <f t="shared" si="0"/>
        <v>0</v>
      </c>
      <c r="P3" s="8"/>
    </row>
    <row r="4" spans="1:16" x14ac:dyDescent="0.25">
      <c r="A4" s="3"/>
      <c r="B4" s="3"/>
      <c r="C4" s="3"/>
      <c r="D4" s="3"/>
      <c r="E4" s="9"/>
      <c r="F4" s="21"/>
      <c r="G4" s="12"/>
      <c r="H4" s="13"/>
      <c r="I4" s="4"/>
      <c r="J4" s="4"/>
      <c r="K4" s="4"/>
      <c r="L4" s="37">
        <v>25</v>
      </c>
      <c r="M4" s="25">
        <v>25</v>
      </c>
      <c r="N4" s="25">
        <v>25</v>
      </c>
      <c r="O4" s="25">
        <v>25</v>
      </c>
      <c r="P4" s="25">
        <v>26</v>
      </c>
    </row>
    <row r="5" spans="1:16" x14ac:dyDescent="0.25">
      <c r="A5" s="3"/>
      <c r="B5" s="3"/>
      <c r="C5" s="3"/>
      <c r="D5" s="3"/>
      <c r="E5" s="9"/>
      <c r="F5" s="21"/>
      <c r="G5" s="12"/>
      <c r="H5" s="13"/>
      <c r="I5" s="4"/>
      <c r="J5" s="4"/>
      <c r="K5" s="4"/>
    </row>
    <row r="6" spans="1:16" x14ac:dyDescent="0.25">
      <c r="A6" s="3"/>
      <c r="B6" s="3"/>
      <c r="C6" s="3"/>
      <c r="D6" s="3"/>
      <c r="E6" s="9"/>
      <c r="F6" s="21"/>
      <c r="G6" s="12"/>
      <c r="H6" s="13"/>
      <c r="I6" s="4"/>
      <c r="J6" s="4"/>
      <c r="K6" s="4"/>
    </row>
    <row r="7" spans="1:16" x14ac:dyDescent="0.25">
      <c r="A7" s="3"/>
      <c r="B7" s="3"/>
      <c r="C7" s="3"/>
      <c r="D7" s="3"/>
      <c r="E7" s="9"/>
      <c r="F7" s="21"/>
      <c r="G7" s="12"/>
      <c r="H7" s="13"/>
      <c r="I7" s="4"/>
      <c r="J7" s="4"/>
      <c r="K7" s="4"/>
    </row>
    <row r="8" spans="1:16" x14ac:dyDescent="0.25">
      <c r="A8" s="2" t="s">
        <v>19</v>
      </c>
      <c r="B8" s="2" t="s">
        <v>20</v>
      </c>
      <c r="C8" s="1" t="s">
        <v>21</v>
      </c>
      <c r="D8" s="6"/>
      <c r="E8" s="8" t="e">
        <f>$I8/(AVERAGE($I3:$O3))</f>
        <v>#DIV/0!</v>
      </c>
      <c r="F8" s="22" t="e">
        <f>SUM($H8+#REF!)</f>
        <v>#REF!</v>
      </c>
      <c r="G8" s="8" t="e">
        <f>($I8/$F8)*100</f>
        <v>#REF!</v>
      </c>
      <c r="H8" s="8">
        <v>48517</v>
      </c>
      <c r="I8" s="8">
        <v>8607</v>
      </c>
      <c r="J8" s="8">
        <v>8607</v>
      </c>
      <c r="K8" s="8">
        <v>8691</v>
      </c>
    </row>
    <row r="9" spans="1:16" x14ac:dyDescent="0.25">
      <c r="A9" s="2"/>
      <c r="B9" s="2"/>
      <c r="C9" s="1" t="s">
        <v>22</v>
      </c>
      <c r="D9" s="6"/>
      <c r="E9" s="8"/>
      <c r="F9" s="22"/>
      <c r="G9" s="8"/>
      <c r="H9" s="2"/>
      <c r="I9" s="8">
        <f>J8-I8</f>
        <v>0</v>
      </c>
      <c r="J9" s="8" t="e">
        <f>#REF!-J8</f>
        <v>#REF!</v>
      </c>
      <c r="K9" s="8">
        <v>279</v>
      </c>
    </row>
    <row r="10" spans="1:16" x14ac:dyDescent="0.25">
      <c r="A10" s="2"/>
      <c r="B10" s="2" t="s">
        <v>20</v>
      </c>
      <c r="C10" s="2" t="s">
        <v>23</v>
      </c>
      <c r="D10" s="2"/>
      <c r="E10" s="8" t="e">
        <f>$I10/(AVERAGE($I5:$O5))</f>
        <v>#DIV/0!</v>
      </c>
      <c r="F10" s="22" t="e">
        <f>SUM($H10+#REF!)</f>
        <v>#REF!</v>
      </c>
      <c r="G10" s="8" t="e">
        <f>($I10/$F10)*100</f>
        <v>#REF!</v>
      </c>
      <c r="H10" s="8">
        <v>50856</v>
      </c>
      <c r="I10" s="10">
        <v>26410</v>
      </c>
      <c r="J10" s="10">
        <v>26410</v>
      </c>
      <c r="K10" s="10">
        <v>26463</v>
      </c>
    </row>
    <row r="11" spans="1:16" x14ac:dyDescent="0.25">
      <c r="A11" s="2"/>
      <c r="B11" s="2"/>
      <c r="C11" s="1" t="s">
        <v>22</v>
      </c>
      <c r="D11" s="6"/>
      <c r="E11" s="8"/>
      <c r="F11" s="22"/>
      <c r="G11" s="8"/>
      <c r="H11" s="2"/>
      <c r="I11" s="8">
        <f>J10-I10</f>
        <v>0</v>
      </c>
      <c r="J11" s="8" t="e">
        <f>#REF!-J10</f>
        <v>#REF!</v>
      </c>
      <c r="K11" s="8">
        <v>113</v>
      </c>
    </row>
    <row r="12" spans="1:16" x14ac:dyDescent="0.25">
      <c r="A12" s="1"/>
      <c r="B12" s="2" t="s">
        <v>24</v>
      </c>
      <c r="C12" s="1" t="s">
        <v>25</v>
      </c>
      <c r="D12" s="6"/>
      <c r="E12" s="8" t="e">
        <f>$I12/(AVERAGE($I7:$K7,$L7:$M7,$O7:$P7))</f>
        <v>#DIV/0!</v>
      </c>
      <c r="F12" s="22">
        <f>SUM($H12+$I12)</f>
        <v>40003</v>
      </c>
      <c r="G12" s="8">
        <f>($I12/$F12)*100</f>
        <v>63.630227732920034</v>
      </c>
      <c r="H12" s="8">
        <v>14549</v>
      </c>
      <c r="I12" s="8">
        <v>25454</v>
      </c>
      <c r="J12" s="8">
        <v>25454</v>
      </c>
      <c r="K12" s="8">
        <v>25474</v>
      </c>
    </row>
    <row r="13" spans="1:16" x14ac:dyDescent="0.25">
      <c r="A13" s="2"/>
      <c r="B13" s="2"/>
      <c r="C13" s="1" t="s">
        <v>22</v>
      </c>
      <c r="D13" s="6"/>
      <c r="E13" s="8"/>
      <c r="F13" s="22"/>
      <c r="G13" s="8"/>
      <c r="H13" s="2"/>
      <c r="I13" s="8">
        <f>J12-I12</f>
        <v>0</v>
      </c>
      <c r="J13" s="8" t="e">
        <f>#REF!-J12</f>
        <v>#REF!</v>
      </c>
      <c r="K13" s="8">
        <v>92</v>
      </c>
    </row>
    <row r="14" spans="1:16" x14ac:dyDescent="0.25">
      <c r="A14" s="1"/>
      <c r="B14" s="2" t="s">
        <v>24</v>
      </c>
      <c r="C14" s="1" t="s">
        <v>26</v>
      </c>
      <c r="D14" s="6" t="s">
        <v>27</v>
      </c>
      <c r="E14" s="8" t="e">
        <f>$I14/(AVERAGE($I9:$O9))</f>
        <v>#REF!</v>
      </c>
      <c r="F14" s="22">
        <f>SUM($H14+$I14)</f>
        <v>40002</v>
      </c>
      <c r="G14" s="8">
        <f>($I14/$F14)*100</f>
        <v>63.634318284085801</v>
      </c>
      <c r="H14" s="8">
        <v>14547</v>
      </c>
      <c r="I14" s="8">
        <v>25455</v>
      </c>
      <c r="J14" s="8">
        <v>25455</v>
      </c>
      <c r="K14" s="8">
        <v>25476</v>
      </c>
    </row>
    <row r="15" spans="1:16" x14ac:dyDescent="0.25">
      <c r="A15" s="2"/>
      <c r="B15" s="2"/>
      <c r="C15" s="1" t="s">
        <v>22</v>
      </c>
      <c r="D15" s="6"/>
      <c r="E15" s="8"/>
      <c r="F15" s="22"/>
      <c r="G15" s="8"/>
      <c r="H15" s="2"/>
      <c r="I15" s="8">
        <f>J14-I14</f>
        <v>0</v>
      </c>
      <c r="J15" s="8" t="e">
        <f>#REF!-J14</f>
        <v>#REF!</v>
      </c>
      <c r="K15" s="8">
        <v>91</v>
      </c>
    </row>
    <row r="16" spans="1:16" x14ac:dyDescent="0.25">
      <c r="A16" s="1"/>
      <c r="B16" s="1"/>
      <c r="C16" s="1"/>
      <c r="D16" s="1"/>
      <c r="E16" s="8"/>
      <c r="F16" s="22"/>
      <c r="G16" s="8"/>
      <c r="H16" s="2"/>
      <c r="I16" s="8"/>
      <c r="J16" s="8"/>
      <c r="K16" s="8"/>
    </row>
    <row r="17" spans="1:11" x14ac:dyDescent="0.25">
      <c r="A17" s="2" t="s">
        <v>28</v>
      </c>
      <c r="B17" s="2" t="s">
        <v>20</v>
      </c>
      <c r="C17" s="1" t="s">
        <v>29</v>
      </c>
      <c r="D17" s="1"/>
      <c r="E17" s="8">
        <f>$I17/(AVERAGE($K18,$L12:$O12))</f>
        <v>3.8995742797851563E-3</v>
      </c>
      <c r="F17" s="22">
        <f>SUM($H17+$I17)</f>
        <v>52</v>
      </c>
      <c r="G17" s="8">
        <f>($I17/$F17)*100</f>
        <v>53.754131610576927</v>
      </c>
      <c r="H17" s="8">
        <v>24.0478515625</v>
      </c>
      <c r="I17" s="11">
        <v>27.9521484375</v>
      </c>
      <c r="J17" s="11">
        <v>32768</v>
      </c>
      <c r="K17" s="11">
        <v>32768</v>
      </c>
    </row>
    <row r="18" spans="1:11" x14ac:dyDescent="0.25">
      <c r="A18" s="2"/>
      <c r="B18" s="2"/>
      <c r="C18" s="1" t="s">
        <v>22</v>
      </c>
      <c r="D18" s="6"/>
      <c r="E18" s="8"/>
      <c r="F18" s="22"/>
      <c r="G18" s="8"/>
      <c r="H18" s="2"/>
      <c r="I18" s="8">
        <f>J17-I17</f>
        <v>32740.0478515625</v>
      </c>
      <c r="J18" s="8" t="e">
        <f>#REF!-J17</f>
        <v>#REF!</v>
      </c>
      <c r="K18" s="8">
        <v>7168</v>
      </c>
    </row>
    <row r="19" spans="1:11" x14ac:dyDescent="0.25">
      <c r="A19" s="1"/>
      <c r="B19" s="2" t="s">
        <v>20</v>
      </c>
      <c r="C19" s="1" t="s">
        <v>30</v>
      </c>
      <c r="D19" s="6"/>
      <c r="E19" s="8" t="e">
        <f>$I19/(AVERAGE($I20:$K20,#REF!))</f>
        <v>#REF!</v>
      </c>
      <c r="F19" s="22">
        <f>SUM($H19+$I19)</f>
        <v>46080</v>
      </c>
      <c r="G19" s="8">
        <f>($I19/$F19)*100</f>
        <v>62.222222222222221</v>
      </c>
      <c r="H19" s="8">
        <v>17408</v>
      </c>
      <c r="I19" s="8">
        <v>28672</v>
      </c>
      <c r="J19" s="8">
        <v>28672</v>
      </c>
      <c r="K19" s="8">
        <v>28672</v>
      </c>
    </row>
    <row r="20" spans="1:11" x14ac:dyDescent="0.25">
      <c r="A20" s="2"/>
      <c r="B20" s="2"/>
      <c r="C20" s="1" t="s">
        <v>22</v>
      </c>
      <c r="D20" s="6"/>
      <c r="E20" s="8"/>
      <c r="F20" s="22"/>
      <c r="G20" s="8"/>
      <c r="H20" s="2"/>
      <c r="I20" s="8">
        <f>J19-I19</f>
        <v>0</v>
      </c>
      <c r="J20" s="8" t="e">
        <f>#REF!-J19</f>
        <v>#REF!</v>
      </c>
      <c r="K20" s="8">
        <v>0</v>
      </c>
    </row>
    <row r="21" spans="1:11" x14ac:dyDescent="0.25">
      <c r="A21" s="1"/>
      <c r="B21" s="1"/>
      <c r="C21" s="1"/>
      <c r="D21" s="1"/>
      <c r="E21" s="8"/>
      <c r="F21" s="22"/>
      <c r="G21" s="8"/>
      <c r="H21" s="2"/>
      <c r="I21" s="8"/>
      <c r="J21" s="8"/>
      <c r="K21" s="8"/>
    </row>
    <row r="22" spans="1:11" x14ac:dyDescent="0.25">
      <c r="A22" s="1" t="s">
        <v>31</v>
      </c>
      <c r="B22" s="2" t="s">
        <v>20</v>
      </c>
      <c r="C22" s="1" t="s">
        <v>32</v>
      </c>
      <c r="D22" s="1"/>
      <c r="E22" s="8">
        <f>$I22/(AVERAGE($I17:$N17))</f>
        <v>0.14578132779977304</v>
      </c>
      <c r="F22" s="22">
        <f>SUM($H22+$I22)</f>
        <v>50509</v>
      </c>
      <c r="G22" s="8">
        <f>($I22/$F22)*100</f>
        <v>6.3077867310776305</v>
      </c>
      <c r="H22" s="8">
        <v>47323</v>
      </c>
      <c r="I22" s="10">
        <v>3186</v>
      </c>
      <c r="J22" s="10">
        <v>3186</v>
      </c>
      <c r="K22" s="10">
        <v>5787</v>
      </c>
    </row>
    <row r="23" spans="1:11" x14ac:dyDescent="0.25">
      <c r="A23" s="2"/>
      <c r="B23" s="2"/>
      <c r="C23" s="1" t="s">
        <v>22</v>
      </c>
      <c r="D23" s="6"/>
      <c r="E23" s="8"/>
      <c r="F23" s="22"/>
      <c r="G23" s="8"/>
      <c r="H23" s="2"/>
      <c r="I23" s="8">
        <f>J22-I22</f>
        <v>0</v>
      </c>
      <c r="J23" s="8" t="e">
        <f>#REF!-J22</f>
        <v>#REF!</v>
      </c>
      <c r="K23" s="8">
        <v>3964</v>
      </c>
    </row>
    <row r="24" spans="1:11" x14ac:dyDescent="0.25">
      <c r="A24" s="1"/>
      <c r="B24" s="2" t="s">
        <v>20</v>
      </c>
      <c r="C24" s="1" t="s">
        <v>33</v>
      </c>
      <c r="D24" s="1"/>
      <c r="E24" s="8">
        <f>$I24/(AVERAGE($I19:$N19))</f>
        <v>0.31490652901785715</v>
      </c>
      <c r="F24" s="22">
        <f>SUM($H24+$I24)</f>
        <v>49835</v>
      </c>
      <c r="G24" s="8">
        <f>($I24/$F24)*100</f>
        <v>18.117788702718972</v>
      </c>
      <c r="H24" s="8">
        <v>40806</v>
      </c>
      <c r="I24" s="8">
        <v>9029</v>
      </c>
      <c r="J24" s="8">
        <v>9029</v>
      </c>
      <c r="K24" s="8">
        <v>9112</v>
      </c>
    </row>
    <row r="25" spans="1:11" x14ac:dyDescent="0.25">
      <c r="A25" s="2"/>
      <c r="B25" s="2"/>
      <c r="C25" s="1" t="s">
        <v>22</v>
      </c>
      <c r="D25" s="6"/>
      <c r="E25" s="8"/>
      <c r="F25" s="22"/>
      <c r="G25" s="8"/>
      <c r="H25" s="2"/>
      <c r="I25" s="8">
        <f>J24-I24</f>
        <v>0</v>
      </c>
      <c r="J25" s="8" t="e">
        <f>#REF!-J24</f>
        <v>#REF!</v>
      </c>
      <c r="K25" s="8">
        <v>855</v>
      </c>
    </row>
    <row r="26" spans="1:11" x14ac:dyDescent="0.25">
      <c r="A26" s="1"/>
      <c r="B26" s="1"/>
      <c r="C26" s="1"/>
      <c r="D26" s="1"/>
      <c r="E26" s="8"/>
      <c r="F26" s="22"/>
      <c r="G26" s="8"/>
      <c r="H26" s="2"/>
      <c r="I26" s="8"/>
      <c r="J26" s="8"/>
      <c r="K26" s="8"/>
    </row>
    <row r="27" spans="1:11" x14ac:dyDescent="0.25">
      <c r="A27" s="1" t="s">
        <v>34</v>
      </c>
      <c r="B27" s="2" t="s">
        <v>20</v>
      </c>
      <c r="C27" s="1" t="s">
        <v>35</v>
      </c>
      <c r="D27" s="1"/>
      <c r="E27" s="8">
        <f>$I27/(AVERAGE($I22:$K22,$M22:$N22))</f>
        <v>22.462126819639774</v>
      </c>
      <c r="F27" s="22">
        <f>SUM($H27+$I27)</f>
        <v>245070</v>
      </c>
      <c r="G27" s="8">
        <f>($I27/$F27)*100</f>
        <v>37.148161749704165</v>
      </c>
      <c r="H27" s="8">
        <v>154031</v>
      </c>
      <c r="I27" s="10">
        <v>91039</v>
      </c>
      <c r="J27" s="10">
        <v>91039</v>
      </c>
      <c r="K27" s="10">
        <v>91417</v>
      </c>
    </row>
    <row r="28" spans="1:11" x14ac:dyDescent="0.25">
      <c r="A28" s="2"/>
      <c r="B28" s="2"/>
      <c r="C28" s="1" t="s">
        <v>22</v>
      </c>
      <c r="D28" s="6"/>
      <c r="E28" s="8"/>
      <c r="F28" s="22"/>
      <c r="G28" s="8"/>
      <c r="H28" s="2"/>
      <c r="I28" s="8">
        <f>J27-I27</f>
        <v>0</v>
      </c>
      <c r="J28" s="8" t="e">
        <f>#REF!-J27</f>
        <v>#REF!</v>
      </c>
      <c r="K28" s="8">
        <v>2007</v>
      </c>
    </row>
    <row r="29" spans="1:11" x14ac:dyDescent="0.25">
      <c r="A29" s="1"/>
      <c r="B29" s="2" t="s">
        <v>20</v>
      </c>
      <c r="C29" s="1" t="s">
        <v>36</v>
      </c>
      <c r="D29" s="2"/>
      <c r="E29" s="8">
        <f>$I29/(AVERAGE($I24:$K24,$M24:$N24))</f>
        <v>10.381082075818918</v>
      </c>
      <c r="F29" s="22">
        <f>SUM($H29+$I29)</f>
        <v>248112</v>
      </c>
      <c r="G29" s="8">
        <f>($I29/$F29)*100</f>
        <v>37.893370735796736</v>
      </c>
      <c r="H29" s="8">
        <v>154094</v>
      </c>
      <c r="I29" s="10">
        <v>94018</v>
      </c>
      <c r="J29" s="10">
        <v>94018</v>
      </c>
      <c r="K29" s="10">
        <v>94496</v>
      </c>
    </row>
    <row r="30" spans="1:11" x14ac:dyDescent="0.25">
      <c r="A30" s="2"/>
      <c r="B30" s="2"/>
      <c r="C30" s="1" t="s">
        <v>22</v>
      </c>
      <c r="D30" s="6"/>
      <c r="E30" s="8"/>
      <c r="F30" s="22"/>
      <c r="G30" s="8"/>
      <c r="H30" s="2"/>
      <c r="I30" s="8">
        <f>J29-I29</f>
        <v>0</v>
      </c>
      <c r="J30" s="8" t="e">
        <f>#REF!-J29</f>
        <v>#REF!</v>
      </c>
      <c r="K30" s="8">
        <v>1691</v>
      </c>
    </row>
    <row r="31" spans="1:11" x14ac:dyDescent="0.25">
      <c r="A31" s="1"/>
      <c r="B31" s="1"/>
      <c r="C31" s="1"/>
      <c r="D31" s="1"/>
      <c r="E31" s="8"/>
      <c r="F31" s="22"/>
      <c r="G31" s="8"/>
      <c r="H31" s="2"/>
      <c r="I31" s="8"/>
      <c r="J31" s="8"/>
      <c r="K31" s="8"/>
    </row>
    <row r="32" spans="1:11" x14ac:dyDescent="0.25">
      <c r="A32" s="1" t="s">
        <v>34</v>
      </c>
      <c r="B32" s="2" t="s">
        <v>20</v>
      </c>
      <c r="C32" s="1" t="s">
        <v>37</v>
      </c>
      <c r="D32" s="1"/>
      <c r="E32" s="8" t="e">
        <f>$I32/(AVERAGE(#REF!,#REF!,$M27:$N27))</f>
        <v>#REF!</v>
      </c>
      <c r="F32" s="22">
        <f>SUM($H32+$I32)</f>
        <v>99475</v>
      </c>
      <c r="G32" s="8">
        <f>($I32/$F32)*100</f>
        <v>27.685348077406385</v>
      </c>
      <c r="H32" s="8">
        <v>71935</v>
      </c>
      <c r="I32" s="10">
        <v>27540</v>
      </c>
      <c r="J32" s="10">
        <v>27540</v>
      </c>
      <c r="K32" s="10">
        <v>27540</v>
      </c>
    </row>
    <row r="33" spans="1:11" x14ac:dyDescent="0.25">
      <c r="A33" s="2"/>
      <c r="B33" s="2"/>
      <c r="C33" s="1" t="s">
        <v>22</v>
      </c>
      <c r="D33" s="6"/>
      <c r="E33" s="8"/>
      <c r="F33" s="22"/>
      <c r="G33" s="8"/>
      <c r="H33" s="2"/>
      <c r="I33" s="8">
        <f>J32-I32</f>
        <v>0</v>
      </c>
      <c r="J33" s="8" t="e">
        <f>#REF!-J32</f>
        <v>#REF!</v>
      </c>
      <c r="K33" s="8">
        <v>0</v>
      </c>
    </row>
    <row r="34" spans="1:11" x14ac:dyDescent="0.25">
      <c r="A34" s="1"/>
      <c r="B34" s="2" t="s">
        <v>20</v>
      </c>
      <c r="C34" s="1" t="s">
        <v>38</v>
      </c>
      <c r="D34" s="1"/>
      <c r="E34" s="8" t="e">
        <f>$I34/(AVERAGE($I29:$P29,#REF!,$L29:$N29))</f>
        <v>#REF!</v>
      </c>
      <c r="F34" s="22">
        <f>SUM($H34+$I34)</f>
        <v>105496</v>
      </c>
      <c r="G34" s="8">
        <f>($I34/$F34)*100</f>
        <v>29.352771669068023</v>
      </c>
      <c r="H34" s="8">
        <v>74530</v>
      </c>
      <c r="I34" s="8">
        <v>30966</v>
      </c>
      <c r="J34" s="8">
        <v>30966</v>
      </c>
      <c r="K34" s="8">
        <v>30695</v>
      </c>
    </row>
    <row r="35" spans="1:11" x14ac:dyDescent="0.25">
      <c r="A35" s="2"/>
      <c r="B35" s="2"/>
      <c r="C35" s="1" t="s">
        <v>22</v>
      </c>
      <c r="D35" s="6"/>
      <c r="E35" s="8"/>
      <c r="F35" s="22"/>
      <c r="G35" s="8"/>
      <c r="H35" s="2"/>
      <c r="I35" s="8">
        <f>J34-I34</f>
        <v>0</v>
      </c>
      <c r="J35" s="8" t="e">
        <f>#REF!-J34</f>
        <v>#REF!</v>
      </c>
      <c r="K35" s="8">
        <v>549</v>
      </c>
    </row>
    <row r="36" spans="1:11" x14ac:dyDescent="0.25">
      <c r="A36" s="1"/>
      <c r="B36" s="1" t="s">
        <v>2</v>
      </c>
      <c r="C36" s="1"/>
      <c r="D36" s="1"/>
      <c r="E36" s="2"/>
      <c r="F36" s="22"/>
      <c r="G36" s="8"/>
      <c r="H36" s="2"/>
      <c r="I36" s="8"/>
      <c r="J36" s="8"/>
      <c r="K36" s="8"/>
    </row>
    <row r="37" spans="1:11" x14ac:dyDescent="0.25">
      <c r="A37" s="1" t="s">
        <v>34</v>
      </c>
      <c r="B37" s="1" t="s">
        <v>39</v>
      </c>
      <c r="C37" s="1" t="s">
        <v>40</v>
      </c>
      <c r="D37" s="1"/>
      <c r="E37" s="8">
        <f>$I37/(AVERAGE($I32:$N32))</f>
        <v>0.77941176470588236</v>
      </c>
      <c r="F37" s="22">
        <f>SUM($H37+$I37)</f>
        <v>25595</v>
      </c>
      <c r="G37" s="8">
        <f>($I37/$F37)*100</f>
        <v>83.86403594452041</v>
      </c>
      <c r="H37" s="8">
        <v>4130</v>
      </c>
      <c r="I37" s="8">
        <v>21465</v>
      </c>
      <c r="J37" s="8">
        <v>21465</v>
      </c>
      <c r="K37" s="8">
        <v>21493</v>
      </c>
    </row>
    <row r="38" spans="1:11" x14ac:dyDescent="0.25">
      <c r="A38" s="2"/>
      <c r="B38" s="2"/>
      <c r="C38" s="1" t="s">
        <v>22</v>
      </c>
      <c r="D38" s="6"/>
      <c r="E38" s="8"/>
      <c r="F38" s="22"/>
      <c r="G38" s="8"/>
      <c r="H38" s="2"/>
      <c r="I38" s="8">
        <f>J37-I37</f>
        <v>0</v>
      </c>
      <c r="J38" s="8" t="e">
        <f>#REF!-J37</f>
        <v>#REF!</v>
      </c>
      <c r="K38" s="8">
        <v>81</v>
      </c>
    </row>
    <row r="39" spans="1:11" x14ac:dyDescent="0.25">
      <c r="A39" s="1" t="s">
        <v>34</v>
      </c>
      <c r="B39" s="1" t="s">
        <v>39</v>
      </c>
      <c r="C39" s="1" t="s">
        <v>41</v>
      </c>
      <c r="D39" s="1"/>
      <c r="E39" s="8">
        <f>$I39/(AVERAGE($I34:$N34))</f>
        <v>0.56322670495643812</v>
      </c>
      <c r="F39" s="22">
        <f>SUM($H39+$I39)</f>
        <v>25604</v>
      </c>
      <c r="G39" s="8">
        <f>($I39/$F39)*100</f>
        <v>67.919075144508668</v>
      </c>
      <c r="H39" s="8">
        <v>8214</v>
      </c>
      <c r="I39" s="8">
        <v>17390</v>
      </c>
      <c r="J39" s="8">
        <v>17390</v>
      </c>
      <c r="K39" s="8">
        <v>17445</v>
      </c>
    </row>
    <row r="40" spans="1:11" x14ac:dyDescent="0.25">
      <c r="A40" s="2"/>
      <c r="B40" s="2"/>
      <c r="C40" s="1" t="s">
        <v>22</v>
      </c>
      <c r="D40" s="6"/>
      <c r="E40" s="8"/>
      <c r="F40" s="22"/>
      <c r="G40" s="8"/>
      <c r="H40" s="2"/>
      <c r="I40" s="8">
        <f>J39-I39</f>
        <v>0</v>
      </c>
      <c r="J40" s="8" t="e">
        <f>#REF!-J39</f>
        <v>#REF!</v>
      </c>
      <c r="K40" s="8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43"/>
  <sheetViews>
    <sheetView workbookViewId="0">
      <selection activeCell="E7" sqref="E7:E8"/>
    </sheetView>
  </sheetViews>
  <sheetFormatPr defaultColWidth="9" defaultRowHeight="12" x14ac:dyDescent="0.25"/>
  <cols>
    <col min="1" max="2" width="21.85546875" style="44" customWidth="1"/>
    <col min="3" max="3" width="22" style="44" customWidth="1"/>
    <col min="4" max="10" width="21.85546875" style="44" customWidth="1"/>
    <col min="11" max="11" width="9.42578125" style="44" bestFit="1" customWidth="1"/>
    <col min="12" max="15" width="21.85546875" style="44" customWidth="1"/>
    <col min="16" max="16" width="18.28515625" style="57" hidden="1" customWidth="1"/>
    <col min="17" max="17" width="14.85546875" style="44" customWidth="1"/>
    <col min="18" max="18" width="12.5703125" style="57" bestFit="1" customWidth="1"/>
    <col min="19" max="19" width="12.85546875" style="44" bestFit="1" customWidth="1"/>
    <col min="20" max="20" width="17.42578125" style="44" customWidth="1"/>
    <col min="21" max="16384" width="9" style="44"/>
  </cols>
  <sheetData>
    <row r="2" spans="1:20" x14ac:dyDescent="0.25">
      <c r="A2" s="38" t="s">
        <v>1</v>
      </c>
      <c r="B2" s="38" t="s">
        <v>145</v>
      </c>
      <c r="C2" s="38" t="s">
        <v>237</v>
      </c>
      <c r="D2" s="38" t="s">
        <v>238</v>
      </c>
      <c r="E2" s="38" t="s">
        <v>239</v>
      </c>
      <c r="F2" s="38" t="s">
        <v>240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8" t="s">
        <v>249</v>
      </c>
      <c r="P2" s="39" t="s">
        <v>250</v>
      </c>
      <c r="Q2" s="40" t="s">
        <v>251</v>
      </c>
      <c r="R2" s="41" t="s">
        <v>252</v>
      </c>
      <c r="S2" s="42" t="s">
        <v>253</v>
      </c>
      <c r="T2" s="43" t="s">
        <v>254</v>
      </c>
    </row>
    <row r="3" spans="1:20" ht="14.25" customHeight="1" x14ac:dyDescent="0.25">
      <c r="A3" s="70" t="s">
        <v>19</v>
      </c>
      <c r="B3" s="70" t="s">
        <v>255</v>
      </c>
      <c r="C3" s="92">
        <v>3878336</v>
      </c>
      <c r="D3" s="70" t="s">
        <v>256</v>
      </c>
      <c r="E3" s="71" t="s">
        <v>257</v>
      </c>
      <c r="F3" s="70" t="s">
        <v>258</v>
      </c>
      <c r="G3" s="70" t="s">
        <v>259</v>
      </c>
      <c r="H3" s="70" t="s">
        <v>260</v>
      </c>
      <c r="I3" s="45" t="s">
        <v>261</v>
      </c>
      <c r="J3" s="46" t="s">
        <v>262</v>
      </c>
      <c r="K3" s="71">
        <v>14</v>
      </c>
      <c r="L3" s="72" t="s">
        <v>263</v>
      </c>
      <c r="M3" s="73">
        <v>34.222382068634033</v>
      </c>
      <c r="N3" s="75">
        <v>41121</v>
      </c>
      <c r="O3" s="60">
        <v>40999</v>
      </c>
      <c r="P3" s="47">
        <v>110830062257</v>
      </c>
      <c r="Q3" s="63" t="str">
        <f ca="1">IF(DAYS360(TODAY(),$N3)&lt;=0,"Expired",IF(TODAY()+365&lt;=$O3,"More than a Year","Less Than a Year"))</f>
        <v>Expired</v>
      </c>
      <c r="R3" s="66">
        <f ca="1">DAYS360(TODAY(),N3)</f>
        <v>-602</v>
      </c>
      <c r="S3" s="67">
        <f ca="1">R3/(365)</f>
        <v>-1.6493150684931508</v>
      </c>
      <c r="T3" s="68" t="s">
        <v>264</v>
      </c>
    </row>
    <row r="4" spans="1:20" x14ac:dyDescent="0.25">
      <c r="A4" s="70"/>
      <c r="B4" s="69"/>
      <c r="C4" s="93"/>
      <c r="D4" s="69"/>
      <c r="E4" s="69"/>
      <c r="F4" s="69"/>
      <c r="G4" s="69"/>
      <c r="H4" s="69"/>
      <c r="I4" s="45" t="s">
        <v>265</v>
      </c>
      <c r="J4" s="46" t="s">
        <v>266</v>
      </c>
      <c r="K4" s="69"/>
      <c r="L4" s="69"/>
      <c r="M4" s="74"/>
      <c r="N4" s="76"/>
      <c r="O4" s="61"/>
      <c r="P4" s="48"/>
      <c r="Q4" s="64"/>
      <c r="R4" s="66"/>
      <c r="S4" s="67"/>
      <c r="T4" s="68"/>
    </row>
    <row r="5" spans="1:20" x14ac:dyDescent="0.25">
      <c r="A5" s="70"/>
      <c r="B5" s="69"/>
      <c r="C5" s="93"/>
      <c r="D5" s="69"/>
      <c r="E5" s="69"/>
      <c r="F5" s="69"/>
      <c r="G5" s="69" t="s">
        <v>267</v>
      </c>
      <c r="H5" s="69" t="s">
        <v>268</v>
      </c>
      <c r="I5" s="45" t="s">
        <v>269</v>
      </c>
      <c r="J5" s="46" t="s">
        <v>270</v>
      </c>
      <c r="K5" s="69"/>
      <c r="L5" s="69"/>
      <c r="M5" s="74"/>
      <c r="N5" s="76"/>
      <c r="O5" s="61"/>
      <c r="P5" s="48"/>
      <c r="Q5" s="64"/>
      <c r="R5" s="66"/>
      <c r="S5" s="67"/>
      <c r="T5" s="68"/>
    </row>
    <row r="6" spans="1:20" x14ac:dyDescent="0.25">
      <c r="A6" s="70"/>
      <c r="B6" s="69"/>
      <c r="C6" s="93"/>
      <c r="D6" s="69"/>
      <c r="E6" s="69"/>
      <c r="F6" s="69"/>
      <c r="G6" s="69"/>
      <c r="H6" s="69"/>
      <c r="I6" s="45" t="s">
        <v>271</v>
      </c>
      <c r="J6" s="46" t="s">
        <v>272</v>
      </c>
      <c r="K6" s="69"/>
      <c r="L6" s="69"/>
      <c r="M6" s="74"/>
      <c r="N6" s="77"/>
      <c r="O6" s="62"/>
      <c r="P6" s="48"/>
      <c r="Q6" s="65"/>
      <c r="R6" s="66"/>
      <c r="S6" s="67"/>
      <c r="T6" s="68"/>
    </row>
    <row r="7" spans="1:20" ht="13.7" customHeight="1" x14ac:dyDescent="0.25">
      <c r="A7" s="70"/>
      <c r="B7" s="69"/>
      <c r="C7" s="93"/>
      <c r="D7" s="70" t="s">
        <v>273</v>
      </c>
      <c r="E7" s="71" t="s">
        <v>274</v>
      </c>
      <c r="F7" s="95" t="s">
        <v>275</v>
      </c>
      <c r="G7" s="49" t="s">
        <v>259</v>
      </c>
      <c r="H7" s="49" t="s">
        <v>276</v>
      </c>
      <c r="I7" s="49" t="s">
        <v>261</v>
      </c>
      <c r="J7" s="50" t="s">
        <v>277</v>
      </c>
      <c r="K7" s="81">
        <v>12</v>
      </c>
      <c r="L7" s="83" t="s">
        <v>263</v>
      </c>
      <c r="M7" s="84">
        <v>23.982447261922061</v>
      </c>
      <c r="N7" s="86">
        <v>40749</v>
      </c>
      <c r="O7" s="88">
        <v>40633.041666666664</v>
      </c>
      <c r="P7" s="90">
        <v>110830082531</v>
      </c>
      <c r="Q7" s="78" t="str">
        <f ca="1">IF(DAYS360(TODAY(),$N7)&lt;=0,"Expired",IF(TODAY()+365&lt;=$O7,"More than a Year","Less Than a Year"))</f>
        <v>Expired</v>
      </c>
      <c r="R7" s="66">
        <f ca="1">DAYS360(TODAY(),N7)</f>
        <v>-968</v>
      </c>
      <c r="S7" s="67">
        <f ca="1">R7/(365)</f>
        <v>-2.6520547945205482</v>
      </c>
      <c r="T7" s="68" t="s">
        <v>264</v>
      </c>
    </row>
    <row r="8" spans="1:20" ht="21.2" customHeight="1" x14ac:dyDescent="0.25">
      <c r="A8" s="70"/>
      <c r="B8" s="69"/>
      <c r="C8" s="94"/>
      <c r="D8" s="69"/>
      <c r="E8" s="69"/>
      <c r="F8" s="82"/>
      <c r="G8" s="49" t="s">
        <v>267</v>
      </c>
      <c r="H8" s="49" t="s">
        <v>278</v>
      </c>
      <c r="I8" s="49" t="s">
        <v>265</v>
      </c>
      <c r="J8" s="50" t="s">
        <v>279</v>
      </c>
      <c r="K8" s="82"/>
      <c r="L8" s="82"/>
      <c r="M8" s="85"/>
      <c r="N8" s="87"/>
      <c r="O8" s="89"/>
      <c r="P8" s="91"/>
      <c r="Q8" s="79"/>
      <c r="R8" s="66"/>
      <c r="S8" s="67"/>
      <c r="T8" s="68"/>
    </row>
    <row r="9" spans="1:20" ht="14.25" customHeight="1" x14ac:dyDescent="0.25">
      <c r="A9" s="70"/>
      <c r="B9" s="70" t="s">
        <v>280</v>
      </c>
      <c r="C9" s="80">
        <v>3878335</v>
      </c>
      <c r="D9" s="70" t="s">
        <v>256</v>
      </c>
      <c r="E9" s="71" t="s">
        <v>281</v>
      </c>
      <c r="F9" s="70" t="s">
        <v>282</v>
      </c>
      <c r="G9" s="70" t="s">
        <v>259</v>
      </c>
      <c r="H9" s="70" t="s">
        <v>283</v>
      </c>
      <c r="I9" s="45" t="s">
        <v>261</v>
      </c>
      <c r="J9" s="46" t="s">
        <v>284</v>
      </c>
      <c r="K9" s="71">
        <v>18</v>
      </c>
      <c r="L9" s="72" t="s">
        <v>263</v>
      </c>
      <c r="M9" s="73">
        <v>41.20881450176239</v>
      </c>
      <c r="N9" s="75">
        <v>41121</v>
      </c>
      <c r="O9" s="60">
        <v>40999</v>
      </c>
      <c r="P9" s="47">
        <v>110830081434</v>
      </c>
      <c r="Q9" s="63" t="str">
        <f ca="1">IF(DAYS360(TODAY(),$O9)&lt;=0,"Expired",IF(TODAY()+365&lt;=$O9,"More than a Year","Less Than a Year"))</f>
        <v>Expired</v>
      </c>
      <c r="R9" s="96">
        <f ca="1">DAYS360(TODAY(),N9)</f>
        <v>-602</v>
      </c>
      <c r="S9" s="99">
        <f ca="1">R9/(365)</f>
        <v>-1.6493150684931508</v>
      </c>
      <c r="T9" s="102" t="s">
        <v>264</v>
      </c>
    </row>
    <row r="10" spans="1:20" x14ac:dyDescent="0.25">
      <c r="A10" s="70"/>
      <c r="B10" s="70"/>
      <c r="C10" s="80"/>
      <c r="D10" s="69"/>
      <c r="E10" s="69"/>
      <c r="F10" s="69"/>
      <c r="G10" s="69"/>
      <c r="H10" s="69"/>
      <c r="I10" s="45" t="s">
        <v>265</v>
      </c>
      <c r="J10" s="46" t="s">
        <v>285</v>
      </c>
      <c r="K10" s="69"/>
      <c r="L10" s="69"/>
      <c r="M10" s="74"/>
      <c r="N10" s="76"/>
      <c r="O10" s="61"/>
      <c r="P10" s="51"/>
      <c r="Q10" s="64"/>
      <c r="R10" s="97"/>
      <c r="S10" s="100"/>
      <c r="T10" s="103"/>
    </row>
    <row r="11" spans="1:20" x14ac:dyDescent="0.25">
      <c r="A11" s="70"/>
      <c r="B11" s="70"/>
      <c r="C11" s="80"/>
      <c r="D11" s="69"/>
      <c r="E11" s="69"/>
      <c r="F11" s="69"/>
      <c r="G11" s="70" t="s">
        <v>267</v>
      </c>
      <c r="H11" s="70" t="s">
        <v>286</v>
      </c>
      <c r="I11" s="45" t="s">
        <v>269</v>
      </c>
      <c r="J11" s="46" t="s">
        <v>287</v>
      </c>
      <c r="K11" s="69"/>
      <c r="L11" s="69"/>
      <c r="M11" s="74"/>
      <c r="N11" s="76"/>
      <c r="O11" s="61"/>
      <c r="P11" s="52"/>
      <c r="Q11" s="64"/>
      <c r="R11" s="97"/>
      <c r="S11" s="100"/>
      <c r="T11" s="103"/>
    </row>
    <row r="12" spans="1:20" x14ac:dyDescent="0.25">
      <c r="A12" s="70"/>
      <c r="B12" s="70"/>
      <c r="C12" s="80"/>
      <c r="D12" s="69"/>
      <c r="E12" s="69"/>
      <c r="F12" s="69"/>
      <c r="G12" s="69"/>
      <c r="H12" s="69"/>
      <c r="I12" s="45" t="s">
        <v>271</v>
      </c>
      <c r="J12" s="46" t="s">
        <v>288</v>
      </c>
      <c r="K12" s="69"/>
      <c r="L12" s="69"/>
      <c r="M12" s="74"/>
      <c r="N12" s="77"/>
      <c r="O12" s="62"/>
      <c r="P12" s="52"/>
      <c r="Q12" s="65"/>
      <c r="R12" s="98"/>
      <c r="S12" s="101"/>
      <c r="T12" s="104"/>
    </row>
    <row r="13" spans="1:20" ht="13.7" customHeight="1" x14ac:dyDescent="0.25">
      <c r="A13" s="70"/>
      <c r="B13" s="70"/>
      <c r="C13" s="80"/>
      <c r="D13" s="70" t="s">
        <v>289</v>
      </c>
      <c r="E13" s="71" t="s">
        <v>290</v>
      </c>
      <c r="F13" s="95" t="s">
        <v>291</v>
      </c>
      <c r="G13" s="49" t="s">
        <v>259</v>
      </c>
      <c r="H13" s="49" t="s">
        <v>292</v>
      </c>
      <c r="I13" s="49" t="s">
        <v>271</v>
      </c>
      <c r="J13" s="50" t="s">
        <v>293</v>
      </c>
      <c r="K13" s="81">
        <v>12</v>
      </c>
      <c r="L13" s="83" t="s">
        <v>263</v>
      </c>
      <c r="M13" s="84">
        <v>23.982447260990739</v>
      </c>
      <c r="N13" s="86">
        <v>40749</v>
      </c>
      <c r="O13" s="88">
        <v>40633.041666666664</v>
      </c>
      <c r="P13" s="90">
        <v>110830075112</v>
      </c>
      <c r="Q13" s="78" t="str">
        <f ca="1">IF(DAYS360(TODAY(),$N13)&lt;=0,"Expired",IF(TODAY()+365&lt;=$O13,"More than a Year","Less Than a Year"))</f>
        <v>Expired</v>
      </c>
      <c r="R13" s="66">
        <f ca="1">DAYS360(TODAY(),N13)</f>
        <v>-968</v>
      </c>
      <c r="S13" s="67">
        <f ca="1">R13/(365)</f>
        <v>-2.6520547945205482</v>
      </c>
      <c r="T13" s="68" t="s">
        <v>264</v>
      </c>
    </row>
    <row r="14" spans="1:20" ht="23.1" customHeight="1" x14ac:dyDescent="0.25">
      <c r="A14" s="70"/>
      <c r="B14" s="70"/>
      <c r="C14" s="80"/>
      <c r="D14" s="69"/>
      <c r="E14" s="69"/>
      <c r="F14" s="82"/>
      <c r="G14" s="49" t="s">
        <v>267</v>
      </c>
      <c r="H14" s="49" t="s">
        <v>294</v>
      </c>
      <c r="I14" s="49" t="s">
        <v>261</v>
      </c>
      <c r="J14" s="49" t="s">
        <v>295</v>
      </c>
      <c r="K14" s="82"/>
      <c r="L14" s="82"/>
      <c r="M14" s="85"/>
      <c r="N14" s="87"/>
      <c r="O14" s="89"/>
      <c r="P14" s="91"/>
      <c r="Q14" s="79"/>
      <c r="R14" s="66"/>
      <c r="S14" s="67"/>
      <c r="T14" s="68"/>
    </row>
    <row r="15" spans="1:20" ht="12" customHeight="1" x14ac:dyDescent="0.25">
      <c r="A15" s="70" t="s">
        <v>28</v>
      </c>
      <c r="B15" s="70" t="s">
        <v>296</v>
      </c>
      <c r="C15" s="80">
        <v>83733</v>
      </c>
      <c r="D15" s="70" t="s">
        <v>297</v>
      </c>
      <c r="E15" s="71" t="s">
        <v>298</v>
      </c>
      <c r="F15" s="70" t="s">
        <v>299</v>
      </c>
      <c r="G15" s="45" t="s">
        <v>259</v>
      </c>
      <c r="H15" s="46" t="s">
        <v>300</v>
      </c>
      <c r="I15" s="45" t="s">
        <v>261</v>
      </c>
      <c r="J15" s="46" t="s">
        <v>301</v>
      </c>
      <c r="K15" s="71">
        <v>6</v>
      </c>
      <c r="L15" s="72" t="s">
        <v>302</v>
      </c>
      <c r="M15" s="73">
        <v>11.935122549533844</v>
      </c>
      <c r="N15" s="75">
        <v>40543</v>
      </c>
      <c r="O15" s="60">
        <v>41274</v>
      </c>
      <c r="P15" s="52"/>
      <c r="Q15" s="78" t="str">
        <f ca="1">IF(DAYS360(TODAY(),$O15)&lt;=0,"Expired",IF(TODAY()+365&lt;=$O15,"More than a Year","Less Than a Year"))</f>
        <v>Expired</v>
      </c>
      <c r="R15" s="66">
        <f ca="1">DAYS360(TODAY(),O15)</f>
        <v>-452</v>
      </c>
      <c r="S15" s="67">
        <f t="shared" ref="S15" ca="1" si="0">R15/(365)</f>
        <v>-1.2383561643835617</v>
      </c>
      <c r="T15" s="68" t="s">
        <v>264</v>
      </c>
    </row>
    <row r="16" spans="1:20" x14ac:dyDescent="0.25">
      <c r="A16" s="70"/>
      <c r="B16" s="70"/>
      <c r="C16" s="80"/>
      <c r="D16" s="70"/>
      <c r="E16" s="71"/>
      <c r="F16" s="70"/>
      <c r="G16" s="45" t="s">
        <v>267</v>
      </c>
      <c r="H16" s="46" t="s">
        <v>303</v>
      </c>
      <c r="I16" s="45" t="s">
        <v>265</v>
      </c>
      <c r="J16" s="46" t="s">
        <v>304</v>
      </c>
      <c r="K16" s="69"/>
      <c r="L16" s="69"/>
      <c r="M16" s="74"/>
      <c r="N16" s="77"/>
      <c r="O16" s="62"/>
      <c r="P16" s="52"/>
      <c r="Q16" s="79" t="e">
        <f ca="1">IF(DAYS360(TODAY(),#REF!)&lt;=0,"Expired",IF(TODAY()+365&lt;=#REF!,"More than a Year","Less Than a Year"))</f>
        <v>#REF!</v>
      </c>
      <c r="R16" s="66"/>
      <c r="S16" s="67"/>
      <c r="T16" s="68"/>
    </row>
    <row r="17" spans="1:20" x14ac:dyDescent="0.25">
      <c r="A17" s="70"/>
      <c r="B17" s="70" t="s">
        <v>305</v>
      </c>
      <c r="C17" s="80">
        <v>89964</v>
      </c>
      <c r="D17" s="70" t="s">
        <v>306</v>
      </c>
      <c r="E17" s="71" t="s">
        <v>307</v>
      </c>
      <c r="F17" s="70" t="s">
        <v>308</v>
      </c>
      <c r="G17" s="45" t="s">
        <v>259</v>
      </c>
      <c r="H17" s="46" t="s">
        <v>309</v>
      </c>
      <c r="I17" s="45" t="s">
        <v>261</v>
      </c>
      <c r="J17" s="46" t="s">
        <v>310</v>
      </c>
      <c r="K17" s="71">
        <v>8</v>
      </c>
      <c r="L17" s="72" t="s">
        <v>263</v>
      </c>
      <c r="M17" s="73">
        <v>20.449723720550537</v>
      </c>
      <c r="N17" s="75">
        <v>40543</v>
      </c>
      <c r="O17" s="60">
        <v>41274</v>
      </c>
      <c r="P17" s="51"/>
      <c r="Q17" s="78" t="str">
        <f ca="1">IF(DAYS360(TODAY(),$O17)&lt;=0,"Expired",IF(TODAY()+365&lt;=$O17,"More than a Year","Less Than a Year"))</f>
        <v>Expired</v>
      </c>
      <c r="R17" s="66">
        <f ca="1">DAYS360(TODAY(),O17)</f>
        <v>-452</v>
      </c>
      <c r="S17" s="67">
        <f t="shared" ref="S17" ca="1" si="1">R17/(365)</f>
        <v>-1.2383561643835617</v>
      </c>
      <c r="T17" s="68"/>
    </row>
    <row r="18" spans="1:20" x14ac:dyDescent="0.25">
      <c r="A18" s="70"/>
      <c r="B18" s="70"/>
      <c r="C18" s="80"/>
      <c r="D18" s="70"/>
      <c r="E18" s="71"/>
      <c r="F18" s="70"/>
      <c r="G18" s="45" t="s">
        <v>267</v>
      </c>
      <c r="H18" s="46" t="s">
        <v>311</v>
      </c>
      <c r="I18" s="45" t="s">
        <v>265</v>
      </c>
      <c r="J18" s="46" t="s">
        <v>312</v>
      </c>
      <c r="K18" s="69"/>
      <c r="L18" s="69"/>
      <c r="M18" s="74"/>
      <c r="N18" s="77"/>
      <c r="O18" s="62"/>
      <c r="P18" s="52"/>
      <c r="Q18" s="79"/>
      <c r="R18" s="66"/>
      <c r="S18" s="67"/>
      <c r="T18" s="68"/>
    </row>
    <row r="19" spans="1:20" x14ac:dyDescent="0.25">
      <c r="A19" s="70" t="s">
        <v>31</v>
      </c>
      <c r="B19" s="70" t="s">
        <v>313</v>
      </c>
      <c r="C19" s="105">
        <v>5288586</v>
      </c>
      <c r="D19" s="70" t="s">
        <v>314</v>
      </c>
      <c r="E19" s="71" t="s">
        <v>315</v>
      </c>
      <c r="F19" s="70" t="s">
        <v>316</v>
      </c>
      <c r="G19" s="70" t="s">
        <v>259</v>
      </c>
      <c r="H19" s="70" t="s">
        <v>317</v>
      </c>
      <c r="I19" s="45" t="s">
        <v>261</v>
      </c>
      <c r="J19" s="46" t="s">
        <v>318</v>
      </c>
      <c r="K19" s="71">
        <v>16</v>
      </c>
      <c r="L19" s="72" t="s">
        <v>263</v>
      </c>
      <c r="M19" s="73">
        <v>34.386201739311218</v>
      </c>
      <c r="N19" s="75">
        <v>41486</v>
      </c>
      <c r="O19" s="60">
        <v>41486</v>
      </c>
      <c r="P19" s="106" t="s">
        <v>319</v>
      </c>
      <c r="Q19" s="63" t="str">
        <f ca="1">IF(DAYS360(TODAY(),$N19)&lt;=0,"Expired",IF(TODAY()+365&lt;=$O19,"More than a Year","Less Than a Year"))</f>
        <v>Expired</v>
      </c>
      <c r="R19" s="66">
        <f ca="1">DAYS360(TODAY(),N19)</f>
        <v>-242</v>
      </c>
      <c r="S19" s="67">
        <f ca="1">R19/(365)</f>
        <v>-0.66301369863013704</v>
      </c>
      <c r="T19" s="68" t="s">
        <v>320</v>
      </c>
    </row>
    <row r="20" spans="1:20" x14ac:dyDescent="0.25">
      <c r="A20" s="70"/>
      <c r="B20" s="69"/>
      <c r="C20" s="74"/>
      <c r="D20" s="69"/>
      <c r="E20" s="69"/>
      <c r="F20" s="69"/>
      <c r="G20" s="69"/>
      <c r="H20" s="69"/>
      <c r="I20" s="45" t="s">
        <v>265</v>
      </c>
      <c r="J20" s="46" t="s">
        <v>321</v>
      </c>
      <c r="K20" s="69"/>
      <c r="L20" s="69"/>
      <c r="M20" s="74"/>
      <c r="N20" s="76"/>
      <c r="O20" s="61"/>
      <c r="P20" s="107"/>
      <c r="Q20" s="64"/>
      <c r="R20" s="66"/>
      <c r="S20" s="67"/>
      <c r="T20" s="68"/>
    </row>
    <row r="21" spans="1:20" x14ac:dyDescent="0.25">
      <c r="A21" s="70"/>
      <c r="B21" s="69"/>
      <c r="C21" s="74"/>
      <c r="D21" s="69"/>
      <c r="E21" s="69"/>
      <c r="F21" s="69"/>
      <c r="G21" s="70" t="s">
        <v>267</v>
      </c>
      <c r="H21" s="70" t="s">
        <v>322</v>
      </c>
      <c r="I21" s="45" t="s">
        <v>269</v>
      </c>
      <c r="J21" s="46" t="s">
        <v>323</v>
      </c>
      <c r="K21" s="69"/>
      <c r="L21" s="69"/>
      <c r="M21" s="74"/>
      <c r="N21" s="76"/>
      <c r="O21" s="61"/>
      <c r="P21" s="107"/>
      <c r="Q21" s="64"/>
      <c r="R21" s="66"/>
      <c r="S21" s="67"/>
      <c r="T21" s="68"/>
    </row>
    <row r="22" spans="1:20" x14ac:dyDescent="0.25">
      <c r="A22" s="70"/>
      <c r="B22" s="69"/>
      <c r="C22" s="74"/>
      <c r="D22" s="69"/>
      <c r="E22" s="69"/>
      <c r="F22" s="69"/>
      <c r="G22" s="69"/>
      <c r="H22" s="69"/>
      <c r="I22" s="45" t="s">
        <v>271</v>
      </c>
      <c r="J22" s="46" t="s">
        <v>324</v>
      </c>
      <c r="K22" s="69"/>
      <c r="L22" s="69"/>
      <c r="M22" s="74"/>
      <c r="N22" s="77"/>
      <c r="O22" s="62"/>
      <c r="P22" s="108"/>
      <c r="Q22" s="65"/>
      <c r="R22" s="66"/>
      <c r="S22" s="67"/>
      <c r="T22" s="68"/>
    </row>
    <row r="23" spans="1:20" ht="12" customHeight="1" x14ac:dyDescent="0.25">
      <c r="A23" s="70"/>
      <c r="B23" s="70" t="s">
        <v>325</v>
      </c>
      <c r="C23" s="80">
        <v>5215402</v>
      </c>
      <c r="D23" s="70" t="s">
        <v>326</v>
      </c>
      <c r="E23" s="71" t="s">
        <v>327</v>
      </c>
      <c r="F23" s="70" t="s">
        <v>328</v>
      </c>
      <c r="G23" s="70" t="s">
        <v>259</v>
      </c>
      <c r="H23" s="70" t="s">
        <v>329</v>
      </c>
      <c r="I23" s="45" t="s">
        <v>261</v>
      </c>
      <c r="J23" s="46" t="s">
        <v>330</v>
      </c>
      <c r="K23" s="71">
        <v>16</v>
      </c>
      <c r="L23" s="72" t="s">
        <v>263</v>
      </c>
      <c r="M23" s="73">
        <v>34.386201739311218</v>
      </c>
      <c r="N23" s="75">
        <v>41486</v>
      </c>
      <c r="O23" s="60">
        <v>41486</v>
      </c>
      <c r="P23" s="106" t="s">
        <v>319</v>
      </c>
      <c r="Q23" s="63" t="str">
        <f ca="1">IF(DAYS360(TODAY(),$O23)&lt;=0,"Expired",IF(TODAY()+365&lt;=$O23,"More than a Year","Less Than a Year"))</f>
        <v>Expired</v>
      </c>
      <c r="R23" s="66">
        <f ca="1">DAYS360(TODAY(),N23)</f>
        <v>-242</v>
      </c>
      <c r="S23" s="67">
        <f ca="1">R23/(365)</f>
        <v>-0.66301369863013704</v>
      </c>
      <c r="T23" s="68" t="s">
        <v>320</v>
      </c>
    </row>
    <row r="24" spans="1:20" x14ac:dyDescent="0.25">
      <c r="A24" s="70"/>
      <c r="B24" s="70"/>
      <c r="C24" s="80"/>
      <c r="D24" s="70"/>
      <c r="E24" s="71"/>
      <c r="F24" s="70"/>
      <c r="G24" s="69"/>
      <c r="H24" s="69"/>
      <c r="I24" s="45" t="s">
        <v>265</v>
      </c>
      <c r="J24" s="46" t="s">
        <v>331</v>
      </c>
      <c r="K24" s="69"/>
      <c r="L24" s="69"/>
      <c r="M24" s="74"/>
      <c r="N24" s="76"/>
      <c r="O24" s="61"/>
      <c r="P24" s="107"/>
      <c r="Q24" s="64"/>
      <c r="R24" s="66"/>
      <c r="S24" s="67"/>
      <c r="T24" s="68"/>
    </row>
    <row r="25" spans="1:20" x14ac:dyDescent="0.25">
      <c r="A25" s="70"/>
      <c r="B25" s="70"/>
      <c r="C25" s="80"/>
      <c r="D25" s="70"/>
      <c r="E25" s="71"/>
      <c r="F25" s="70"/>
      <c r="G25" s="70" t="s">
        <v>267</v>
      </c>
      <c r="H25" s="70" t="s">
        <v>332</v>
      </c>
      <c r="I25" s="45" t="s">
        <v>269</v>
      </c>
      <c r="J25" s="46" t="s">
        <v>333</v>
      </c>
      <c r="K25" s="69"/>
      <c r="L25" s="69"/>
      <c r="M25" s="74"/>
      <c r="N25" s="76"/>
      <c r="O25" s="61"/>
      <c r="P25" s="107"/>
      <c r="Q25" s="64"/>
      <c r="R25" s="66"/>
      <c r="S25" s="67"/>
      <c r="T25" s="68"/>
    </row>
    <row r="26" spans="1:20" x14ac:dyDescent="0.25">
      <c r="A26" s="70"/>
      <c r="B26" s="70"/>
      <c r="C26" s="80"/>
      <c r="D26" s="70"/>
      <c r="E26" s="71"/>
      <c r="F26" s="70"/>
      <c r="G26" s="69"/>
      <c r="H26" s="69"/>
      <c r="I26" s="45" t="s">
        <v>271</v>
      </c>
      <c r="J26" s="46" t="s">
        <v>334</v>
      </c>
      <c r="K26" s="69"/>
      <c r="L26" s="69"/>
      <c r="M26" s="74"/>
      <c r="N26" s="77"/>
      <c r="O26" s="62"/>
      <c r="P26" s="108"/>
      <c r="Q26" s="65"/>
      <c r="R26" s="66"/>
      <c r="S26" s="67"/>
      <c r="T26" s="68"/>
    </row>
    <row r="27" spans="1:20" x14ac:dyDescent="0.25">
      <c r="A27" s="109" t="s">
        <v>335</v>
      </c>
      <c r="B27" s="111" t="s">
        <v>336</v>
      </c>
      <c r="C27" s="115">
        <v>2905529</v>
      </c>
      <c r="D27" s="117" t="s">
        <v>337</v>
      </c>
      <c r="E27" s="118" t="s">
        <v>338</v>
      </c>
      <c r="F27" s="70" t="s">
        <v>339</v>
      </c>
      <c r="G27" s="109" t="s">
        <v>269</v>
      </c>
      <c r="H27" s="118" t="s">
        <v>340</v>
      </c>
      <c r="I27" s="53" t="s">
        <v>261</v>
      </c>
      <c r="J27" s="54" t="s">
        <v>341</v>
      </c>
      <c r="K27" s="118">
        <v>48</v>
      </c>
      <c r="L27" s="124" t="s">
        <v>263</v>
      </c>
      <c r="M27" s="125">
        <v>139.18158423900604</v>
      </c>
      <c r="N27" s="75">
        <v>40543</v>
      </c>
      <c r="O27" s="60">
        <v>41274</v>
      </c>
      <c r="P27" s="52"/>
      <c r="Q27" s="78" t="str">
        <f ca="1">IF(DAYS360(TODAY(),$O27)&lt;=0,"Expired",IF(TODAY()+365&lt;=$O27,"More than a Year","Less Than a Year"))</f>
        <v>Expired</v>
      </c>
      <c r="R27" s="66">
        <f ca="1">DAYS360(TODAY(),O27)</f>
        <v>-452</v>
      </c>
      <c r="S27" s="67">
        <f ca="1">R27/(365)</f>
        <v>-1.2383561643835617</v>
      </c>
      <c r="T27" s="121" t="s">
        <v>264</v>
      </c>
    </row>
    <row r="28" spans="1:20" x14ac:dyDescent="0.25">
      <c r="A28" s="109"/>
      <c r="B28" s="112"/>
      <c r="C28" s="115"/>
      <c r="D28" s="117"/>
      <c r="E28" s="118"/>
      <c r="F28" s="70"/>
      <c r="G28" s="119"/>
      <c r="H28" s="119"/>
      <c r="I28" s="53" t="s">
        <v>265</v>
      </c>
      <c r="J28" s="54" t="s">
        <v>342</v>
      </c>
      <c r="K28" s="119"/>
      <c r="L28" s="119"/>
      <c r="M28" s="126"/>
      <c r="N28" s="76"/>
      <c r="O28" s="61"/>
      <c r="P28" s="52"/>
      <c r="Q28" s="120"/>
      <c r="R28" s="66"/>
      <c r="S28" s="67"/>
      <c r="T28" s="122"/>
    </row>
    <row r="29" spans="1:20" x14ac:dyDescent="0.25">
      <c r="A29" s="109"/>
      <c r="B29" s="112"/>
      <c r="C29" s="115"/>
      <c r="D29" s="117"/>
      <c r="E29" s="118"/>
      <c r="F29" s="70"/>
      <c r="G29" s="119"/>
      <c r="H29" s="119"/>
      <c r="I29" s="53" t="s">
        <v>259</v>
      </c>
      <c r="J29" s="54" t="s">
        <v>343</v>
      </c>
      <c r="K29" s="119"/>
      <c r="L29" s="119"/>
      <c r="M29" s="126"/>
      <c r="N29" s="76"/>
      <c r="O29" s="61"/>
      <c r="P29" s="52"/>
      <c r="Q29" s="120"/>
      <c r="R29" s="66"/>
      <c r="S29" s="67"/>
      <c r="T29" s="122"/>
    </row>
    <row r="30" spans="1:20" x14ac:dyDescent="0.25">
      <c r="A30" s="109"/>
      <c r="B30" s="112"/>
      <c r="C30" s="115"/>
      <c r="D30" s="117"/>
      <c r="E30" s="118"/>
      <c r="F30" s="70"/>
      <c r="G30" s="119"/>
      <c r="H30" s="119"/>
      <c r="I30" s="53" t="s">
        <v>267</v>
      </c>
      <c r="J30" s="54" t="s">
        <v>344</v>
      </c>
      <c r="K30" s="119"/>
      <c r="L30" s="119"/>
      <c r="M30" s="126"/>
      <c r="N30" s="76"/>
      <c r="O30" s="61"/>
      <c r="P30" s="51"/>
      <c r="Q30" s="120"/>
      <c r="R30" s="66"/>
      <c r="S30" s="67"/>
      <c r="T30" s="122"/>
    </row>
    <row r="31" spans="1:20" x14ac:dyDescent="0.25">
      <c r="A31" s="109"/>
      <c r="B31" s="112"/>
      <c r="C31" s="115"/>
      <c r="D31" s="117"/>
      <c r="E31" s="118"/>
      <c r="F31" s="70"/>
      <c r="G31" s="109" t="s">
        <v>271</v>
      </c>
      <c r="H31" s="118" t="s">
        <v>345</v>
      </c>
      <c r="I31" s="53" t="s">
        <v>265</v>
      </c>
      <c r="J31" s="54" t="s">
        <v>346</v>
      </c>
      <c r="K31" s="119"/>
      <c r="L31" s="119"/>
      <c r="M31" s="126"/>
      <c r="N31" s="76"/>
      <c r="O31" s="61"/>
      <c r="P31" s="52"/>
      <c r="Q31" s="120"/>
      <c r="R31" s="66"/>
      <c r="S31" s="67"/>
      <c r="T31" s="122"/>
    </row>
    <row r="32" spans="1:20" x14ac:dyDescent="0.25">
      <c r="A32" s="109"/>
      <c r="B32" s="112"/>
      <c r="C32" s="115"/>
      <c r="D32" s="117"/>
      <c r="E32" s="118"/>
      <c r="F32" s="70"/>
      <c r="G32" s="119"/>
      <c r="H32" s="119"/>
      <c r="I32" s="53" t="s">
        <v>265</v>
      </c>
      <c r="J32" s="54" t="s">
        <v>347</v>
      </c>
      <c r="K32" s="119"/>
      <c r="L32" s="119"/>
      <c r="M32" s="126"/>
      <c r="N32" s="76"/>
      <c r="O32" s="61"/>
      <c r="P32" s="52"/>
      <c r="Q32" s="120"/>
      <c r="R32" s="66"/>
      <c r="S32" s="67"/>
      <c r="T32" s="122"/>
    </row>
    <row r="33" spans="1:20" x14ac:dyDescent="0.25">
      <c r="A33" s="109"/>
      <c r="B33" s="112"/>
      <c r="C33" s="115"/>
      <c r="D33" s="117"/>
      <c r="E33" s="118"/>
      <c r="F33" s="70"/>
      <c r="G33" s="119"/>
      <c r="H33" s="119"/>
      <c r="I33" s="53" t="s">
        <v>259</v>
      </c>
      <c r="J33" s="54" t="s">
        <v>348</v>
      </c>
      <c r="K33" s="119"/>
      <c r="L33" s="119"/>
      <c r="M33" s="126"/>
      <c r="N33" s="76"/>
      <c r="O33" s="61"/>
      <c r="P33" s="52"/>
      <c r="Q33" s="120"/>
      <c r="R33" s="66"/>
      <c r="S33" s="67"/>
      <c r="T33" s="122"/>
    </row>
    <row r="34" spans="1:20" x14ac:dyDescent="0.25">
      <c r="A34" s="109"/>
      <c r="B34" s="112"/>
      <c r="C34" s="115"/>
      <c r="D34" s="117"/>
      <c r="E34" s="118"/>
      <c r="F34" s="70"/>
      <c r="G34" s="119"/>
      <c r="H34" s="119"/>
      <c r="I34" s="53" t="s">
        <v>267</v>
      </c>
      <c r="J34" s="54" t="s">
        <v>349</v>
      </c>
      <c r="K34" s="119"/>
      <c r="L34" s="119"/>
      <c r="M34" s="126"/>
      <c r="N34" s="77"/>
      <c r="O34" s="62"/>
      <c r="P34" s="52"/>
      <c r="Q34" s="79"/>
      <c r="R34" s="66"/>
      <c r="S34" s="67"/>
      <c r="T34" s="123"/>
    </row>
    <row r="35" spans="1:20" ht="12" customHeight="1" x14ac:dyDescent="0.25">
      <c r="A35" s="109"/>
      <c r="B35" s="112"/>
      <c r="C35" s="115"/>
      <c r="D35" s="117" t="s">
        <v>350</v>
      </c>
      <c r="E35" s="118" t="s">
        <v>351</v>
      </c>
      <c r="F35" s="70" t="s">
        <v>352</v>
      </c>
      <c r="G35" s="109" t="s">
        <v>269</v>
      </c>
      <c r="H35" s="118" t="s">
        <v>353</v>
      </c>
      <c r="I35" s="53" t="s">
        <v>261</v>
      </c>
      <c r="J35" s="54" t="s">
        <v>354</v>
      </c>
      <c r="K35" s="118">
        <v>26</v>
      </c>
      <c r="L35" s="124" t="s">
        <v>263</v>
      </c>
      <c r="M35" s="125">
        <v>65.497350633144379</v>
      </c>
      <c r="N35" s="75">
        <v>40543</v>
      </c>
      <c r="O35" s="60">
        <v>41274</v>
      </c>
      <c r="P35" s="52"/>
      <c r="Q35" s="63" t="str">
        <f ca="1">IF(DAYS360(TODAY(),$O35)&lt;=0,"Expired",IF(TODAY()+365&lt;=$O35,"More than a Year","Less Than a Year"))</f>
        <v>Expired</v>
      </c>
      <c r="R35" s="66">
        <f ca="1">DAYS360(TODAY(),O35)</f>
        <v>-452</v>
      </c>
      <c r="S35" s="67">
        <f ca="1">R35/(365)</f>
        <v>-1.2383561643835617</v>
      </c>
      <c r="T35" s="68" t="s">
        <v>264</v>
      </c>
    </row>
    <row r="36" spans="1:20" x14ac:dyDescent="0.25">
      <c r="A36" s="109"/>
      <c r="B36" s="112"/>
      <c r="C36" s="115"/>
      <c r="D36" s="117"/>
      <c r="E36" s="118"/>
      <c r="F36" s="70"/>
      <c r="G36" s="109"/>
      <c r="H36" s="118"/>
      <c r="I36" s="53" t="s">
        <v>265</v>
      </c>
      <c r="J36" s="54" t="s">
        <v>355</v>
      </c>
      <c r="K36" s="119"/>
      <c r="L36" s="119"/>
      <c r="M36" s="126"/>
      <c r="N36" s="76"/>
      <c r="O36" s="61"/>
      <c r="P36" s="51"/>
      <c r="Q36" s="64"/>
      <c r="R36" s="66"/>
      <c r="S36" s="67"/>
      <c r="T36" s="68"/>
    </row>
    <row r="37" spans="1:20" x14ac:dyDescent="0.25">
      <c r="A37" s="109"/>
      <c r="B37" s="112"/>
      <c r="C37" s="115"/>
      <c r="D37" s="117"/>
      <c r="E37" s="118"/>
      <c r="F37" s="70"/>
      <c r="G37" s="109" t="s">
        <v>271</v>
      </c>
      <c r="H37" s="118" t="s">
        <v>356</v>
      </c>
      <c r="I37" s="53" t="s">
        <v>259</v>
      </c>
      <c r="J37" s="54" t="s">
        <v>357</v>
      </c>
      <c r="K37" s="119"/>
      <c r="L37" s="119"/>
      <c r="M37" s="126"/>
      <c r="N37" s="76"/>
      <c r="O37" s="61"/>
      <c r="P37" s="52"/>
      <c r="Q37" s="64"/>
      <c r="R37" s="66"/>
      <c r="S37" s="67"/>
      <c r="T37" s="68"/>
    </row>
    <row r="38" spans="1:20" x14ac:dyDescent="0.25">
      <c r="A38" s="109"/>
      <c r="B38" s="112"/>
      <c r="C38" s="115"/>
      <c r="D38" s="117"/>
      <c r="E38" s="118"/>
      <c r="F38" s="70"/>
      <c r="G38" s="109"/>
      <c r="H38" s="118"/>
      <c r="I38" s="53" t="s">
        <v>267</v>
      </c>
      <c r="J38" s="54" t="s">
        <v>358</v>
      </c>
      <c r="K38" s="119"/>
      <c r="L38" s="119"/>
      <c r="M38" s="126"/>
      <c r="N38" s="77"/>
      <c r="O38" s="62"/>
      <c r="P38" s="52"/>
      <c r="Q38" s="65"/>
      <c r="R38" s="66"/>
      <c r="S38" s="67"/>
      <c r="T38" s="68"/>
    </row>
    <row r="39" spans="1:20" ht="12" customHeight="1" x14ac:dyDescent="0.25">
      <c r="A39" s="110"/>
      <c r="B39" s="113"/>
      <c r="C39" s="116"/>
      <c r="D39" s="119" t="s">
        <v>359</v>
      </c>
      <c r="E39" s="119" t="s">
        <v>138</v>
      </c>
      <c r="F39" s="119" t="s">
        <v>360</v>
      </c>
      <c r="G39" s="119" t="s">
        <v>259</v>
      </c>
      <c r="H39" s="119" t="s">
        <v>361</v>
      </c>
      <c r="I39" s="55" t="s">
        <v>261</v>
      </c>
      <c r="J39" s="55" t="s">
        <v>362</v>
      </c>
      <c r="K39" s="119">
        <v>4</v>
      </c>
      <c r="L39" s="137" t="s">
        <v>263</v>
      </c>
      <c r="M39" s="138">
        <v>30</v>
      </c>
      <c r="N39" s="140">
        <v>41983</v>
      </c>
      <c r="O39" s="140">
        <v>42347</v>
      </c>
      <c r="P39" s="48"/>
      <c r="Q39" s="63" t="str">
        <f ca="1">IF(DAYS360(TODAY(),$N39)&lt;=0,"Expired",IF(TODAY()+365&lt;=$O39,"More than a Year","Less Than a Year"))</f>
        <v>More than a Year</v>
      </c>
      <c r="R39" s="66">
        <f ca="1">DAYS360(TODAY(),O39)</f>
        <v>606</v>
      </c>
      <c r="S39" s="67">
        <f ca="1">R39/(365)</f>
        <v>1.6602739726027398</v>
      </c>
      <c r="T39" s="128"/>
    </row>
    <row r="40" spans="1:20" ht="12" customHeight="1" x14ac:dyDescent="0.25">
      <c r="A40" s="110"/>
      <c r="B40" s="113"/>
      <c r="C40" s="116"/>
      <c r="D40" s="127"/>
      <c r="E40" s="127"/>
      <c r="F40" s="127"/>
      <c r="G40" s="127"/>
      <c r="H40" s="119"/>
      <c r="I40" s="55" t="s">
        <v>265</v>
      </c>
      <c r="J40" s="55" t="s">
        <v>363</v>
      </c>
      <c r="K40" s="127"/>
      <c r="L40" s="130"/>
      <c r="M40" s="139"/>
      <c r="N40" s="110"/>
      <c r="O40" s="110"/>
      <c r="P40" s="48"/>
      <c r="Q40" s="64"/>
      <c r="R40" s="66"/>
      <c r="S40" s="67"/>
      <c r="T40" s="128"/>
    </row>
    <row r="41" spans="1:20" ht="12" customHeight="1" x14ac:dyDescent="0.25">
      <c r="A41" s="110"/>
      <c r="B41" s="113"/>
      <c r="C41" s="116"/>
      <c r="D41" s="119"/>
      <c r="E41" s="119"/>
      <c r="F41" s="119"/>
      <c r="G41" s="119" t="s">
        <v>267</v>
      </c>
      <c r="H41" s="119" t="s">
        <v>364</v>
      </c>
      <c r="I41" s="55"/>
      <c r="J41" s="55"/>
      <c r="K41" s="119"/>
      <c r="L41" s="130"/>
      <c r="M41" s="138"/>
      <c r="N41" s="110"/>
      <c r="O41" s="110"/>
      <c r="P41" s="48"/>
      <c r="Q41" s="64"/>
      <c r="R41" s="66"/>
      <c r="S41" s="67"/>
      <c r="T41" s="128"/>
    </row>
    <row r="42" spans="1:20" ht="12" customHeight="1" x14ac:dyDescent="0.25">
      <c r="A42" s="110"/>
      <c r="B42" s="114"/>
      <c r="C42" s="116"/>
      <c r="D42" s="119"/>
      <c r="E42" s="119"/>
      <c r="F42" s="119"/>
      <c r="G42" s="127"/>
      <c r="H42" s="119"/>
      <c r="I42" s="55"/>
      <c r="J42" s="55"/>
      <c r="K42" s="119"/>
      <c r="L42" s="131"/>
      <c r="M42" s="138"/>
      <c r="N42" s="110"/>
      <c r="O42" s="110"/>
      <c r="P42" s="48"/>
      <c r="Q42" s="65"/>
      <c r="R42" s="66"/>
      <c r="S42" s="67"/>
      <c r="T42" s="128"/>
    </row>
    <row r="43" spans="1:20" ht="12" customHeight="1" x14ac:dyDescent="0.25">
      <c r="A43" s="129" t="s">
        <v>161</v>
      </c>
      <c r="B43" s="129" t="s">
        <v>365</v>
      </c>
      <c r="C43" s="132">
        <v>2385116</v>
      </c>
      <c r="D43" s="129" t="s">
        <v>366</v>
      </c>
      <c r="E43" s="135" t="s">
        <v>367</v>
      </c>
      <c r="F43" s="136" t="s">
        <v>368</v>
      </c>
      <c r="G43" s="129" t="s">
        <v>269</v>
      </c>
      <c r="H43" s="135" t="s">
        <v>369</v>
      </c>
      <c r="I43" s="53" t="s">
        <v>261</v>
      </c>
      <c r="J43" s="54" t="s">
        <v>370</v>
      </c>
      <c r="K43" s="135">
        <v>48</v>
      </c>
      <c r="L43" s="137" t="s">
        <v>263</v>
      </c>
      <c r="M43" s="141">
        <v>139.18158423900604</v>
      </c>
      <c r="N43" s="75">
        <v>40543</v>
      </c>
      <c r="O43" s="60">
        <v>40908</v>
      </c>
      <c r="P43" s="52"/>
      <c r="Q43" s="63" t="str">
        <f ca="1">IF(DAYS360(TODAY(),$N43)&lt;=0,"Expired",IF(TODAY()+365&lt;=$O43,"More than a Year","Less Than a Year"))</f>
        <v>Expired</v>
      </c>
      <c r="R43" s="66">
        <f ca="1">DAYS360(TODAY(),O43)</f>
        <v>-812</v>
      </c>
      <c r="S43" s="67">
        <f ca="1">R43/(365)</f>
        <v>-2.2246575342465755</v>
      </c>
      <c r="T43" s="68" t="s">
        <v>264</v>
      </c>
    </row>
    <row r="44" spans="1:20" ht="12" customHeight="1" x14ac:dyDescent="0.25">
      <c r="A44" s="130"/>
      <c r="B44" s="130"/>
      <c r="C44" s="133"/>
      <c r="D44" s="130"/>
      <c r="E44" s="130"/>
      <c r="F44" s="130"/>
      <c r="G44" s="131"/>
      <c r="H44" s="131"/>
      <c r="I44" s="53" t="s">
        <v>265</v>
      </c>
      <c r="J44" s="54" t="s">
        <v>371</v>
      </c>
      <c r="K44" s="130"/>
      <c r="L44" s="130"/>
      <c r="M44" s="130"/>
      <c r="N44" s="76"/>
      <c r="O44" s="61"/>
      <c r="P44" s="51"/>
      <c r="Q44" s="64"/>
      <c r="R44" s="66"/>
      <c r="S44" s="67"/>
      <c r="T44" s="68"/>
    </row>
    <row r="45" spans="1:20" ht="12" customHeight="1" x14ac:dyDescent="0.25">
      <c r="A45" s="130"/>
      <c r="B45" s="130"/>
      <c r="C45" s="133"/>
      <c r="D45" s="130"/>
      <c r="E45" s="130"/>
      <c r="F45" s="130"/>
      <c r="G45" s="129" t="s">
        <v>271</v>
      </c>
      <c r="H45" s="135" t="s">
        <v>372</v>
      </c>
      <c r="I45" s="53" t="s">
        <v>259</v>
      </c>
      <c r="J45" s="54" t="s">
        <v>373</v>
      </c>
      <c r="K45" s="130"/>
      <c r="L45" s="130"/>
      <c r="M45" s="130"/>
      <c r="N45" s="76"/>
      <c r="O45" s="61"/>
      <c r="P45" s="52"/>
      <c r="Q45" s="64"/>
      <c r="R45" s="66"/>
      <c r="S45" s="67"/>
      <c r="T45" s="68"/>
    </row>
    <row r="46" spans="1:20" ht="12" customHeight="1" x14ac:dyDescent="0.25">
      <c r="A46" s="130"/>
      <c r="B46" s="130"/>
      <c r="C46" s="133"/>
      <c r="D46" s="131"/>
      <c r="E46" s="131"/>
      <c r="F46" s="131"/>
      <c r="G46" s="131"/>
      <c r="H46" s="131"/>
      <c r="I46" s="53" t="s">
        <v>267</v>
      </c>
      <c r="J46" s="54" t="s">
        <v>374</v>
      </c>
      <c r="K46" s="131"/>
      <c r="L46" s="131"/>
      <c r="M46" s="131"/>
      <c r="N46" s="77"/>
      <c r="O46" s="62"/>
      <c r="P46" s="52"/>
      <c r="Q46" s="65"/>
      <c r="R46" s="66"/>
      <c r="S46" s="67"/>
      <c r="T46" s="68"/>
    </row>
    <row r="47" spans="1:20" ht="12" customHeight="1" x14ac:dyDescent="0.25">
      <c r="A47" s="130"/>
      <c r="B47" s="130"/>
      <c r="C47" s="133"/>
      <c r="D47" s="129" t="s">
        <v>375</v>
      </c>
      <c r="E47" s="135" t="s">
        <v>376</v>
      </c>
      <c r="F47" s="136" t="s">
        <v>377</v>
      </c>
      <c r="G47" s="129" t="s">
        <v>269</v>
      </c>
      <c r="H47" s="135" t="s">
        <v>378</v>
      </c>
      <c r="I47" s="53" t="s">
        <v>261</v>
      </c>
      <c r="J47" s="54" t="s">
        <v>379</v>
      </c>
      <c r="K47" s="135">
        <v>26</v>
      </c>
      <c r="L47" s="137" t="s">
        <v>263</v>
      </c>
      <c r="M47" s="146">
        <v>65.497350633144379</v>
      </c>
      <c r="N47" s="75">
        <v>40543</v>
      </c>
      <c r="O47" s="147">
        <v>41274</v>
      </c>
      <c r="P47" s="52"/>
      <c r="Q47" s="63" t="str">
        <f ca="1">IF(DAYS360(TODAY(),$O47)&lt;=0,"Expired",IF(TODAY()+365&lt;=$O47,"More than a Year","Less Than a Year"))</f>
        <v>Expired</v>
      </c>
      <c r="R47" s="96">
        <f ca="1">DAYS360(TODAY(),O47)</f>
        <v>-452</v>
      </c>
      <c r="S47" s="99">
        <f ca="1">R43/(365)</f>
        <v>-2.2246575342465755</v>
      </c>
      <c r="T47" s="68" t="s">
        <v>264</v>
      </c>
    </row>
    <row r="48" spans="1:20" ht="11.85" customHeight="1" x14ac:dyDescent="0.25">
      <c r="A48" s="130"/>
      <c r="B48" s="130"/>
      <c r="C48" s="133"/>
      <c r="D48" s="130"/>
      <c r="E48" s="148"/>
      <c r="F48" s="130"/>
      <c r="G48" s="142"/>
      <c r="H48" s="143"/>
      <c r="I48" s="53" t="s">
        <v>265</v>
      </c>
      <c r="J48" s="54" t="s">
        <v>380</v>
      </c>
      <c r="K48" s="130"/>
      <c r="L48" s="130"/>
      <c r="M48" s="130"/>
      <c r="N48" s="76"/>
      <c r="O48" s="130"/>
      <c r="P48" s="52"/>
      <c r="Q48" s="64"/>
      <c r="R48" s="97"/>
      <c r="S48" s="100"/>
      <c r="T48" s="68"/>
    </row>
    <row r="49" spans="1:20" ht="11.85" customHeight="1" x14ac:dyDescent="0.25">
      <c r="A49" s="130"/>
      <c r="B49" s="130"/>
      <c r="C49" s="133"/>
      <c r="D49" s="130"/>
      <c r="E49" s="148"/>
      <c r="F49" s="130"/>
      <c r="G49" s="129" t="s">
        <v>271</v>
      </c>
      <c r="H49" s="135" t="s">
        <v>381</v>
      </c>
      <c r="I49" s="53" t="s">
        <v>259</v>
      </c>
      <c r="J49" s="54" t="s">
        <v>382</v>
      </c>
      <c r="K49" s="130"/>
      <c r="L49" s="130"/>
      <c r="M49" s="130"/>
      <c r="N49" s="76"/>
      <c r="O49" s="130"/>
      <c r="P49" s="48"/>
      <c r="Q49" s="64"/>
      <c r="R49" s="97"/>
      <c r="S49" s="100"/>
      <c r="T49" s="68"/>
    </row>
    <row r="50" spans="1:20" ht="11.85" customHeight="1" x14ac:dyDescent="0.25">
      <c r="A50" s="130"/>
      <c r="B50" s="130"/>
      <c r="C50" s="133"/>
      <c r="D50" s="131"/>
      <c r="E50" s="143"/>
      <c r="F50" s="131"/>
      <c r="G50" s="142"/>
      <c r="H50" s="143"/>
      <c r="I50" s="53" t="s">
        <v>267</v>
      </c>
      <c r="J50" s="54" t="s">
        <v>383</v>
      </c>
      <c r="K50" s="131"/>
      <c r="L50" s="131"/>
      <c r="M50" s="131"/>
      <c r="N50" s="77"/>
      <c r="O50" s="131"/>
      <c r="P50" s="48"/>
      <c r="Q50" s="65"/>
      <c r="R50" s="98"/>
      <c r="S50" s="101"/>
      <c r="T50" s="68"/>
    </row>
    <row r="51" spans="1:20" ht="11.85" customHeight="1" x14ac:dyDescent="0.25">
      <c r="A51" s="130"/>
      <c r="B51" s="130"/>
      <c r="C51" s="133"/>
      <c r="D51" s="144" t="s">
        <v>384</v>
      </c>
      <c r="E51" s="144" t="s">
        <v>139</v>
      </c>
      <c r="F51" s="144" t="s">
        <v>385</v>
      </c>
      <c r="G51" s="144" t="s">
        <v>259</v>
      </c>
      <c r="H51" s="144" t="s">
        <v>386</v>
      </c>
      <c r="I51" s="55" t="s">
        <v>261</v>
      </c>
      <c r="J51" s="55" t="s">
        <v>387</v>
      </c>
      <c r="K51" s="144">
        <v>4</v>
      </c>
      <c r="L51" s="137" t="s">
        <v>263</v>
      </c>
      <c r="M51" s="149">
        <v>30</v>
      </c>
      <c r="N51" s="150">
        <v>41983</v>
      </c>
      <c r="O51" s="150">
        <v>42347</v>
      </c>
      <c r="P51" s="48"/>
      <c r="Q51" s="63" t="str">
        <f ca="1">IF(DAYS360(TODAY(),$N51)&lt;=0,"Expired",IF(TODAY()+365&lt;=$O51,"More than a Year","Less Than a Year"))</f>
        <v>More than a Year</v>
      </c>
      <c r="R51" s="96">
        <f ca="1">DAYS360(TODAY(),O51)</f>
        <v>606</v>
      </c>
      <c r="S51" s="99">
        <f ca="1">R51/(365)</f>
        <v>1.6602739726027398</v>
      </c>
      <c r="T51" s="128"/>
    </row>
    <row r="52" spans="1:20" ht="11.85" customHeight="1" x14ac:dyDescent="0.25">
      <c r="A52" s="130"/>
      <c r="B52" s="130"/>
      <c r="C52" s="133"/>
      <c r="D52" s="130"/>
      <c r="E52" s="130"/>
      <c r="F52" s="130"/>
      <c r="G52" s="131"/>
      <c r="H52" s="145"/>
      <c r="I52" s="55" t="s">
        <v>265</v>
      </c>
      <c r="J52" s="55" t="s">
        <v>388</v>
      </c>
      <c r="K52" s="130"/>
      <c r="L52" s="130"/>
      <c r="M52" s="130"/>
      <c r="N52" s="130"/>
      <c r="O52" s="151"/>
      <c r="P52" s="48"/>
      <c r="Q52" s="64"/>
      <c r="R52" s="97"/>
      <c r="S52" s="100"/>
      <c r="T52" s="128"/>
    </row>
    <row r="53" spans="1:20" ht="11.85" customHeight="1" x14ac:dyDescent="0.25">
      <c r="A53" s="130"/>
      <c r="B53" s="130"/>
      <c r="C53" s="133"/>
      <c r="D53" s="130"/>
      <c r="E53" s="130"/>
      <c r="F53" s="130"/>
      <c r="G53" s="144" t="s">
        <v>267</v>
      </c>
      <c r="H53" s="144" t="s">
        <v>389</v>
      </c>
      <c r="I53" s="55"/>
      <c r="J53" s="55"/>
      <c r="K53" s="130"/>
      <c r="L53" s="130"/>
      <c r="M53" s="130"/>
      <c r="N53" s="130"/>
      <c r="O53" s="151"/>
      <c r="P53" s="48"/>
      <c r="Q53" s="64"/>
      <c r="R53" s="97"/>
      <c r="S53" s="100"/>
      <c r="T53" s="128"/>
    </row>
    <row r="54" spans="1:20" ht="11.85" customHeight="1" x14ac:dyDescent="0.25">
      <c r="A54" s="131"/>
      <c r="B54" s="131"/>
      <c r="C54" s="134"/>
      <c r="D54" s="131"/>
      <c r="E54" s="131"/>
      <c r="F54" s="131"/>
      <c r="G54" s="131"/>
      <c r="H54" s="145"/>
      <c r="I54" s="55"/>
      <c r="J54" s="55"/>
      <c r="K54" s="131"/>
      <c r="L54" s="131"/>
      <c r="M54" s="131"/>
      <c r="N54" s="131"/>
      <c r="O54" s="152"/>
      <c r="P54" s="48"/>
      <c r="Q54" s="65"/>
      <c r="R54" s="98"/>
      <c r="S54" s="101"/>
      <c r="T54" s="128"/>
    </row>
    <row r="55" spans="1:20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</row>
    <row r="56" spans="1:20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</row>
    <row r="57" spans="1:20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</row>
    <row r="58" spans="1:20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</row>
    <row r="59" spans="1:20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</row>
    <row r="60" spans="1:20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</row>
    <row r="61" spans="1:20" x14ac:dyDescent="0.25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</row>
    <row r="62" spans="1:20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</row>
    <row r="63" spans="1:20" x14ac:dyDescent="0.25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</row>
    <row r="64" spans="1:20" x14ac:dyDescent="0.25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</row>
    <row r="65" spans="15:15" s="44" customFormat="1" x14ac:dyDescent="0.25">
      <c r="O65" s="56"/>
    </row>
    <row r="66" spans="15:15" s="44" customFormat="1" x14ac:dyDescent="0.25">
      <c r="O66" s="56"/>
    </row>
    <row r="67" spans="15:15" s="44" customFormat="1" x14ac:dyDescent="0.25">
      <c r="O67" s="56"/>
    </row>
    <row r="68" spans="15:15" s="44" customFormat="1" x14ac:dyDescent="0.25">
      <c r="O68" s="56"/>
    </row>
    <row r="69" spans="15:15" s="44" customFormat="1" x14ac:dyDescent="0.25">
      <c r="O69" s="56"/>
    </row>
    <row r="70" spans="15:15" s="44" customFormat="1" x14ac:dyDescent="0.25">
      <c r="O70" s="56"/>
    </row>
    <row r="71" spans="15:15" s="44" customFormat="1" x14ac:dyDescent="0.25">
      <c r="O71" s="56"/>
    </row>
    <row r="72" spans="15:15" s="44" customFormat="1" x14ac:dyDescent="0.25">
      <c r="O72" s="56"/>
    </row>
    <row r="73" spans="15:15" s="44" customFormat="1" x14ac:dyDescent="0.25">
      <c r="O73" s="56"/>
    </row>
    <row r="74" spans="15:15" s="44" customFormat="1" x14ac:dyDescent="0.25">
      <c r="O74" s="56"/>
    </row>
    <row r="75" spans="15:15" s="44" customFormat="1" x14ac:dyDescent="0.25">
      <c r="O75" s="56"/>
    </row>
    <row r="76" spans="15:15" s="44" customFormat="1" x14ac:dyDescent="0.25">
      <c r="O76" s="56"/>
    </row>
    <row r="77" spans="15:15" s="44" customFormat="1" x14ac:dyDescent="0.25">
      <c r="O77" s="56"/>
    </row>
    <row r="78" spans="15:15" s="44" customFormat="1" x14ac:dyDescent="0.25">
      <c r="O78" s="56"/>
    </row>
    <row r="79" spans="15:15" s="44" customFormat="1" x14ac:dyDescent="0.25">
      <c r="O79" s="56"/>
    </row>
    <row r="80" spans="15:15" s="44" customFormat="1" x14ac:dyDescent="0.25">
      <c r="O80" s="56"/>
    </row>
    <row r="81" spans="15:15" s="44" customFormat="1" x14ac:dyDescent="0.25">
      <c r="O81" s="56"/>
    </row>
    <row r="82" spans="15:15" s="44" customFormat="1" x14ac:dyDescent="0.25">
      <c r="O82" s="56"/>
    </row>
    <row r="83" spans="15:15" s="44" customFormat="1" x14ac:dyDescent="0.25">
      <c r="O83" s="56"/>
    </row>
    <row r="84" spans="15:15" s="44" customFormat="1" x14ac:dyDescent="0.25">
      <c r="O84" s="56"/>
    </row>
    <row r="85" spans="15:15" s="44" customFormat="1" x14ac:dyDescent="0.25">
      <c r="O85" s="56"/>
    </row>
    <row r="86" spans="15:15" s="44" customFormat="1" x14ac:dyDescent="0.25">
      <c r="O86" s="56"/>
    </row>
    <row r="87" spans="15:15" s="44" customFormat="1" x14ac:dyDescent="0.25">
      <c r="O87" s="56"/>
    </row>
    <row r="88" spans="15:15" s="44" customFormat="1" x14ac:dyDescent="0.25">
      <c r="O88" s="56"/>
    </row>
    <row r="89" spans="15:15" s="44" customFormat="1" x14ac:dyDescent="0.25">
      <c r="O89" s="56"/>
    </row>
    <row r="90" spans="15:15" s="44" customFormat="1" x14ac:dyDescent="0.25">
      <c r="O90" s="56"/>
    </row>
    <row r="91" spans="15:15" s="44" customFormat="1" x14ac:dyDescent="0.25">
      <c r="O91" s="56"/>
    </row>
    <row r="92" spans="15:15" s="44" customFormat="1" x14ac:dyDescent="0.25">
      <c r="O92" s="56"/>
    </row>
    <row r="93" spans="15:15" s="44" customFormat="1" x14ac:dyDescent="0.25">
      <c r="O93" s="56"/>
    </row>
    <row r="94" spans="15:15" s="44" customFormat="1" x14ac:dyDescent="0.25">
      <c r="O94" s="56"/>
    </row>
    <row r="95" spans="15:15" s="44" customFormat="1" x14ac:dyDescent="0.25">
      <c r="O95" s="56"/>
    </row>
    <row r="96" spans="15:15" s="44" customFormat="1" x14ac:dyDescent="0.25">
      <c r="O96" s="56"/>
    </row>
    <row r="97" spans="15:15" s="44" customFormat="1" x14ac:dyDescent="0.25">
      <c r="O97" s="56"/>
    </row>
    <row r="98" spans="15:15" s="44" customFormat="1" x14ac:dyDescent="0.25">
      <c r="O98" s="56"/>
    </row>
    <row r="99" spans="15:15" s="44" customFormat="1" x14ac:dyDescent="0.25">
      <c r="O99" s="56"/>
    </row>
    <row r="100" spans="15:15" s="44" customFormat="1" x14ac:dyDescent="0.25">
      <c r="O100" s="56"/>
    </row>
    <row r="101" spans="15:15" s="44" customFormat="1" x14ac:dyDescent="0.25">
      <c r="O101" s="56"/>
    </row>
    <row r="102" spans="15:15" s="44" customFormat="1" x14ac:dyDescent="0.25">
      <c r="O102" s="56"/>
    </row>
    <row r="103" spans="15:15" s="44" customFormat="1" x14ac:dyDescent="0.25">
      <c r="O103" s="56"/>
    </row>
    <row r="104" spans="15:15" s="44" customFormat="1" x14ac:dyDescent="0.25">
      <c r="O104" s="56"/>
    </row>
    <row r="105" spans="15:15" s="44" customFormat="1" x14ac:dyDescent="0.25">
      <c r="O105" s="56"/>
    </row>
    <row r="106" spans="15:15" s="44" customFormat="1" x14ac:dyDescent="0.25">
      <c r="O106" s="56"/>
    </row>
    <row r="107" spans="15:15" s="44" customFormat="1" x14ac:dyDescent="0.25">
      <c r="O107" s="56"/>
    </row>
    <row r="108" spans="15:15" s="44" customFormat="1" x14ac:dyDescent="0.25">
      <c r="O108" s="56"/>
    </row>
    <row r="109" spans="15:15" s="44" customFormat="1" x14ac:dyDescent="0.25">
      <c r="O109" s="56"/>
    </row>
    <row r="110" spans="15:15" s="44" customFormat="1" x14ac:dyDescent="0.25">
      <c r="O110" s="56"/>
    </row>
    <row r="111" spans="15:15" s="44" customFormat="1" x14ac:dyDescent="0.25">
      <c r="O111" s="56"/>
    </row>
    <row r="112" spans="15:15" s="44" customFormat="1" x14ac:dyDescent="0.25">
      <c r="O112" s="56"/>
    </row>
    <row r="113" spans="15:15" s="44" customFormat="1" x14ac:dyDescent="0.25">
      <c r="O113" s="56"/>
    </row>
    <row r="114" spans="15:15" s="44" customFormat="1" x14ac:dyDescent="0.25">
      <c r="O114" s="56"/>
    </row>
    <row r="115" spans="15:15" s="44" customFormat="1" x14ac:dyDescent="0.25">
      <c r="O115" s="56"/>
    </row>
    <row r="116" spans="15:15" s="44" customFormat="1" x14ac:dyDescent="0.25">
      <c r="O116" s="56"/>
    </row>
    <row r="117" spans="15:15" s="44" customFormat="1" x14ac:dyDescent="0.25">
      <c r="O117" s="56"/>
    </row>
    <row r="118" spans="15:15" s="44" customFormat="1" x14ac:dyDescent="0.25">
      <c r="O118" s="56"/>
    </row>
    <row r="119" spans="15:15" s="44" customFormat="1" x14ac:dyDescent="0.25">
      <c r="O119" s="56"/>
    </row>
    <row r="120" spans="15:15" s="44" customFormat="1" x14ac:dyDescent="0.25">
      <c r="O120" s="56"/>
    </row>
    <row r="121" spans="15:15" s="44" customFormat="1" x14ac:dyDescent="0.25">
      <c r="O121" s="56"/>
    </row>
    <row r="122" spans="15:15" s="44" customFormat="1" x14ac:dyDescent="0.25">
      <c r="O122" s="56"/>
    </row>
    <row r="123" spans="15:15" s="44" customFormat="1" x14ac:dyDescent="0.25">
      <c r="O123" s="56"/>
    </row>
    <row r="124" spans="15:15" s="44" customFormat="1" x14ac:dyDescent="0.25">
      <c r="O124" s="56"/>
    </row>
    <row r="125" spans="15:15" s="44" customFormat="1" x14ac:dyDescent="0.25">
      <c r="O125" s="56"/>
    </row>
    <row r="126" spans="15:15" s="44" customFormat="1" x14ac:dyDescent="0.25">
      <c r="O126" s="56"/>
    </row>
    <row r="127" spans="15:15" s="44" customFormat="1" x14ac:dyDescent="0.25">
      <c r="O127" s="56"/>
    </row>
    <row r="128" spans="15:15" s="44" customFormat="1" x14ac:dyDescent="0.25">
      <c r="O128" s="56"/>
    </row>
    <row r="129" spans="15:15" s="44" customFormat="1" x14ac:dyDescent="0.25">
      <c r="O129" s="56"/>
    </row>
    <row r="130" spans="15:15" s="44" customFormat="1" x14ac:dyDescent="0.25">
      <c r="O130" s="56"/>
    </row>
    <row r="131" spans="15:15" s="44" customFormat="1" x14ac:dyDescent="0.25">
      <c r="O131" s="56"/>
    </row>
    <row r="132" spans="15:15" s="44" customFormat="1" x14ac:dyDescent="0.25">
      <c r="O132" s="56"/>
    </row>
    <row r="133" spans="15:15" s="44" customFormat="1" x14ac:dyDescent="0.25">
      <c r="O133" s="56"/>
    </row>
    <row r="134" spans="15:15" s="44" customFormat="1" x14ac:dyDescent="0.25">
      <c r="O134" s="56"/>
    </row>
    <row r="135" spans="15:15" s="44" customFormat="1" x14ac:dyDescent="0.25">
      <c r="O135" s="56"/>
    </row>
    <row r="136" spans="15:15" s="44" customFormat="1" x14ac:dyDescent="0.25">
      <c r="O136" s="56"/>
    </row>
    <row r="137" spans="15:15" s="44" customFormat="1" x14ac:dyDescent="0.25">
      <c r="O137" s="56"/>
    </row>
    <row r="138" spans="15:15" s="44" customFormat="1" x14ac:dyDescent="0.25">
      <c r="O138" s="56"/>
    </row>
    <row r="139" spans="15:15" s="44" customFormat="1" x14ac:dyDescent="0.25">
      <c r="O139" s="56"/>
    </row>
    <row r="140" spans="15:15" s="44" customFormat="1" x14ac:dyDescent="0.25">
      <c r="O140" s="56"/>
    </row>
    <row r="141" spans="15:15" s="44" customFormat="1" x14ac:dyDescent="0.25">
      <c r="O141" s="56"/>
    </row>
    <row r="142" spans="15:15" s="44" customFormat="1" x14ac:dyDescent="0.25">
      <c r="O142" s="56"/>
    </row>
    <row r="143" spans="15:15" s="44" customFormat="1" x14ac:dyDescent="0.25">
      <c r="O143" s="56"/>
    </row>
    <row r="144" spans="15:15" s="44" customFormat="1" x14ac:dyDescent="0.25">
      <c r="O144" s="56"/>
    </row>
    <row r="145" spans="15:15" s="44" customFormat="1" x14ac:dyDescent="0.25">
      <c r="O145" s="56"/>
    </row>
    <row r="146" spans="15:15" s="44" customFormat="1" x14ac:dyDescent="0.25">
      <c r="O146" s="56"/>
    </row>
    <row r="147" spans="15:15" s="44" customFormat="1" x14ac:dyDescent="0.25">
      <c r="O147" s="56"/>
    </row>
    <row r="148" spans="15:15" s="44" customFormat="1" x14ac:dyDescent="0.25">
      <c r="O148" s="56"/>
    </row>
    <row r="149" spans="15:15" s="44" customFormat="1" x14ac:dyDescent="0.25">
      <c r="O149" s="56"/>
    </row>
    <row r="150" spans="15:15" s="44" customFormat="1" x14ac:dyDescent="0.25">
      <c r="O150" s="56"/>
    </row>
    <row r="151" spans="15:15" s="44" customFormat="1" x14ac:dyDescent="0.25">
      <c r="O151" s="56"/>
    </row>
    <row r="152" spans="15:15" s="44" customFormat="1" x14ac:dyDescent="0.25">
      <c r="O152" s="56"/>
    </row>
    <row r="153" spans="15:15" s="44" customFormat="1" x14ac:dyDescent="0.25">
      <c r="O153" s="56"/>
    </row>
    <row r="154" spans="15:15" s="44" customFormat="1" x14ac:dyDescent="0.25">
      <c r="O154" s="56"/>
    </row>
    <row r="155" spans="15:15" s="44" customFormat="1" x14ac:dyDescent="0.25">
      <c r="O155" s="56"/>
    </row>
    <row r="156" spans="15:15" s="44" customFormat="1" x14ac:dyDescent="0.25">
      <c r="O156" s="56"/>
    </row>
    <row r="157" spans="15:15" s="44" customFormat="1" x14ac:dyDescent="0.25">
      <c r="O157" s="56"/>
    </row>
    <row r="158" spans="15:15" s="44" customFormat="1" x14ac:dyDescent="0.25">
      <c r="O158" s="56"/>
    </row>
    <row r="159" spans="15:15" s="44" customFormat="1" x14ac:dyDescent="0.25">
      <c r="O159" s="56"/>
    </row>
    <row r="160" spans="15:15" s="44" customFormat="1" x14ac:dyDescent="0.25">
      <c r="O160" s="56"/>
    </row>
    <row r="161" spans="15:15" s="44" customFormat="1" x14ac:dyDescent="0.25">
      <c r="O161" s="56"/>
    </row>
    <row r="162" spans="15:15" s="44" customFormat="1" x14ac:dyDescent="0.25">
      <c r="O162" s="56"/>
    </row>
    <row r="163" spans="15:15" s="44" customFormat="1" x14ac:dyDescent="0.25">
      <c r="O163" s="56"/>
    </row>
    <row r="164" spans="15:15" s="44" customFormat="1" x14ac:dyDescent="0.25">
      <c r="O164" s="56"/>
    </row>
    <row r="165" spans="15:15" s="44" customFormat="1" x14ac:dyDescent="0.25">
      <c r="O165" s="56"/>
    </row>
    <row r="166" spans="15:15" s="44" customFormat="1" x14ac:dyDescent="0.25">
      <c r="O166" s="56"/>
    </row>
    <row r="167" spans="15:15" s="44" customFormat="1" x14ac:dyDescent="0.25">
      <c r="O167" s="56"/>
    </row>
    <row r="168" spans="15:15" s="44" customFormat="1" x14ac:dyDescent="0.25">
      <c r="O168" s="56"/>
    </row>
    <row r="169" spans="15:15" s="44" customFormat="1" x14ac:dyDescent="0.25">
      <c r="O169" s="56"/>
    </row>
    <row r="170" spans="15:15" s="44" customFormat="1" x14ac:dyDescent="0.25">
      <c r="O170" s="56"/>
    </row>
    <row r="171" spans="15:15" s="44" customFormat="1" x14ac:dyDescent="0.25">
      <c r="O171" s="56"/>
    </row>
    <row r="172" spans="15:15" s="44" customFormat="1" x14ac:dyDescent="0.25">
      <c r="O172" s="56"/>
    </row>
    <row r="173" spans="15:15" s="44" customFormat="1" x14ac:dyDescent="0.25">
      <c r="O173" s="56"/>
    </row>
    <row r="174" spans="15:15" s="44" customFormat="1" x14ac:dyDescent="0.25">
      <c r="O174" s="56"/>
    </row>
    <row r="175" spans="15:15" s="44" customFormat="1" x14ac:dyDescent="0.25">
      <c r="O175" s="56"/>
    </row>
    <row r="176" spans="15:15" s="44" customFormat="1" x14ac:dyDescent="0.25">
      <c r="O176" s="56"/>
    </row>
    <row r="177" spans="15:15" s="44" customFormat="1" x14ac:dyDescent="0.25">
      <c r="O177" s="56"/>
    </row>
    <row r="178" spans="15:15" s="44" customFormat="1" x14ac:dyDescent="0.25">
      <c r="O178" s="56"/>
    </row>
    <row r="179" spans="15:15" s="44" customFormat="1" x14ac:dyDescent="0.25">
      <c r="O179" s="56"/>
    </row>
    <row r="180" spans="15:15" s="44" customFormat="1" x14ac:dyDescent="0.25">
      <c r="O180" s="56"/>
    </row>
    <row r="181" spans="15:15" s="44" customFormat="1" x14ac:dyDescent="0.25">
      <c r="O181" s="56"/>
    </row>
    <row r="182" spans="15:15" s="44" customFormat="1" x14ac:dyDescent="0.25">
      <c r="O182" s="56"/>
    </row>
    <row r="183" spans="15:15" s="44" customFormat="1" x14ac:dyDescent="0.25">
      <c r="O183" s="56"/>
    </row>
    <row r="184" spans="15:15" s="44" customFormat="1" x14ac:dyDescent="0.25">
      <c r="O184" s="56"/>
    </row>
    <row r="185" spans="15:15" s="44" customFormat="1" x14ac:dyDescent="0.25">
      <c r="O185" s="56"/>
    </row>
    <row r="186" spans="15:15" s="44" customFormat="1" x14ac:dyDescent="0.25">
      <c r="O186" s="56"/>
    </row>
    <row r="187" spans="15:15" s="44" customFormat="1" x14ac:dyDescent="0.25">
      <c r="O187" s="56"/>
    </row>
    <row r="188" spans="15:15" s="44" customFormat="1" x14ac:dyDescent="0.25">
      <c r="O188" s="56"/>
    </row>
    <row r="189" spans="15:15" s="44" customFormat="1" x14ac:dyDescent="0.25">
      <c r="O189" s="56"/>
    </row>
    <row r="190" spans="15:15" s="44" customFormat="1" x14ac:dyDescent="0.25">
      <c r="O190" s="56"/>
    </row>
    <row r="191" spans="15:15" s="44" customFormat="1" x14ac:dyDescent="0.25">
      <c r="O191" s="56"/>
    </row>
    <row r="192" spans="15:15" s="44" customFormat="1" x14ac:dyDescent="0.25">
      <c r="O192" s="56"/>
    </row>
    <row r="193" spans="15:15" s="44" customFormat="1" x14ac:dyDescent="0.25">
      <c r="O193" s="56"/>
    </row>
    <row r="194" spans="15:15" s="44" customFormat="1" x14ac:dyDescent="0.25">
      <c r="O194" s="56"/>
    </row>
    <row r="195" spans="15:15" s="44" customFormat="1" x14ac:dyDescent="0.25">
      <c r="O195" s="56"/>
    </row>
    <row r="196" spans="15:15" s="44" customFormat="1" x14ac:dyDescent="0.25">
      <c r="O196" s="56"/>
    </row>
    <row r="197" spans="15:15" s="44" customFormat="1" x14ac:dyDescent="0.25">
      <c r="O197" s="56"/>
    </row>
    <row r="198" spans="15:15" s="44" customFormat="1" x14ac:dyDescent="0.25">
      <c r="O198" s="56"/>
    </row>
    <row r="199" spans="15:15" s="44" customFormat="1" x14ac:dyDescent="0.25">
      <c r="O199" s="56"/>
    </row>
    <row r="200" spans="15:15" s="44" customFormat="1" x14ac:dyDescent="0.25">
      <c r="O200" s="56"/>
    </row>
    <row r="201" spans="15:15" s="44" customFormat="1" x14ac:dyDescent="0.25">
      <c r="O201" s="56"/>
    </row>
    <row r="202" spans="15:15" s="44" customFormat="1" x14ac:dyDescent="0.25">
      <c r="O202" s="56"/>
    </row>
    <row r="203" spans="15:15" s="44" customFormat="1" x14ac:dyDescent="0.25">
      <c r="O203" s="56"/>
    </row>
    <row r="204" spans="15:15" s="44" customFormat="1" x14ac:dyDescent="0.25">
      <c r="O204" s="56"/>
    </row>
    <row r="205" spans="15:15" s="44" customFormat="1" x14ac:dyDescent="0.25">
      <c r="O205" s="56"/>
    </row>
    <row r="206" spans="15:15" s="44" customFormat="1" x14ac:dyDescent="0.25">
      <c r="O206" s="56"/>
    </row>
    <row r="207" spans="15:15" s="44" customFormat="1" x14ac:dyDescent="0.25">
      <c r="O207" s="56"/>
    </row>
    <row r="208" spans="15:15" s="44" customFormat="1" x14ac:dyDescent="0.25">
      <c r="O208" s="56"/>
    </row>
    <row r="209" spans="15:15" s="44" customFormat="1" x14ac:dyDescent="0.25">
      <c r="O209" s="56"/>
    </row>
    <row r="210" spans="15:15" s="44" customFormat="1" x14ac:dyDescent="0.25">
      <c r="O210" s="56"/>
    </row>
    <row r="211" spans="15:15" s="44" customFormat="1" x14ac:dyDescent="0.25">
      <c r="O211" s="56"/>
    </row>
    <row r="212" spans="15:15" s="44" customFormat="1" x14ac:dyDescent="0.25">
      <c r="O212" s="56"/>
    </row>
    <row r="213" spans="15:15" s="44" customFormat="1" x14ac:dyDescent="0.25">
      <c r="O213" s="56"/>
    </row>
    <row r="214" spans="15:15" s="44" customFormat="1" x14ac:dyDescent="0.25">
      <c r="O214" s="56"/>
    </row>
    <row r="215" spans="15:15" s="44" customFormat="1" x14ac:dyDescent="0.25">
      <c r="O215" s="56"/>
    </row>
    <row r="216" spans="15:15" s="44" customFormat="1" x14ac:dyDescent="0.25">
      <c r="O216" s="56"/>
    </row>
    <row r="217" spans="15:15" s="44" customFormat="1" x14ac:dyDescent="0.25">
      <c r="O217" s="56"/>
    </row>
    <row r="218" spans="15:15" s="44" customFormat="1" x14ac:dyDescent="0.25">
      <c r="O218" s="56"/>
    </row>
    <row r="219" spans="15:15" s="44" customFormat="1" x14ac:dyDescent="0.25">
      <c r="O219" s="56"/>
    </row>
    <row r="220" spans="15:15" s="44" customFormat="1" x14ac:dyDescent="0.25">
      <c r="O220" s="56"/>
    </row>
    <row r="221" spans="15:15" s="44" customFormat="1" x14ac:dyDescent="0.25">
      <c r="O221" s="56"/>
    </row>
    <row r="222" spans="15:15" s="44" customFormat="1" x14ac:dyDescent="0.25">
      <c r="O222" s="56"/>
    </row>
    <row r="223" spans="15:15" s="44" customFormat="1" x14ac:dyDescent="0.25">
      <c r="O223" s="56"/>
    </row>
    <row r="224" spans="15:15" s="44" customFormat="1" x14ac:dyDescent="0.25">
      <c r="O224" s="56"/>
    </row>
    <row r="225" spans="15:15" s="44" customFormat="1" x14ac:dyDescent="0.25">
      <c r="O225" s="56"/>
    </row>
    <row r="226" spans="15:15" s="44" customFormat="1" x14ac:dyDescent="0.25">
      <c r="O226" s="56"/>
    </row>
    <row r="227" spans="15:15" s="44" customFormat="1" x14ac:dyDescent="0.25">
      <c r="O227" s="56"/>
    </row>
    <row r="228" spans="15:15" s="44" customFormat="1" x14ac:dyDescent="0.25">
      <c r="O228" s="56"/>
    </row>
    <row r="229" spans="15:15" s="44" customFormat="1" x14ac:dyDescent="0.25">
      <c r="O229" s="56"/>
    </row>
    <row r="230" spans="15:15" s="44" customFormat="1" x14ac:dyDescent="0.25">
      <c r="O230" s="56"/>
    </row>
    <row r="231" spans="15:15" s="44" customFormat="1" x14ac:dyDescent="0.25">
      <c r="O231" s="56"/>
    </row>
    <row r="232" spans="15:15" s="44" customFormat="1" x14ac:dyDescent="0.25">
      <c r="O232" s="56"/>
    </row>
    <row r="233" spans="15:15" s="44" customFormat="1" x14ac:dyDescent="0.25">
      <c r="O233" s="56"/>
    </row>
    <row r="234" spans="15:15" s="44" customFormat="1" x14ac:dyDescent="0.25">
      <c r="O234" s="56"/>
    </row>
    <row r="235" spans="15:15" s="44" customFormat="1" x14ac:dyDescent="0.25">
      <c r="O235" s="56"/>
    </row>
    <row r="236" spans="15:15" s="44" customFormat="1" x14ac:dyDescent="0.25">
      <c r="O236" s="56"/>
    </row>
    <row r="237" spans="15:15" s="44" customFormat="1" x14ac:dyDescent="0.25">
      <c r="O237" s="56"/>
    </row>
    <row r="238" spans="15:15" s="44" customFormat="1" x14ac:dyDescent="0.25">
      <c r="O238" s="56"/>
    </row>
    <row r="239" spans="15:15" s="44" customFormat="1" x14ac:dyDescent="0.25">
      <c r="O239" s="56"/>
    </row>
    <row r="240" spans="15:15" s="44" customFormat="1" x14ac:dyDescent="0.25">
      <c r="O240" s="56"/>
    </row>
    <row r="241" spans="15:15" s="44" customFormat="1" x14ac:dyDescent="0.25">
      <c r="O241" s="56"/>
    </row>
    <row r="242" spans="15:15" s="44" customFormat="1" x14ac:dyDescent="0.25">
      <c r="O242" s="56"/>
    </row>
    <row r="243" spans="15:15" s="44" customFormat="1" x14ac:dyDescent="0.25">
      <c r="O243" s="56"/>
    </row>
  </sheetData>
  <mergeCells count="232">
    <mergeCell ref="M51:M54"/>
    <mergeCell ref="N51:N54"/>
    <mergeCell ref="O51:O54"/>
    <mergeCell ref="Q51:Q54"/>
    <mergeCell ref="R51:R54"/>
    <mergeCell ref="S47:S50"/>
    <mergeCell ref="T47:T50"/>
    <mergeCell ref="G49:G50"/>
    <mergeCell ref="H49:H50"/>
    <mergeCell ref="D51:D54"/>
    <mergeCell ref="E51:E54"/>
    <mergeCell ref="F51:F54"/>
    <mergeCell ref="G51:G52"/>
    <mergeCell ref="H51:H52"/>
    <mergeCell ref="K51:K54"/>
    <mergeCell ref="L47:L50"/>
    <mergeCell ref="M47:M50"/>
    <mergeCell ref="N47:N50"/>
    <mergeCell ref="O47:O50"/>
    <mergeCell ref="Q47:Q50"/>
    <mergeCell ref="R47:R50"/>
    <mergeCell ref="D47:D50"/>
    <mergeCell ref="E47:E50"/>
    <mergeCell ref="F47:F50"/>
    <mergeCell ref="G47:G48"/>
    <mergeCell ref="H47:H48"/>
    <mergeCell ref="K47:K50"/>
    <mergeCell ref="S51:S54"/>
    <mergeCell ref="T51:T54"/>
    <mergeCell ref="T43:T46"/>
    <mergeCell ref="G45:G46"/>
    <mergeCell ref="H45:H46"/>
    <mergeCell ref="G43:G44"/>
    <mergeCell ref="H43:H44"/>
    <mergeCell ref="K43:K46"/>
    <mergeCell ref="L43:L46"/>
    <mergeCell ref="M43:M46"/>
    <mergeCell ref="N43:N46"/>
    <mergeCell ref="M39:M42"/>
    <mergeCell ref="N39:N42"/>
    <mergeCell ref="O39:O42"/>
    <mergeCell ref="Q39:Q42"/>
    <mergeCell ref="R39:R42"/>
    <mergeCell ref="O43:O46"/>
    <mergeCell ref="Q43:Q46"/>
    <mergeCell ref="R43:R46"/>
    <mergeCell ref="S43:S46"/>
    <mergeCell ref="G41:G42"/>
    <mergeCell ref="H41:H42"/>
    <mergeCell ref="A43:A54"/>
    <mergeCell ref="B43:B54"/>
    <mergeCell ref="C43:C54"/>
    <mergeCell ref="D43:D46"/>
    <mergeCell ref="E43:E46"/>
    <mergeCell ref="F43:F46"/>
    <mergeCell ref="L39:L42"/>
    <mergeCell ref="G53:G54"/>
    <mergeCell ref="H53:H54"/>
    <mergeCell ref="L51:L54"/>
    <mergeCell ref="S35:S38"/>
    <mergeCell ref="T35:T38"/>
    <mergeCell ref="G37:G38"/>
    <mergeCell ref="H37:H38"/>
    <mergeCell ref="D39:D42"/>
    <mergeCell ref="E39:E42"/>
    <mergeCell ref="F39:F42"/>
    <mergeCell ref="G39:G40"/>
    <mergeCell ref="H39:H40"/>
    <mergeCell ref="K39:K42"/>
    <mergeCell ref="L35:L38"/>
    <mergeCell ref="M35:M38"/>
    <mergeCell ref="N35:N38"/>
    <mergeCell ref="O35:O38"/>
    <mergeCell ref="Q35:Q38"/>
    <mergeCell ref="R35:R38"/>
    <mergeCell ref="D35:D38"/>
    <mergeCell ref="E35:E38"/>
    <mergeCell ref="F35:F38"/>
    <mergeCell ref="G35:G36"/>
    <mergeCell ref="H35:H36"/>
    <mergeCell ref="K35:K38"/>
    <mergeCell ref="S39:S42"/>
    <mergeCell ref="T39:T42"/>
    <mergeCell ref="Q27:Q34"/>
    <mergeCell ref="R27:R34"/>
    <mergeCell ref="S27:S34"/>
    <mergeCell ref="T27:T34"/>
    <mergeCell ref="G31:G34"/>
    <mergeCell ref="H31:H34"/>
    <mergeCell ref="H27:H30"/>
    <mergeCell ref="K27:K34"/>
    <mergeCell ref="L27:L34"/>
    <mergeCell ref="M27:M34"/>
    <mergeCell ref="N27:N34"/>
    <mergeCell ref="O27:O34"/>
    <mergeCell ref="T23:T26"/>
    <mergeCell ref="G25:G26"/>
    <mergeCell ref="H25:H26"/>
    <mergeCell ref="A27:A42"/>
    <mergeCell ref="B27:B42"/>
    <mergeCell ref="C27:C42"/>
    <mergeCell ref="D27:D34"/>
    <mergeCell ref="E27:E34"/>
    <mergeCell ref="F27:F34"/>
    <mergeCell ref="G27:G30"/>
    <mergeCell ref="N23:N26"/>
    <mergeCell ref="O23:O26"/>
    <mergeCell ref="P23:P26"/>
    <mergeCell ref="Q23:Q26"/>
    <mergeCell ref="R23:R26"/>
    <mergeCell ref="S23:S26"/>
    <mergeCell ref="F23:F26"/>
    <mergeCell ref="G23:G24"/>
    <mergeCell ref="H23:H24"/>
    <mergeCell ref="K23:K26"/>
    <mergeCell ref="L23:L26"/>
    <mergeCell ref="M23:M26"/>
    <mergeCell ref="A19:A26"/>
    <mergeCell ref="B19:B22"/>
    <mergeCell ref="O19:O22"/>
    <mergeCell ref="P19:P22"/>
    <mergeCell ref="Q19:Q22"/>
    <mergeCell ref="R19:R22"/>
    <mergeCell ref="S19:S22"/>
    <mergeCell ref="T19:T22"/>
    <mergeCell ref="G19:G20"/>
    <mergeCell ref="H19:H20"/>
    <mergeCell ref="K19:K22"/>
    <mergeCell ref="L19:L22"/>
    <mergeCell ref="M19:M22"/>
    <mergeCell ref="N19:N22"/>
    <mergeCell ref="G21:G22"/>
    <mergeCell ref="H21:H22"/>
    <mergeCell ref="C19:C22"/>
    <mergeCell ref="D19:D22"/>
    <mergeCell ref="E19:E22"/>
    <mergeCell ref="F19:F22"/>
    <mergeCell ref="B23:B26"/>
    <mergeCell ref="C23:C26"/>
    <mergeCell ref="D23:D26"/>
    <mergeCell ref="E23:E26"/>
    <mergeCell ref="M17:M18"/>
    <mergeCell ref="R17:R18"/>
    <mergeCell ref="S17:S18"/>
    <mergeCell ref="R15:R16"/>
    <mergeCell ref="S15:S16"/>
    <mergeCell ref="T15:T18"/>
    <mergeCell ref="B17:B18"/>
    <mergeCell ref="C17:C18"/>
    <mergeCell ref="D17:D18"/>
    <mergeCell ref="E17:E18"/>
    <mergeCell ref="F17:F18"/>
    <mergeCell ref="K17:K18"/>
    <mergeCell ref="L17:L18"/>
    <mergeCell ref="K15:K16"/>
    <mergeCell ref="L15:L16"/>
    <mergeCell ref="M15:M16"/>
    <mergeCell ref="N15:N16"/>
    <mergeCell ref="O15:O16"/>
    <mergeCell ref="Q15:Q16"/>
    <mergeCell ref="A15:A18"/>
    <mergeCell ref="B15:B16"/>
    <mergeCell ref="C15:C16"/>
    <mergeCell ref="D15:D16"/>
    <mergeCell ref="E15:E16"/>
    <mergeCell ref="F15:F16"/>
    <mergeCell ref="O13:O14"/>
    <mergeCell ref="P13:P14"/>
    <mergeCell ref="Q13:Q14"/>
    <mergeCell ref="A3:A14"/>
    <mergeCell ref="D13:D14"/>
    <mergeCell ref="N17:N18"/>
    <mergeCell ref="O17:O18"/>
    <mergeCell ref="Q17:Q18"/>
    <mergeCell ref="R13:R14"/>
    <mergeCell ref="S13:S14"/>
    <mergeCell ref="T13:T14"/>
    <mergeCell ref="E13:E14"/>
    <mergeCell ref="F13:F14"/>
    <mergeCell ref="K13:K14"/>
    <mergeCell ref="L13:L14"/>
    <mergeCell ref="M13:M14"/>
    <mergeCell ref="N13:N14"/>
    <mergeCell ref="Q9:Q12"/>
    <mergeCell ref="R9:R12"/>
    <mergeCell ref="S9:S12"/>
    <mergeCell ref="T9:T12"/>
    <mergeCell ref="G11:G12"/>
    <mergeCell ref="H11:H12"/>
    <mergeCell ref="H9:H10"/>
    <mergeCell ref="K9:K12"/>
    <mergeCell ref="L9:L12"/>
    <mergeCell ref="M9:M12"/>
    <mergeCell ref="N9:N12"/>
    <mergeCell ref="O9:O12"/>
    <mergeCell ref="Q7:Q8"/>
    <mergeCell ref="R7:R8"/>
    <mergeCell ref="S7:S8"/>
    <mergeCell ref="T7:T8"/>
    <mergeCell ref="B9:B14"/>
    <mergeCell ref="C9:C14"/>
    <mergeCell ref="D9:D12"/>
    <mergeCell ref="E9:E12"/>
    <mergeCell ref="F9:F12"/>
    <mergeCell ref="G9:G10"/>
    <mergeCell ref="K7:K8"/>
    <mergeCell ref="L7:L8"/>
    <mergeCell ref="M7:M8"/>
    <mergeCell ref="N7:N8"/>
    <mergeCell ref="O7:O8"/>
    <mergeCell ref="P7:P8"/>
    <mergeCell ref="B3:B8"/>
    <mergeCell ref="C3:C8"/>
    <mergeCell ref="D3:D6"/>
    <mergeCell ref="E3:E6"/>
    <mergeCell ref="F3:F6"/>
    <mergeCell ref="D7:D8"/>
    <mergeCell ref="E7:E8"/>
    <mergeCell ref="F7:F8"/>
    <mergeCell ref="O3:O6"/>
    <mergeCell ref="Q3:Q6"/>
    <mergeCell ref="R3:R6"/>
    <mergeCell ref="S3:S6"/>
    <mergeCell ref="T3:T6"/>
    <mergeCell ref="G5:G6"/>
    <mergeCell ref="H5:H6"/>
    <mergeCell ref="G3:G4"/>
    <mergeCell ref="H3:H4"/>
    <mergeCell ref="K3:K6"/>
    <mergeCell ref="L3:L6"/>
    <mergeCell ref="M3:M6"/>
    <mergeCell ref="N3:N6"/>
  </mergeCells>
  <conditionalFormatting sqref="R3:R42">
    <cfRule type="cellIs" dxfId="36" priority="34" operator="greaterThan">
      <formula>365</formula>
    </cfRule>
    <cfRule type="cellIs" dxfId="35" priority="35" operator="lessThan">
      <formula>0</formula>
    </cfRule>
    <cfRule type="cellIs" dxfId="34" priority="36" operator="lessThan">
      <formula>365</formula>
    </cfRule>
    <cfRule type="cellIs" dxfId="33" priority="37" operator="lessThan">
      <formula>0</formula>
    </cfRule>
  </conditionalFormatting>
  <conditionalFormatting sqref="S47:S50 S3:S42">
    <cfRule type="cellIs" dxfId="32" priority="31" operator="between">
      <formula>0</formula>
      <formula>1</formula>
    </cfRule>
    <cfRule type="cellIs" dxfId="31" priority="32" operator="greaterThan">
      <formula>1</formula>
    </cfRule>
    <cfRule type="cellIs" dxfId="30" priority="33" operator="lessThanOrEqual">
      <formula>0</formula>
    </cfRule>
  </conditionalFormatting>
  <conditionalFormatting sqref="Q1:Q3 Q47 Q55:Q1048576 Q7 Q9 Q13 Q15:Q17 Q19 Q39 Q35 Q27">
    <cfRule type="containsText" dxfId="29" priority="28" operator="containsText" text="More Than">
      <formula>NOT(ISERROR(SEARCH("More Than",Q1)))</formula>
    </cfRule>
    <cfRule type="containsText" dxfId="28" priority="29" operator="containsText" text="Less than">
      <formula>NOT(ISERROR(SEARCH("Less than",Q1)))</formula>
    </cfRule>
    <cfRule type="containsText" dxfId="27" priority="30" operator="containsText" text="Expired">
      <formula>NOT(ISERROR(SEARCH("Expired",Q1)))</formula>
    </cfRule>
  </conditionalFormatting>
  <conditionalFormatting sqref="R47:R50">
    <cfRule type="cellIs" dxfId="26" priority="24" operator="greaterThan">
      <formula>365</formula>
    </cfRule>
    <cfRule type="cellIs" dxfId="25" priority="25" operator="lessThan">
      <formula>0</formula>
    </cfRule>
    <cfRule type="cellIs" dxfId="24" priority="26" operator="lessThan">
      <formula>365</formula>
    </cfRule>
    <cfRule type="cellIs" dxfId="23" priority="27" operator="lessThan">
      <formula>0</formula>
    </cfRule>
  </conditionalFormatting>
  <conditionalFormatting sqref="Q23">
    <cfRule type="containsText" dxfId="22" priority="1" operator="containsText" text="More Than">
      <formula>NOT(ISERROR(SEARCH("More Than",Q23)))</formula>
    </cfRule>
    <cfRule type="containsText" dxfId="21" priority="2" operator="containsText" text="Less than">
      <formula>NOT(ISERROR(SEARCH("Less than",Q23)))</formula>
    </cfRule>
    <cfRule type="containsText" dxfId="20" priority="3" operator="containsText" text="Expired">
      <formula>NOT(ISERROR(SEARCH("Expired",Q23)))</formula>
    </cfRule>
  </conditionalFormatting>
  <conditionalFormatting sqref="R43:R46">
    <cfRule type="cellIs" dxfId="19" priority="20" operator="greaterThan">
      <formula>365</formula>
    </cfRule>
    <cfRule type="cellIs" dxfId="18" priority="21" operator="lessThan">
      <formula>0</formula>
    </cfRule>
    <cfRule type="cellIs" dxfId="17" priority="22" operator="lessThan">
      <formula>365</formula>
    </cfRule>
    <cfRule type="cellIs" dxfId="16" priority="23" operator="lessThan">
      <formula>0</formula>
    </cfRule>
  </conditionalFormatting>
  <conditionalFormatting sqref="S43:S46">
    <cfRule type="cellIs" dxfId="15" priority="17" operator="between">
      <formula>0</formula>
      <formula>1</formula>
    </cfRule>
    <cfRule type="cellIs" dxfId="14" priority="18" operator="greaterThan">
      <formula>1</formula>
    </cfRule>
    <cfRule type="cellIs" dxfId="13" priority="19" operator="lessThanOrEqual">
      <formula>0</formula>
    </cfRule>
  </conditionalFormatting>
  <conditionalFormatting sqref="R51:R54">
    <cfRule type="cellIs" dxfId="12" priority="13" operator="greaterThan">
      <formula>365</formula>
    </cfRule>
    <cfRule type="cellIs" dxfId="11" priority="14" operator="lessThan">
      <formula>0</formula>
    </cfRule>
    <cfRule type="cellIs" dxfId="10" priority="15" operator="lessThan">
      <formula>365</formula>
    </cfRule>
    <cfRule type="cellIs" dxfId="9" priority="16" operator="lessThan">
      <formula>0</formula>
    </cfRule>
  </conditionalFormatting>
  <conditionalFormatting sqref="S51:S54">
    <cfRule type="cellIs" dxfId="8" priority="10" operator="between">
      <formula>0</formula>
      <formula>1</formula>
    </cfRule>
    <cfRule type="cellIs" dxfId="7" priority="11" operator="greaterThan">
      <formula>1</formula>
    </cfRule>
    <cfRule type="cellIs" dxfId="6" priority="12" operator="lessThanOrEqual">
      <formula>0</formula>
    </cfRule>
  </conditionalFormatting>
  <conditionalFormatting sqref="Q51">
    <cfRule type="containsText" dxfId="5" priority="7" operator="containsText" text="More Than">
      <formula>NOT(ISERROR(SEARCH("More Than",Q51)))</formula>
    </cfRule>
    <cfRule type="containsText" dxfId="4" priority="8" operator="containsText" text="Less than">
      <formula>NOT(ISERROR(SEARCH("Less than",Q51)))</formula>
    </cfRule>
    <cfRule type="containsText" dxfId="3" priority="9" operator="containsText" text="Expired">
      <formula>NOT(ISERROR(SEARCH("Expired",Q51)))</formula>
    </cfRule>
  </conditionalFormatting>
  <conditionalFormatting sqref="Q43">
    <cfRule type="containsText" dxfId="2" priority="4" operator="containsText" text="More Than">
      <formula>NOT(ISERROR(SEARCH("More Than",Q43)))</formula>
    </cfRule>
    <cfRule type="containsText" dxfId="1" priority="5" operator="containsText" text="Less than">
      <formula>NOT(ISERROR(SEARCH("Less than",Q43)))</formula>
    </cfRule>
    <cfRule type="containsText" dxfId="0" priority="6" operator="containsText" text="Expired">
      <formula>NOT(ISERROR(SEARCH("Expired",Q43)))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Latest</vt:lpstr>
      <vt:lpstr>Old</vt:lpstr>
      <vt:lpstr>Node Info</vt:lpstr>
      <vt:lpstr>Sheet2</vt:lpstr>
      <vt:lpstr>Ip address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2014-01-06T11:14:26Z</dcterms:created>
  <dcterms:modified xsi:type="dcterms:W3CDTF">2014-04-03T08:20:44Z</dcterms:modified>
</cp:coreProperties>
</file>