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firstSheet="1" activeTab="3"/>
  </bookViews>
  <sheets>
    <sheet name="EMEA Scope_structural report" sheetId="55393" r:id="rId1"/>
    <sheet name="SAN Storage Capacity Summary" sheetId="55390" r:id="rId2"/>
    <sheet name="SAN Switch Capacity Summary" sheetId="55388" r:id="rId3"/>
    <sheet name="SAN Storage Inventory" sheetId="55392" r:id="rId4"/>
    <sheet name="SAN Switch Inventory" sheetId="55387" r:id="rId5"/>
  </sheets>
  <externalReferences>
    <externalReference r:id="rId6"/>
  </externalReferences>
  <definedNames>
    <definedName name="_xlnm._FilterDatabase" localSheetId="3" hidden="1">'SAN Storage Inventory'!$A$2:$P$99</definedName>
    <definedName name="_xlnm._FilterDatabase" localSheetId="2" hidden="1">'SAN Switch Capacity Summary'!$A$3:$G$33</definedName>
    <definedName name="_xlnm._FilterDatabase" localSheetId="4" hidden="1">'SAN Switch Inventory'!$B$30:$M$72</definedName>
    <definedName name="_xlnm.Print_Area" localSheetId="4">'SAN Switch Inventory'!$B$1:$K$1</definedName>
    <definedName name="_xlnm.Print_Titles" localSheetId="4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43" r:id="rId7"/>
    <pivotCache cacheId="44" r:id="rId8"/>
  </pivotCaches>
</workbook>
</file>

<file path=xl/calcChain.xml><?xml version="1.0" encoding="utf-8"?>
<calcChain xmlns="http://schemas.openxmlformats.org/spreadsheetml/2006/main">
  <c r="G29" i="55393" l="1"/>
  <c r="G25" i="55393"/>
  <c r="G21" i="55393"/>
  <c r="G17" i="55393"/>
  <c r="H17" i="55393"/>
  <c r="H16" i="55393"/>
  <c r="H27" i="55393"/>
  <c r="H23" i="55393"/>
  <c r="H19" i="55393"/>
  <c r="H15" i="55393"/>
  <c r="D28" i="55393"/>
  <c r="B28" i="55393"/>
  <c r="H28" i="55393" s="1"/>
  <c r="D24" i="55393"/>
  <c r="B24" i="55393"/>
  <c r="H24" i="55393" s="1"/>
  <c r="D20" i="55393"/>
  <c r="H20" i="55393" s="1"/>
  <c r="B20" i="55393"/>
  <c r="E29" i="55393"/>
  <c r="E25" i="55393"/>
  <c r="E21" i="55393"/>
  <c r="E17" i="55393"/>
  <c r="D16" i="55393"/>
  <c r="B16" i="55393"/>
  <c r="H21" i="55393" l="1"/>
  <c r="H25" i="55393"/>
  <c r="H29" i="55393"/>
  <c r="P99" i="55392"/>
  <c r="O99" i="55392"/>
  <c r="P98" i="55392"/>
  <c r="O98" i="55392"/>
  <c r="P97" i="55392"/>
  <c r="O97" i="55392"/>
  <c r="P96" i="55392"/>
  <c r="O96" i="55392"/>
  <c r="P95" i="55392"/>
  <c r="O95" i="55392"/>
  <c r="P94" i="55392"/>
  <c r="O94" i="55392"/>
  <c r="P93" i="55392"/>
  <c r="O93" i="55392"/>
  <c r="P92" i="55392"/>
  <c r="O92" i="55392"/>
  <c r="P91" i="55392"/>
  <c r="O91" i="55392"/>
  <c r="P90" i="55392"/>
  <c r="O90" i="55392"/>
  <c r="P89" i="55392"/>
  <c r="O89" i="55392"/>
  <c r="P88" i="55392"/>
  <c r="O88" i="55392"/>
  <c r="P87" i="55392"/>
  <c r="O87" i="55392"/>
  <c r="P86" i="55392"/>
  <c r="O86" i="55392"/>
  <c r="P85" i="55392"/>
  <c r="O85" i="55392"/>
  <c r="P84" i="55392"/>
  <c r="O84" i="55392"/>
  <c r="P83" i="55392"/>
  <c r="O83" i="55392"/>
  <c r="P82" i="55392"/>
  <c r="O82" i="55392"/>
  <c r="P81" i="55392"/>
  <c r="O81" i="55392"/>
  <c r="P80" i="55392"/>
  <c r="O80" i="55392"/>
  <c r="P79" i="55392"/>
  <c r="O79" i="55392"/>
  <c r="P78" i="55392"/>
  <c r="O78" i="55392"/>
  <c r="P77" i="55392"/>
  <c r="O77" i="55392"/>
  <c r="P76" i="55392"/>
  <c r="O76" i="55392"/>
  <c r="P75" i="55392"/>
  <c r="O75" i="55392"/>
  <c r="P74" i="55392"/>
  <c r="O74" i="55392"/>
  <c r="P73" i="55392"/>
  <c r="O73" i="55392"/>
  <c r="P72" i="55392"/>
  <c r="O72" i="55392"/>
  <c r="P71" i="55392"/>
  <c r="O71" i="55392"/>
  <c r="P70" i="55392"/>
  <c r="O70" i="55392"/>
  <c r="P69" i="55392"/>
  <c r="O69" i="55392"/>
  <c r="P68" i="55392"/>
  <c r="O68" i="55392"/>
  <c r="P67" i="55392"/>
  <c r="O67" i="55392"/>
  <c r="P66" i="55392"/>
  <c r="O66" i="55392"/>
  <c r="P65" i="55392"/>
  <c r="O65" i="55392"/>
  <c r="P64" i="55392"/>
  <c r="O64" i="55392"/>
  <c r="P63" i="55392"/>
  <c r="O63" i="55392"/>
  <c r="P62" i="55392"/>
  <c r="O62" i="55392"/>
  <c r="P61" i="55392"/>
  <c r="O61" i="55392"/>
  <c r="P60" i="55392"/>
  <c r="O60" i="55392"/>
  <c r="P59" i="55392"/>
  <c r="O59" i="55392"/>
  <c r="P58" i="55392"/>
  <c r="O58" i="55392"/>
  <c r="P57" i="55392"/>
  <c r="O57" i="55392"/>
  <c r="P56" i="55392"/>
  <c r="O56" i="55392"/>
  <c r="P55" i="55392"/>
  <c r="O55" i="55392"/>
  <c r="P54" i="55392"/>
  <c r="O54" i="55392"/>
  <c r="P53" i="55392"/>
  <c r="O53" i="55392"/>
  <c r="P52" i="55392"/>
  <c r="O52" i="55392"/>
  <c r="P51" i="55392"/>
  <c r="O51" i="55392"/>
  <c r="P50" i="55392"/>
  <c r="O50" i="55392"/>
  <c r="P49" i="55392"/>
  <c r="O49" i="55392"/>
  <c r="P48" i="55392"/>
  <c r="O48" i="55392"/>
  <c r="P47" i="55392"/>
  <c r="O47" i="55392"/>
  <c r="P46" i="55392"/>
  <c r="O46" i="55392"/>
  <c r="P45" i="55392"/>
  <c r="O45" i="55392"/>
  <c r="P44" i="55392"/>
  <c r="O44" i="55392"/>
  <c r="P43" i="55392"/>
  <c r="O43" i="55392"/>
  <c r="P42" i="55392"/>
  <c r="O42" i="55392"/>
  <c r="P41" i="55392"/>
  <c r="O41" i="55392"/>
  <c r="P40" i="55392"/>
  <c r="O40" i="55392"/>
  <c r="P39" i="55392"/>
  <c r="O39" i="55392"/>
  <c r="P38" i="55392"/>
  <c r="O38" i="55392"/>
  <c r="P37" i="55392"/>
  <c r="O37" i="55392"/>
  <c r="P36" i="55392"/>
  <c r="O36" i="55392"/>
  <c r="P35" i="55392"/>
  <c r="O35" i="55392"/>
  <c r="P34" i="55392"/>
  <c r="O34" i="55392"/>
  <c r="P33" i="55392"/>
  <c r="O33" i="55392"/>
  <c r="P32" i="55392"/>
  <c r="O32" i="55392"/>
  <c r="P31" i="55392"/>
  <c r="O31" i="55392"/>
  <c r="P30" i="55392"/>
  <c r="O30" i="55392"/>
  <c r="P29" i="55392"/>
  <c r="O29" i="55392"/>
  <c r="P28" i="55392"/>
  <c r="O28" i="55392"/>
  <c r="P27" i="55392"/>
  <c r="O27" i="55392"/>
  <c r="P26" i="55392"/>
  <c r="O26" i="55392"/>
  <c r="P25" i="55392"/>
  <c r="O25" i="55392"/>
  <c r="P24" i="55392"/>
  <c r="O24" i="55392"/>
  <c r="P23" i="55392"/>
  <c r="O23" i="55392"/>
  <c r="P22" i="55392"/>
  <c r="O22" i="55392"/>
  <c r="P21" i="55392"/>
  <c r="O21" i="55392"/>
  <c r="P20" i="55392"/>
  <c r="O20" i="55392"/>
  <c r="P19" i="55392"/>
  <c r="O19" i="55392"/>
  <c r="P18" i="55392"/>
  <c r="O18" i="55392"/>
  <c r="P17" i="55392"/>
  <c r="O17" i="55392"/>
  <c r="P16" i="55392"/>
  <c r="O16" i="55392"/>
  <c r="P15" i="55392"/>
  <c r="O15" i="55392"/>
  <c r="P14" i="55392"/>
  <c r="O14" i="55392"/>
  <c r="P13" i="55392"/>
  <c r="O13" i="55392"/>
  <c r="P12" i="55392"/>
  <c r="O12" i="55392"/>
  <c r="P11" i="55392"/>
  <c r="O11" i="55392"/>
  <c r="P10" i="55392"/>
  <c r="O10" i="55392"/>
  <c r="P9" i="55392"/>
  <c r="O9" i="55392"/>
  <c r="P8" i="55392"/>
  <c r="O8" i="55392"/>
  <c r="P7" i="55392"/>
  <c r="O7" i="55392"/>
  <c r="P6" i="55392"/>
  <c r="O6" i="55392"/>
  <c r="P5" i="55392"/>
  <c r="O5" i="55392"/>
  <c r="P4" i="55392"/>
  <c r="O4" i="55392"/>
  <c r="P3" i="55392"/>
  <c r="O3" i="55392"/>
  <c r="K12" i="55390"/>
  <c r="H12" i="55390"/>
  <c r="G12" i="55390"/>
  <c r="F12" i="55390"/>
  <c r="E12" i="55390"/>
  <c r="D12" i="55390"/>
  <c r="C12" i="55390"/>
  <c r="B12" i="55390"/>
  <c r="K11" i="55390"/>
  <c r="H11" i="55390"/>
  <c r="G11" i="55390"/>
  <c r="F11" i="55390"/>
  <c r="E11" i="55390"/>
  <c r="D11" i="55390"/>
  <c r="C11" i="55390"/>
  <c r="B11" i="55390"/>
  <c r="K10" i="55390"/>
  <c r="H10" i="55390"/>
  <c r="G10" i="55390"/>
  <c r="F10" i="55390"/>
  <c r="E10" i="55390"/>
  <c r="D10" i="55390"/>
  <c r="C10" i="55390"/>
  <c r="B10" i="55390"/>
  <c r="K9" i="55390"/>
  <c r="H9" i="55390"/>
  <c r="G9" i="55390"/>
  <c r="F9" i="55390"/>
  <c r="E9" i="55390"/>
  <c r="D9" i="55390"/>
  <c r="C9" i="55390"/>
  <c r="B9" i="55390"/>
  <c r="K8" i="55390"/>
  <c r="H8" i="55390"/>
  <c r="G8" i="55390"/>
  <c r="F8" i="55390"/>
  <c r="E8" i="55390"/>
  <c r="D8" i="55390"/>
  <c r="C8" i="55390"/>
  <c r="B8" i="55390"/>
  <c r="K7" i="55390"/>
  <c r="H7" i="55390"/>
  <c r="G7" i="55390"/>
  <c r="F7" i="55390"/>
  <c r="E7" i="55390"/>
  <c r="D7" i="55390"/>
  <c r="C7" i="55390"/>
  <c r="B7" i="55390"/>
  <c r="K6" i="55390"/>
  <c r="H6" i="55390"/>
  <c r="G6" i="55390"/>
  <c r="F6" i="55390"/>
  <c r="E6" i="55390"/>
  <c r="D6" i="55390"/>
  <c r="C6" i="55390"/>
  <c r="B6" i="55390"/>
  <c r="K5" i="55390"/>
  <c r="H5" i="55390"/>
  <c r="G5" i="55390"/>
  <c r="F5" i="55390"/>
  <c r="E5" i="55390"/>
  <c r="D5" i="55390"/>
  <c r="C5" i="55390"/>
  <c r="B5" i="55390"/>
  <c r="K4" i="55390"/>
  <c r="H4" i="55390"/>
  <c r="G4" i="55390"/>
  <c r="F4" i="55390"/>
  <c r="E4" i="55390"/>
  <c r="D4" i="55390"/>
  <c r="C4" i="55390"/>
  <c r="B4" i="55390"/>
  <c r="K13" i="55390" l="1"/>
  <c r="K3" i="55390" s="1"/>
  <c r="C13" i="55390"/>
  <c r="C3" i="55390" s="1"/>
  <c r="B13" i="55390"/>
  <c r="B3" i="55390" s="1"/>
  <c r="L3" i="55390" s="1"/>
  <c r="D13" i="55390"/>
  <c r="D3" i="55390" s="1"/>
  <c r="H13" i="55390"/>
  <c r="E13" i="55390"/>
  <c r="E3" i="55390" s="1"/>
  <c r="F13" i="55390"/>
  <c r="G13" i="55390"/>
  <c r="G3" i="55390" s="1"/>
  <c r="I4" i="55390"/>
  <c r="I9" i="55390"/>
  <c r="I5" i="55390"/>
  <c r="I10" i="55390"/>
  <c r="I6" i="55390"/>
  <c r="I11" i="55390"/>
  <c r="I7" i="55390"/>
  <c r="J12" i="55390"/>
  <c r="J8" i="55390"/>
  <c r="J6" i="55390"/>
  <c r="J11" i="55390"/>
  <c r="J7" i="55390"/>
  <c r="I12" i="55390"/>
  <c r="I8" i="55390"/>
  <c r="J10" i="55390"/>
  <c r="J4" i="55390"/>
  <c r="J9" i="55390"/>
  <c r="J5" i="55390"/>
  <c r="H3" i="55390" l="1"/>
  <c r="J13" i="55390"/>
  <c r="O3" i="55390"/>
  <c r="S3" i="55390" s="1"/>
  <c r="P3" i="55390"/>
  <c r="M3" i="55390"/>
  <c r="Q3" i="55390" s="1"/>
  <c r="F3" i="55390"/>
  <c r="I3" i="55390" s="1"/>
  <c r="I13" i="55390"/>
  <c r="N3" i="55390" l="1"/>
  <c r="R3" i="55390" s="1"/>
  <c r="J3" i="55390"/>
  <c r="G31" i="55388" l="1"/>
  <c r="G30" i="55388"/>
  <c r="E31" i="55388"/>
  <c r="E30" i="55388"/>
  <c r="D31" i="55388"/>
  <c r="D30" i="55388"/>
  <c r="G28" i="55388"/>
  <c r="G27" i="55388"/>
  <c r="E28" i="55388"/>
  <c r="E27" i="55388"/>
  <c r="D28" i="55388"/>
  <c r="D27" i="55388"/>
  <c r="G25" i="55388"/>
  <c r="G24" i="55388"/>
  <c r="E25" i="55388"/>
  <c r="E24" i="55388"/>
  <c r="D25" i="55388"/>
  <c r="D24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<sst xmlns="http://schemas.openxmlformats.org/spreadsheetml/2006/main" count="1198" uniqueCount="474">
  <si>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</si>
  <si>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</si>
  <si>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</si>
  <si>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</si>
  <si>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</si>
  <si>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</si>
  <si>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</si>
  <si>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</si>
  <si>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</si>
  <si>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</si>
  <si>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</si>
  <si>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</si>
  <si>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</si>
  <si>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</si>
  <si>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</si>
  <si>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</si>
  <si>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</si>
  <si>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</si>
  <si>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</si>
  <si>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</si>
  <si>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</si>
  <si>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</si>
  <si>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</si>
  <si>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</si>
  <si>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</si>
  <si>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</si>
  <si>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</si>
  <si>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</si>
  <si>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</si>
  <si>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</si>
  <si>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</si>
  <si>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</si>
  <si>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</si>
  <si>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</si>
  <si>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</si>
  <si>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</si>
  <si>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</si>
  <si>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</si>
  <si>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</si>
  <si>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</si>
  <si>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</si>
  <si>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</si>
  <si>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</si>
  <si>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</si>
  <si>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</si>
  <si>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</si>
  <si>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</si>
  <si>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</si>
  <si>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</si>
  <si>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</si>
  <si>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</si>
  <si>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</si>
  <si>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</si>
  <si>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</si>
  <si>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</si>
  <si>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</si>
  <si>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</si>
  <si>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</si>
  <si>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</si>
  <si>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</si>
  <si>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</si>
  <si>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</si>
  <si>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</si>
  <si>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</si>
  <si>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</si>
  <si>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</si>
  <si>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</si>
  <si>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</si>
  <si>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</si>
  <si>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</si>
  <si>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</si>
  <si>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</si>
  <si>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</si>
  <si>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</si>
  <si>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</si>
  <si>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</si>
  <si>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</si>
  <si>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</si>
  <si>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</si>
  <si>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</si>
  <si>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</si>
  <si>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</si>
  <si>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</si>
  <si>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</si>
  <si>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</si>
  <si>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</si>
  <si>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</si>
  <si>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</si>
  <si>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</si>
  <si>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</si>
  <si>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</si>
  <si>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</si>
  <si>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</si>
  <si>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</si>
  <si>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</si>
  <si>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</si>
  <si>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</si>
  <si>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</si>
  <si>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</si>
  <si>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</si>
  <si>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</si>
  <si>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</si>
  <si>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</si>
  <si>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</si>
  <si>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</si>
  <si>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</si>
  <si>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</si>
  <si>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</si>
  <si>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</si>
  <si>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</si>
  <si>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</si>
  <si>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</si>
  <si>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</si>
  <si>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</si>
  <si>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</si>
  <si>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</si>
  <si>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</si>
  <si>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</si>
  <si>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</si>
  <si>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</si>
  <si>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</si>
  <si>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</si>
  <si>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</si>
  <si>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</si>
  <si>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</si>
  <si>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</si>
  <si>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</si>
  <si>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</si>
  <si>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</si>
  <si>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</si>
  <si>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</si>
  <si>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</si>
  <si>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</si>
  <si>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</si>
  <si>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</si>
  <si>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</si>
  <si>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</si>
  <si>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</si>
  <si>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</si>
  <si>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</si>
  <si>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</si>
  <si>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</si>
  <si>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</si>
  <si>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</si>
  <si>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</si>
  <si>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</si>
  <si>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</si>
  <si>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</si>
  <si>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</si>
  <si>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</si>
  <si>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</si>
  <si>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</si>
  <si>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</si>
  <si>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</si>
  <si>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</si>
  <si>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</si>
  <si>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</si>
  <si>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</si>
  <si>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</si>
  <si>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</si>
  <si>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</si>
  <si>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</si>
  <si>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</si>
  <si>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</si>
  <si>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</si>
  <si>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</si>
  <si>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</si>
  <si>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</si>
  <si>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</si>
  <si>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</si>
  <si>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</si>
  <si>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</si>
  <si>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</si>
  <si>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</si>
  <si>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</si>
  <si>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</si>
  <si>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</si>
  <si>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</si>
  <si>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</si>
  <si>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</si>
  <si>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</si>
  <si>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</si>
  <si>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</si>
  <si>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</si>
  <si>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</si>
  <si>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</si>
  <si>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</si>
  <si>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</si>
  <si>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</si>
  <si>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</si>
  <si>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</si>
  <si>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</si>
  <si>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</si>
  <si>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</si>
  <si>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</si>
  <si>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</si>
  <si>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</si>
  <si>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</si>
  <si>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</si>
  <si>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</si>
  <si>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</si>
  <si>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</si>
  <si>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</si>
  <si>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</si>
  <si>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</si>
  <si>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</si>
  <si>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</si>
  <si>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</si>
  <si>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</si>
  <si>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</si>
  <si>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</si>
  <si>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</si>
  <si>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</si>
  <si>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</si>
  <si>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</si>
  <si>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</si>
  <si>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</si>
  <si>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</si>
  <si>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</si>
  <si>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</si>
  <si>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</si>
  <si>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</si>
  <si>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</si>
  <si>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</si>
  <si>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</si>
  <si>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</si>
  <si>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</si>
  <si>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</si>
  <si>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</si>
  <si>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</si>
  <si>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</si>
  <si>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</si>
  <si>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</si>
  <si>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</si>
  <si>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</si>
  <si>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</si>
  <si>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</si>
  <si>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</si>
  <si>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</si>
  <si>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</si>
  <si>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</si>
  <si>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</si>
  <si>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</si>
  <si>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</si>
  <si>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</si>
  <si>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</si>
  <si>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</si>
  <si>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</si>
  <si>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</si>
  <si>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</si>
  <si>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</si>
  <si>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</si>
  <si>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</si>
  <si>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</si>
  <si>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</si>
  <si>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</si>
  <si>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</si>
  <si>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</si>
  <si>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</si>
  <si>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</si>
  <si>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</si>
  <si>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</si>
  <si>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</si>
  <si>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</si>
  <si>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</si>
  <si>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</si>
  <si>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</si>
  <si>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</si>
  <si>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</si>
  <si>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</si>
  <si>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</si>
  <si>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</si>
  <si>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</si>
  <si>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</si>
  <si>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FOX1511H7YQ</t>
  </si>
  <si>
    <t>cmdsblw-dg-01</t>
  </si>
  <si>
    <t>FOX1511H81U</t>
  </si>
  <si>
    <t>cmdsclt-ct-01</t>
  </si>
  <si>
    <t>cmdsclt-dg-01</t>
  </si>
  <si>
    <t>FOX1511H7WD</t>
  </si>
  <si>
    <t>FOX1638GFW7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</si>
  <si>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</si>
  <si>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</si>
  <si>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</si>
  <si>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</si>
  <si>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</si>
  <si>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</si>
  <si>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</si>
  <si>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</si>
  <si>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>Citigroup Centre DC</t>
  </si>
  <si>
    <t>Riverdale DC</t>
  </si>
  <si>
    <t>Frankfurt DC</t>
  </si>
  <si>
    <t>Goleszowska DC</t>
  </si>
  <si>
    <t>Senatorska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</si>
  <si>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</si>
  <si>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</si>
  <si>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</si>
  <si>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</si>
  <si>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</si>
  <si>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</si>
  <si>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</si>
  <si>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</si>
  <si>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</si>
  <si>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</si>
  <si>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</si>
  <si>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</si>
  <si>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</si>
  <si>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</si>
  <si>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</si>
  <si>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</si>
  <si>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</si>
  <si>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</si>
  <si>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</si>
  <si>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</si>
  <si>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</si>
  <si>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</si>
  <si>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</si>
  <si>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</si>
  <si>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</si>
  <si>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</si>
  <si>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</si>
  <si>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</si>
  <si>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Turkey</t>
  </si>
  <si>
    <t>HDS</t>
  </si>
  <si>
    <t>VNX</t>
  </si>
  <si>
    <t>Clariion</t>
  </si>
  <si>
    <t>HP/HDS</t>
  </si>
  <si>
    <t>XP1024</t>
  </si>
  <si>
    <t>XP24000</t>
  </si>
  <si>
    <t>configured 
Total
(GB)</t>
  </si>
  <si>
    <t>Total EMEA Sites</t>
  </si>
  <si>
    <t>configured 
Total
(TB)</t>
  </si>
  <si>
    <t>configured 
Total
(PB)</t>
  </si>
  <si>
    <t>Decom</t>
  </si>
  <si>
    <t>5.2(8b)</t>
  </si>
  <si>
    <t>5.2(2a)</t>
  </si>
  <si>
    <t>delcd01ae16</t>
  </si>
  <si>
    <t>FOX1643S004</t>
  </si>
  <si>
    <t>delcd01be16</t>
  </si>
  <si>
    <t>FOX1639S32M</t>
  </si>
  <si>
    <t>rdc</t>
  </si>
  <si>
    <t>fdc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</si>
  <si>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</si>
  <si>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</si>
  <si>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</si>
  <si>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</si>
  <si>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</si>
  <si>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</si>
  <si>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</si>
  <si>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</si>
  <si>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</si>
  <si>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</si>
  <si>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</si>
  <si>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</si>
  <si>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</si>
  <si>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</si>
  <si>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</si>
  <si>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</si>
  <si>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</si>
  <si>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</si>
  <si>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</si>
  <si>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</si>
  <si>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</si>
  <si>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</si>
  <si>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</si>
  <si>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</si>
  <si>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</si>
  <si>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</si>
  <si>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</si>
  <si>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</si>
  <si>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</si>
  <si>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</si>
  <si>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</si>
  <si>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</si>
  <si>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</si>
  <si>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</si>
  <si>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</si>
  <si>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CKM00091100696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</si>
  <si>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</si>
  <si>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</si>
  <si>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</si>
  <si>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</si>
  <si>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</si>
  <si>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</si>
  <si>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</si>
  <si>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</si>
  <si>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</si>
  <si>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</si>
  <si>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</si>
  <si>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</si>
  <si>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</si>
  <si>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</si>
  <si>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</si>
  <si>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</si>
  <si>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</si>
  <si>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</si>
  <si>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</si>
  <si>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</si>
  <si>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</si>
  <si>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Russia</t>
  </si>
  <si>
    <t>FCNMM113000103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</si>
  <si>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</si>
  <si>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</si>
  <si>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</si>
  <si>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</si>
  <si>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</si>
  <si>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</si>
  <si>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</si>
  <si>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</si>
  <si>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</si>
  <si>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</si>
  <si>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</si>
  <si>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</si>
  <si>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</si>
  <si>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</si>
  <si>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</si>
  <si>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</si>
  <si>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</si>
  <si>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</si>
  <si>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</si>
  <si>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</si>
  <si>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</si>
  <si>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</si>
  <si>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Row Labels</t>
  </si>
  <si>
    <t>Grand Total</t>
  </si>
  <si>
    <t>Sum of physical/Raid Total</t>
  </si>
  <si>
    <t>Count of Array</t>
  </si>
  <si>
    <t>(Multiple Items)</t>
  </si>
  <si>
    <t>Sum of Total Installed</t>
  </si>
  <si>
    <t>Sum of Switch
Count</t>
  </si>
  <si>
    <t xml:space="preserve">Number of SAN Swtiches </t>
  </si>
  <si>
    <t xml:space="preserve"> Port Count </t>
  </si>
  <si>
    <t xml:space="preserve">Number of SAN storage Arrays Installed </t>
  </si>
  <si>
    <t xml:space="preserve"> and Total TB's </t>
  </si>
  <si>
    <t>Switzerland</t>
  </si>
  <si>
    <r>
      <t xml:space="preserve">Number of SAN Swtiches </t>
    </r>
    <r>
      <rPr>
        <b/>
        <sz val="10"/>
        <color rgb="FFFF0000"/>
        <rFont val="Arial"/>
        <family val="2"/>
      </rPr>
      <t>16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2443</t>
    </r>
  </si>
  <si>
    <r>
      <t xml:space="preserve">Number of SAN Swtiches </t>
    </r>
    <r>
      <rPr>
        <b/>
        <sz val="10"/>
        <color rgb="FFFF0000"/>
        <rFont val="Arial"/>
        <family val="2"/>
      </rPr>
      <t>36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7869</t>
    </r>
  </si>
  <si>
    <r>
      <t xml:space="preserve">Number of SAN Swtiches </t>
    </r>
    <r>
      <rPr>
        <b/>
        <sz val="10"/>
        <color rgb="FFFF0000"/>
        <rFont val="Arial"/>
        <family val="2"/>
      </rPr>
      <t>52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9641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</si>
  <si>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17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4745</t>
    </r>
  </si>
  <si>
    <r>
      <t xml:space="preserve">Number of SAN Swtiches </t>
    </r>
    <r>
      <rPr>
        <b/>
        <sz val="10"/>
        <color rgb="FFFF0000"/>
        <rFont val="Arial"/>
        <family val="2"/>
      </rPr>
      <t>8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544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</si>
  <si>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98</t>
    </r>
  </si>
  <si>
    <r>
      <t>Number of SAN storage Arrays Installed</t>
    </r>
    <r>
      <rPr>
        <b/>
        <sz val="10"/>
        <color rgb="FFFF0000"/>
        <rFont val="Arial"/>
        <family val="2"/>
      </rPr>
      <t xml:space="preserve"> 3</t>
    </r>
    <r>
      <rPr>
        <sz val="10"/>
        <rFont val="Arial"/>
        <family val="2"/>
      </rPr>
      <t xml:space="preserve"> and Total TB's</t>
    </r>
    <r>
      <rPr>
        <b/>
        <sz val="10"/>
        <color rgb="FFFF0000"/>
        <rFont val="Arial"/>
        <family val="2"/>
      </rPr>
      <t xml:space="preserve"> 531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</si>
  <si>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15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3603</t>
    </r>
  </si>
  <si>
    <t>Below report collected only for VMAX, HDS, VNX Arrays</t>
  </si>
  <si>
    <t>5.2(8c)</t>
  </si>
  <si>
    <t>GBKCD01AE16</t>
  </si>
  <si>
    <t>DS-C9148</t>
  </si>
  <si>
    <t>AMS17100641</t>
  </si>
  <si>
    <t>GBKCD01BE16</t>
  </si>
  <si>
    <t>AMS17080867</t>
  </si>
  <si>
    <t>GBKCD01AE17</t>
  </si>
  <si>
    <t>AMS17100246</t>
  </si>
  <si>
    <t>GBKCD01BE17</t>
  </si>
  <si>
    <t>AMS17100429</t>
  </si>
  <si>
    <t>GBKCD01AE18</t>
  </si>
  <si>
    <t>AMS17100422</t>
  </si>
  <si>
    <t>GBKCD01BE18</t>
  </si>
  <si>
    <t>AMS17080809</t>
  </si>
  <si>
    <t>GBKCD01AE19</t>
  </si>
  <si>
    <t>AMS17080940</t>
  </si>
  <si>
    <t>GBKCD01BE19</t>
  </si>
  <si>
    <t>AMS17100432</t>
  </si>
  <si>
    <t>FOX1252G2SP</t>
  </si>
  <si>
    <t>cmdscolt-rb-01</t>
  </si>
  <si>
    <t>DS-C9506</t>
  </si>
  <si>
    <t>cmdscolt-jd-01</t>
  </si>
  <si>
    <t>DS-C9124-K9</t>
  </si>
  <si>
    <t>FOX1511H7YK</t>
  </si>
  <si>
    <t>cmdsblwg-rb-01</t>
  </si>
  <si>
    <t>cmdsblwg-jd-01</t>
  </si>
  <si>
    <t>Citigroup Distributed Fibre Switch Capacity Report (EMEA) for May 2014</t>
  </si>
  <si>
    <t>Citigroup Distributed Fibre Switch Inventory (EMEA) for May 2014</t>
  </si>
  <si>
    <t>Citigroup Distributed Storage Inventory Report (EMEA) for May 2014</t>
  </si>
  <si>
    <t>Citigroup Distributed Storage Capacity Report  (EMEA) for May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</si>
</sst>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9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20">
    <xf numFmtId="0" fontId="0" fillId="0" borderId="0"/>
    <xf numFmtId="0" fontId="12" fillId="0" borderId="0"/>
    <xf numFmtId="0" fontId="10" fillId="0" borderId="0"/>
    <xf numFmtId="0" fontId="10" fillId="0" borderId="0"/>
    <xf numFmtId="9" fontId="15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18" fillId="0" borderId="0"/>
    <xf numFmtId="165" fontId="19" fillId="0" borderId="0"/>
    <xf numFmtId="165" fontId="3" fillId="0" borderId="0"/>
    <xf numFmtId="165" fontId="3" fillId="0" borderId="0"/>
    <xf numFmtId="165" fontId="19" fillId="0" borderId="0"/>
    <xf numFmtId="165" fontId="3" fillId="0" borderId="0"/>
    <xf numFmtId="165" fontId="19" fillId="0" borderId="0"/>
    <xf numFmtId="165" fontId="4" fillId="0" borderId="0"/>
    <xf numFmtId="165" fontId="19" fillId="0" borderId="0"/>
    <xf numFmtId="165" fontId="19" fillId="0" borderId="0"/>
    <xf numFmtId="165" fontId="19" fillId="0" borderId="0"/>
    <xf numFmtId="165" fontId="3" fillId="0" borderId="0"/>
    <xf numFmtId="165" fontId="19" fillId="0" borderId="0"/>
    <xf numFmtId="165" fontId="3" fillId="0" borderId="0"/>
    <xf numFmtId="165" fontId="3" fillId="0" borderId="0"/>
    <xf numFmtId="165" fontId="19" fillId="0" borderId="0"/>
    <xf numFmtId="165" fontId="19" fillId="0" borderId="0"/>
    <xf numFmtId="165" fontId="19" fillId="0" borderId="0"/>
    <xf numFmtId="165" fontId="19" fillId="0" borderId="0"/>
    <xf numFmtId="166" fontId="4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9" fillId="0" borderId="0"/>
    <xf numFmtId="165" fontId="3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9" fillId="0" borderId="0"/>
    <xf numFmtId="165" fontId="19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4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9" fillId="0" borderId="0"/>
    <xf numFmtId="165" fontId="3" fillId="0" borderId="0"/>
    <xf numFmtId="165" fontId="25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4" fillId="0" borderId="0"/>
    <xf numFmtId="165" fontId="19" fillId="0" borderId="0"/>
    <xf numFmtId="0" fontId="3" fillId="0" borderId="0"/>
    <xf numFmtId="0" fontId="3" fillId="0" borderId="0"/>
    <xf numFmtId="165" fontId="3" fillId="0" borderId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18" fillId="0" borderId="0"/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67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27" fillId="0" borderId="0"/>
    <xf numFmtId="0" fontId="28" fillId="0" borderId="0"/>
    <xf numFmtId="0" fontId="28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4" fillId="0" borderId="0"/>
    <xf numFmtId="0" fontId="26" fillId="23" borderId="0" applyNumberFormat="0" applyBorder="0" applyAlignment="0" applyProtection="0"/>
    <xf numFmtId="0" fontId="33" fillId="24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5" borderId="0" applyNumberFormat="0" applyBorder="0" applyAlignment="0" applyProtection="0"/>
    <xf numFmtId="0" fontId="33" fillId="1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33" fillId="1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33" fillId="1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42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30" borderId="0" applyNumberFormat="0" applyBorder="0" applyAlignment="0" applyProtection="0"/>
    <xf numFmtId="0" fontId="33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3" fillId="17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7" borderId="0" applyNumberFormat="0" applyBorder="0" applyAlignment="0" applyProtection="0"/>
    <xf numFmtId="0" fontId="33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33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33" fillId="34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34" fillId="35" borderId="0" applyNumberFormat="0" applyBorder="0" applyAlignment="0" applyProtection="0"/>
    <xf numFmtId="0" fontId="35" fillId="36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4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7" borderId="0" applyNumberFormat="0" applyBorder="0" applyAlignment="0" applyProtection="0"/>
    <xf numFmtId="0" fontId="35" fillId="24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8" borderId="0" applyNumberFormat="0" applyBorder="0" applyAlignment="0" applyProtection="0"/>
    <xf numFmtId="0" fontId="35" fillId="20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6" fillId="0" borderId="33" applyBorder="0"/>
    <xf numFmtId="0" fontId="34" fillId="39" borderId="0" applyNumberFormat="0" applyBorder="0" applyAlignment="0" applyProtection="0"/>
    <xf numFmtId="0" fontId="35" fillId="36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18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horizontal="center" wrapText="1"/>
      <protection locked="0"/>
    </xf>
    <xf numFmtId="37" fontId="39" fillId="0" borderId="0"/>
    <xf numFmtId="0" fontId="40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2" fillId="0" borderId="0" applyNumberFormat="0" applyFill="0" applyBorder="0" applyAlignment="0" applyProtection="0"/>
    <xf numFmtId="5" fontId="43" fillId="0" borderId="32" applyAlignment="0" applyProtection="0"/>
    <xf numFmtId="0" fontId="4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168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6" fillId="13" borderId="27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0" fontId="45" fillId="24" borderId="46" applyNumberFormat="0" applyAlignment="0" applyProtection="0"/>
    <xf numFmtId="166" fontId="4" fillId="0" borderId="0" applyBorder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7" fillId="43" borderId="47" applyNumberFormat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75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43" fontId="26" fillId="0" borderId="0" applyFont="0" applyFill="0" applyBorder="0" applyAlignment="0" applyProtection="0"/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177" fontId="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178" fontId="50" fillId="0" borderId="48"/>
    <xf numFmtId="3" fontId="51" fillId="0" borderId="0" applyFont="0" applyFill="0" applyBorder="0" applyAlignment="0" applyProtection="0"/>
    <xf numFmtId="0" fontId="52" fillId="0" borderId="0" applyNumberFormat="0" applyAlignment="0">
      <alignment horizontal="left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4" fillId="0" borderId="0" applyFont="0" applyFill="0" applyBorder="0" applyAlignment="0" applyProtection="0">
      <alignment horizontal="right"/>
    </xf>
    <xf numFmtId="180" fontId="4" fillId="0" borderId="0" applyFont="0" applyFill="0" applyBorder="0" applyAlignment="0" applyProtection="0">
      <alignment horizontal="right"/>
    </xf>
    <xf numFmtId="0" fontId="51" fillId="0" borderId="0" applyFont="0" applyFill="0" applyBorder="0" applyAlignment="0" applyProtection="0"/>
    <xf numFmtId="49" fontId="11" fillId="0" borderId="0" applyNumberFormat="0" applyFill="0" applyBorder="0" applyAlignment="0" applyProtection="0">
      <alignment horizontal="left"/>
    </xf>
    <xf numFmtId="0" fontId="51" fillId="0" borderId="0" applyFont="0" applyFill="0" applyBorder="0" applyAlignment="0" applyProtection="0"/>
    <xf numFmtId="181" fontId="4" fillId="0" borderId="0" applyFont="0" applyFill="0" applyBorder="0" applyAlignment="0" applyProtection="0"/>
    <xf numFmtId="14" fontId="1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2" fontId="4" fillId="0" borderId="49" applyNumberFormat="0" applyFont="0" applyFill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55" fillId="0" borderId="0" applyNumberFormat="0" applyAlignment="0">
      <alignment horizontal="left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38" fillId="0" borderId="0" applyFill="0" applyBorder="0" applyProtection="0">
      <alignment horizontal="left"/>
    </xf>
    <xf numFmtId="0" fontId="58" fillId="26" borderId="0" applyNumberFormat="0" applyBorder="0" applyAlignment="0" applyProtection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38" fontId="11" fillId="2" borderId="0" applyNumberFormat="0" applyBorder="0" applyAlignment="0" applyProtection="0"/>
    <xf numFmtId="184" fontId="4" fillId="0" borderId="0" applyFont="0" applyFill="0" applyBorder="0" applyAlignment="0" applyProtection="0">
      <alignment horizontal="right"/>
    </xf>
    <xf numFmtId="0" fontId="4" fillId="0" borderId="0" applyProtection="0">
      <alignment horizontal="right"/>
    </xf>
    <xf numFmtId="0" fontId="60" fillId="0" borderId="44" applyNumberFormat="0" applyAlignment="0" applyProtection="0">
      <alignment horizontal="left" vertical="center"/>
    </xf>
    <xf numFmtId="0" fontId="60" fillId="0" borderId="30">
      <alignment horizontal="left" vertical="center"/>
    </xf>
    <xf numFmtId="0" fontId="61" fillId="0" borderId="50" applyNumberFormat="0" applyFill="0" applyAlignment="0" applyProtection="0"/>
    <xf numFmtId="0" fontId="62" fillId="0" borderId="51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1" fillId="0" borderId="50" applyNumberFormat="0" applyFill="0" applyAlignment="0" applyProtection="0"/>
    <xf numFmtId="0" fontId="63" fillId="0" borderId="52" applyNumberFormat="0" applyFill="0" applyAlignment="0" applyProtection="0"/>
    <xf numFmtId="0" fontId="64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3" fillId="0" borderId="52" applyNumberFormat="0" applyFill="0" applyAlignment="0" applyProtection="0"/>
    <xf numFmtId="0" fontId="65" fillId="0" borderId="53" applyNumberFormat="0" applyFill="0" applyAlignment="0" applyProtection="0"/>
    <xf numFmtId="0" fontId="66" fillId="0" borderId="54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53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55">
      <alignment horizontal="center"/>
    </xf>
    <xf numFmtId="0" fontId="67" fillId="0" borderId="0">
      <alignment horizontal="center"/>
    </xf>
    <xf numFmtId="10" fontId="11" fillId="44" borderId="4" applyNumberFormat="0" applyBorder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9" fillId="12" borderId="27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68" fillId="29" borderId="46" applyNumberFormat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70" fillId="0" borderId="56" applyNumberFormat="0" applyFill="0" applyAlignment="0" applyProtection="0"/>
    <xf numFmtId="0" fontId="71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0" fontId="70" fillId="0" borderId="56" applyNumberFormat="0" applyFill="0" applyAlignment="0" applyProtection="0"/>
    <xf numFmtId="166" fontId="2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5" fontId="4" fillId="0" borderId="0" applyFont="0" applyFill="0" applyBorder="0" applyAlignment="0" applyProtection="0">
      <alignment horizontal="right"/>
    </xf>
    <xf numFmtId="0" fontId="72" fillId="34" borderId="0" applyNumberFormat="0" applyBorder="0" applyAlignment="0" applyProtection="0"/>
    <xf numFmtId="0" fontId="73" fillId="11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186" fontId="74" fillId="0" borderId="0"/>
    <xf numFmtId="0" fontId="4" fillId="0" borderId="0"/>
    <xf numFmtId="0" fontId="4" fillId="0" borderId="0"/>
    <xf numFmtId="0" fontId="4" fillId="0" borderId="0"/>
    <xf numFmtId="18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9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5" fillId="0" borderId="0"/>
    <xf numFmtId="0" fontId="19" fillId="0" borderId="0"/>
    <xf numFmtId="0" fontId="3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76" fillId="0" borderId="0">
      <alignment vertical="top"/>
    </xf>
    <xf numFmtId="0" fontId="26" fillId="0" borderId="0"/>
    <xf numFmtId="0" fontId="3" fillId="0" borderId="0"/>
    <xf numFmtId="0" fontId="26" fillId="0" borderId="0"/>
    <xf numFmtId="0" fontId="77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4" fillId="0" borderId="0"/>
    <xf numFmtId="0" fontId="77" fillId="0" borderId="0"/>
    <xf numFmtId="0" fontId="77" fillId="0" borderId="0"/>
    <xf numFmtId="0" fontId="77" fillId="0" borderId="0"/>
    <xf numFmtId="0" fontId="2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78" fillId="14" borderId="29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0" fontId="26" fillId="45" borderId="57" applyNumberFormat="0" applyFont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80" fillId="13" borderId="2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0" fontId="79" fillId="24" borderId="58" applyNumberFormat="0" applyAlignment="0" applyProtection="0"/>
    <xf numFmtId="1" fontId="4" fillId="0" borderId="0" applyProtection="0">
      <alignment horizontal="right" vertical="center"/>
    </xf>
    <xf numFmtId="14" fontId="38" fillId="0" borderId="0">
      <alignment horizontal="center" wrapText="1"/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4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5" fillId="0" borderId="0" applyNumberFormat="0" applyFont="0" applyFill="0" applyBorder="0" applyAlignment="0" applyProtection="0">
      <alignment horizontal="left"/>
    </xf>
    <xf numFmtId="15" fontId="4" fillId="0" borderId="0" applyFont="0" applyFill="0" applyBorder="0" applyAlignment="0" applyProtection="0"/>
    <xf numFmtId="4" fontId="25" fillId="0" borderId="0" applyFont="0" applyFill="0" applyBorder="0" applyAlignment="0" applyProtection="0"/>
    <xf numFmtId="0" fontId="43" fillId="0" borderId="55">
      <alignment horizontal="center"/>
    </xf>
    <xf numFmtId="189" fontId="81" fillId="46" borderId="0" applyBorder="0" applyAlignment="0" applyProtection="0"/>
    <xf numFmtId="0" fontId="82" fillId="47" borderId="0" applyNumberFormat="0" applyFont="0" applyBorder="0" applyAlignment="0">
      <alignment horizontal="center"/>
    </xf>
    <xf numFmtId="0" fontId="83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19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84" fillId="0" borderId="0" applyNumberFormat="0" applyFill="0" applyBorder="0" applyAlignment="0" applyProtection="0">
      <alignment horizontal="left"/>
    </xf>
    <xf numFmtId="0" fontId="4" fillId="44" borderId="59"/>
    <xf numFmtId="0" fontId="82" fillId="1" borderId="30" applyNumberFormat="0" applyFont="0" applyAlignment="0">
      <alignment horizontal="center"/>
    </xf>
    <xf numFmtId="0" fontId="4" fillId="0" borderId="0"/>
    <xf numFmtId="0" fontId="85" fillId="0" borderId="0" applyNumberFormat="0" applyFill="0" applyBorder="0" applyAlignment="0">
      <alignment horizont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>
      <alignment vertical="top"/>
    </xf>
    <xf numFmtId="0" fontId="86" fillId="24" borderId="0">
      <alignment horizontal="centerContinuous"/>
    </xf>
    <xf numFmtId="0" fontId="87" fillId="24" borderId="0">
      <alignment horizontal="centerContinuous"/>
    </xf>
    <xf numFmtId="40" fontId="88" fillId="0" borderId="0" applyBorder="0">
      <alignment horizontal="right"/>
    </xf>
    <xf numFmtId="0" fontId="4" fillId="0" borderId="0" applyBorder="0" applyProtection="0">
      <alignment vertical="center"/>
    </xf>
    <xf numFmtId="182" fontId="4" fillId="0" borderId="33" applyBorder="0" applyProtection="0">
      <alignment horizontal="right" vertical="center"/>
    </xf>
    <xf numFmtId="0" fontId="4" fillId="48" borderId="0" applyBorder="0" applyProtection="0">
      <alignment horizontal="centerContinuous" vertical="center"/>
    </xf>
    <xf numFmtId="0" fontId="4" fillId="49" borderId="33" applyBorder="0" applyProtection="0">
      <alignment horizontal="centerContinuous" vertical="center"/>
    </xf>
    <xf numFmtId="0" fontId="4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22" fillId="0" borderId="0" applyFill="0" applyBorder="0" applyProtection="0">
      <alignment horizontal="left"/>
    </xf>
    <xf numFmtId="0" fontId="11" fillId="0" borderId="22" applyFill="0" applyBorder="0" applyProtection="0">
      <alignment horizontal="left" vertical="top"/>
    </xf>
    <xf numFmtId="49" fontId="18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" fillId="0" borderId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2" fillId="0" borderId="61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1" fillId="0" borderId="60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4" fillId="0" borderId="0"/>
    <xf numFmtId="0" fontId="4" fillId="0" borderId="0" applyFont="0" applyFill="0" applyBorder="0" applyAlignment="0" applyProtection="0"/>
    <xf numFmtId="0" fontId="9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9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93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9" fillId="0" borderId="0"/>
    <xf numFmtId="165" fontId="19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9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4" fillId="0" borderId="0"/>
    <xf numFmtId="165" fontId="1" fillId="0" borderId="0"/>
    <xf numFmtId="165" fontId="1" fillId="0" borderId="0"/>
    <xf numFmtId="165" fontId="1" fillId="0" borderId="0"/>
    <xf numFmtId="165" fontId="98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219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7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7" fillId="3" borderId="7" xfId="0" applyNumberFormat="1" applyFont="1" applyFill="1" applyBorder="1"/>
    <xf numFmtId="0" fontId="0" fillId="0" borderId="0" xfId="0" applyNumberFormat="1"/>
    <xf numFmtId="3" fontId="7" fillId="3" borderId="9" xfId="0" applyNumberFormat="1" applyFont="1" applyFill="1" applyBorder="1"/>
    <xf numFmtId="0" fontId="7" fillId="4" borderId="5" xfId="0" applyFont="1" applyFill="1" applyBorder="1"/>
    <xf numFmtId="3" fontId="7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7" fillId="0" borderId="14" xfId="0" applyNumberFormat="1" applyFont="1" applyBorder="1"/>
    <xf numFmtId="164" fontId="0" fillId="0" borderId="4" xfId="0" applyNumberFormat="1" applyBorder="1"/>
    <xf numFmtId="0" fontId="7" fillId="4" borderId="16" xfId="0" applyNumberFormat="1" applyFont="1" applyFill="1" applyBorder="1"/>
    <xf numFmtId="3" fontId="7" fillId="4" borderId="5" xfId="0" applyNumberFormat="1" applyFont="1" applyFill="1" applyBorder="1"/>
    <xf numFmtId="0" fontId="7" fillId="0" borderId="17" xfId="0" applyNumberFormat="1" applyFont="1" applyBorder="1"/>
    <xf numFmtId="49" fontId="7" fillId="2" borderId="19" xfId="0" applyNumberFormat="1" applyFont="1" applyFill="1" applyBorder="1" applyAlignment="1">
      <alignment horizontal="center" wrapText="1"/>
    </xf>
    <xf numFmtId="49" fontId="7" fillId="2" borderId="7" xfId="0" applyNumberFormat="1" applyFont="1" applyFill="1" applyBorder="1" applyAlignment="1">
      <alignment horizontal="center" wrapText="1"/>
    </xf>
    <xf numFmtId="49" fontId="7" fillId="2" borderId="9" xfId="0" applyNumberFormat="1" applyFont="1" applyFill="1" applyBorder="1" applyAlignment="1">
      <alignment horizontal="center" wrapText="1"/>
    </xf>
    <xf numFmtId="164" fontId="7" fillId="3" borderId="7" xfId="0" applyNumberFormat="1" applyFont="1" applyFill="1" applyBorder="1"/>
    <xf numFmtId="0" fontId="4" fillId="0" borderId="0" xfId="0" applyFont="1"/>
    <xf numFmtId="0" fontId="0" fillId="0" borderId="0" xfId="0" applyAlignment="1">
      <alignment wrapText="1"/>
    </xf>
    <xf numFmtId="2" fontId="7" fillId="5" borderId="2" xfId="0" applyNumberFormat="1" applyFont="1" applyFill="1" applyBorder="1" applyAlignment="1">
      <alignment horizontal="center" wrapText="1"/>
    </xf>
    <xf numFmtId="2" fontId="7" fillId="6" borderId="2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3" fontId="7" fillId="2" borderId="23" xfId="0" applyNumberFormat="1" applyFont="1" applyFill="1" applyBorder="1" applyAlignment="1">
      <alignment horizontal="center" wrapText="1"/>
    </xf>
    <xf numFmtId="2" fontId="7" fillId="8" borderId="2" xfId="0" applyNumberFormat="1" applyFont="1" applyFill="1" applyBorder="1" applyAlignment="1">
      <alignment horizontal="center" wrapText="1"/>
    </xf>
    <xf numFmtId="2" fontId="7" fillId="9" borderId="2" xfId="0" applyNumberFormat="1" applyFont="1" applyFill="1" applyBorder="1" applyAlignment="1">
      <alignment horizontal="center" wrapText="1"/>
    </xf>
    <xf numFmtId="4" fontId="4" fillId="0" borderId="0" xfId="0" applyNumberFormat="1" applyFont="1" applyFill="1" applyBorder="1"/>
    <xf numFmtId="0" fontId="0" fillId="0" borderId="0" xfId="0" applyAlignment="1"/>
    <xf numFmtId="4" fontId="7" fillId="10" borderId="15" xfId="0" applyNumberFormat="1" applyFont="1" applyFill="1" applyBorder="1"/>
    <xf numFmtId="4" fontId="7" fillId="10" borderId="3" xfId="0" applyNumberFormat="1" applyFont="1" applyFill="1" applyBorder="1"/>
    <xf numFmtId="0" fontId="13" fillId="0" borderId="0" xfId="0" applyFont="1" applyAlignment="1"/>
    <xf numFmtId="0" fontId="4" fillId="2" borderId="2" xfId="0" applyFont="1" applyFill="1" applyBorder="1"/>
    <xf numFmtId="0" fontId="13" fillId="0" borderId="0" xfId="0" applyFont="1"/>
    <xf numFmtId="49" fontId="14" fillId="0" borderId="0" xfId="0" applyNumberFormat="1" applyFont="1" applyFill="1" applyAlignment="1">
      <alignment horizontal="center" vertical="center"/>
    </xf>
    <xf numFmtId="3" fontId="13" fillId="0" borderId="0" xfId="0" applyNumberFormat="1" applyFont="1" applyAlignment="1"/>
    <xf numFmtId="49" fontId="6" fillId="3" borderId="0" xfId="0" applyNumberFormat="1" applyFont="1" applyFill="1" applyBorder="1" applyAlignment="1">
      <alignment horizontal="center"/>
    </xf>
    <xf numFmtId="0" fontId="7" fillId="2" borderId="39" xfId="0" applyNumberFormat="1" applyFont="1" applyFill="1" applyBorder="1" applyAlignment="1">
      <alignment horizontal="center" wrapText="1"/>
    </xf>
    <xf numFmtId="49" fontId="7" fillId="2" borderId="39" xfId="0" applyNumberFormat="1" applyFont="1" applyFill="1" applyBorder="1" applyAlignment="1">
      <alignment horizontal="center" wrapText="1"/>
    </xf>
    <xf numFmtId="165" fontId="21" fillId="0" borderId="37" xfId="50" applyFont="1" applyFill="1" applyBorder="1" applyAlignment="1">
      <alignment horizontal="left" vertical="center"/>
    </xf>
    <xf numFmtId="165" fontId="24" fillId="0" borderId="37" xfId="50" applyFont="1" applyFill="1" applyBorder="1" applyAlignment="1">
      <alignment horizontal="left" vertical="center"/>
    </xf>
    <xf numFmtId="165" fontId="21" fillId="0" borderId="36" xfId="50" applyFont="1" applyFill="1" applyBorder="1" applyAlignment="1">
      <alignment horizontal="left" vertical="center"/>
    </xf>
    <xf numFmtId="165" fontId="21" fillId="0" borderId="34" xfId="50" applyFont="1" applyFill="1" applyBorder="1" applyAlignment="1">
      <alignment horizontal="left" vertical="center"/>
    </xf>
    <xf numFmtId="165" fontId="4" fillId="0" borderId="35" xfId="50" applyFont="1" applyFill="1" applyBorder="1" applyAlignment="1">
      <alignment horizontal="left" vertical="center" wrapText="1"/>
    </xf>
    <xf numFmtId="165" fontId="4" fillId="0" borderId="34" xfId="50" applyFont="1" applyFill="1" applyBorder="1" applyAlignment="1">
      <alignment horizontal="left" vertical="center" wrapText="1"/>
    </xf>
    <xf numFmtId="9" fontId="3" fillId="0" borderId="41" xfId="40" applyFont="1" applyFill="1" applyBorder="1" applyAlignment="1">
      <alignment wrapText="1"/>
    </xf>
    <xf numFmtId="165" fontId="21" fillId="0" borderId="37" xfId="50" applyFont="1" applyFill="1" applyBorder="1" applyAlignment="1">
      <alignment horizontal="left" vertical="center" wrapText="1"/>
    </xf>
    <xf numFmtId="2" fontId="7" fillId="2" borderId="39" xfId="0" applyNumberFormat="1" applyFont="1" applyFill="1" applyBorder="1" applyAlignment="1">
      <alignment horizontal="center" wrapText="1"/>
    </xf>
    <xf numFmtId="165" fontId="21" fillId="0" borderId="34" xfId="50" applyFont="1" applyFill="1" applyBorder="1" applyAlignment="1">
      <alignment horizontal="left" vertical="center" wrapText="1"/>
    </xf>
    <xf numFmtId="165" fontId="21" fillId="0" borderId="42" xfId="50" applyFont="1" applyFill="1" applyBorder="1" applyAlignment="1">
      <alignment horizontal="left" vertical="center" wrapText="1"/>
    </xf>
    <xf numFmtId="165" fontId="21" fillId="0" borderId="36" xfId="50" applyFont="1" applyFill="1" applyBorder="1" applyAlignment="1">
      <alignment horizontal="left" vertical="center" wrapText="1"/>
    </xf>
    <xf numFmtId="9" fontId="3" fillId="0" borderId="37" xfId="40" applyFont="1" applyFill="1" applyBorder="1" applyAlignment="1"/>
    <xf numFmtId="0" fontId="3" fillId="0" borderId="37" xfId="11" applyNumberFormat="1" applyBorder="1" applyAlignment="1"/>
    <xf numFmtId="165" fontId="21" fillId="0" borderId="37" xfId="56" applyFont="1" applyFill="1" applyBorder="1" applyAlignment="1">
      <alignment horizontal="left" vertical="center"/>
    </xf>
    <xf numFmtId="0" fontId="3" fillId="0" borderId="41" xfId="11" applyNumberFormat="1" applyBorder="1" applyAlignment="1">
      <alignment wrapText="1"/>
    </xf>
    <xf numFmtId="9" fontId="3" fillId="0" borderId="4" xfId="40" applyFont="1" applyFill="1" applyBorder="1" applyAlignment="1"/>
    <xf numFmtId="165" fontId="24" fillId="0" borderId="37" xfId="50" applyFont="1" applyFill="1" applyBorder="1" applyAlignment="1">
      <alignment horizontal="left" vertical="center" wrapText="1"/>
    </xf>
    <xf numFmtId="9" fontId="3" fillId="0" borderId="37" xfId="40" applyFont="1" applyFill="1" applyBorder="1" applyAlignment="1">
      <alignment wrapText="1"/>
    </xf>
    <xf numFmtId="165" fontId="21" fillId="0" borderId="38" xfId="50" applyFont="1" applyFill="1" applyBorder="1" applyAlignment="1">
      <alignment horizontal="left" vertical="center" wrapText="1"/>
    </xf>
    <xf numFmtId="165" fontId="21" fillId="0" borderId="35" xfId="50" applyFont="1" applyFill="1" applyBorder="1" applyAlignment="1">
      <alignment horizontal="left" vertical="center" wrapText="1"/>
    </xf>
    <xf numFmtId="0" fontId="3" fillId="0" borderId="4" xfId="11" applyNumberFormat="1" applyBorder="1" applyAlignment="1"/>
    <xf numFmtId="0" fontId="3" fillId="0" borderId="37" xfId="11" applyNumberFormat="1" applyBorder="1" applyAlignment="1">
      <alignment wrapText="1"/>
    </xf>
    <xf numFmtId="165" fontId="21" fillId="0" borderId="4" xfId="56" applyFont="1" applyFill="1" applyBorder="1" applyAlignment="1">
      <alignment horizontal="left" vertical="center" wrapText="1"/>
    </xf>
    <xf numFmtId="165" fontId="4" fillId="0" borderId="4" xfId="56" applyFont="1" applyFill="1" applyBorder="1" applyAlignment="1">
      <alignment horizontal="left" vertical="center" wrapText="1"/>
    </xf>
    <xf numFmtId="165" fontId="21" fillId="0" borderId="35" xfId="50" applyFont="1" applyFill="1" applyBorder="1" applyAlignment="1">
      <alignment horizontal="left" vertical="center"/>
    </xf>
    <xf numFmtId="165" fontId="4" fillId="0" borderId="35" xfId="50" applyFont="1" applyFill="1" applyBorder="1" applyAlignment="1">
      <alignment horizontal="left" vertical="center"/>
    </xf>
    <xf numFmtId="165" fontId="4" fillId="21" borderId="4" xfId="56" applyFont="1" applyFill="1" applyBorder="1" applyAlignment="1">
      <alignment horizontal="left" vertical="center"/>
    </xf>
    <xf numFmtId="0" fontId="4" fillId="2" borderId="12" xfId="0" applyFont="1" applyFill="1" applyBorder="1"/>
    <xf numFmtId="165" fontId="21" fillId="0" borderId="41" xfId="56" applyFont="1" applyFill="1" applyBorder="1" applyAlignment="1">
      <alignment horizontal="left" vertical="center"/>
    </xf>
    <xf numFmtId="165" fontId="4" fillId="0" borderId="34" xfId="50" applyFont="1" applyFill="1" applyBorder="1" applyAlignment="1">
      <alignment horizontal="left" vertical="center"/>
    </xf>
    <xf numFmtId="0" fontId="7" fillId="10" borderId="20" xfId="0" applyFont="1" applyFill="1" applyBorder="1" applyAlignment="1">
      <alignment horizontal="left"/>
    </xf>
    <xf numFmtId="165" fontId="21" fillId="0" borderId="4" xfId="50" applyFont="1" applyFill="1" applyBorder="1" applyAlignment="1">
      <alignment horizontal="left" vertical="center"/>
    </xf>
    <xf numFmtId="165" fontId="4" fillId="0" borderId="4" xfId="50" applyFont="1" applyFill="1" applyBorder="1" applyAlignment="1">
      <alignment horizontal="left" vertical="center"/>
    </xf>
    <xf numFmtId="165" fontId="24" fillId="0" borderId="4" xfId="50" applyFont="1" applyFill="1" applyBorder="1" applyAlignment="1">
      <alignment horizontal="left" vertical="center"/>
    </xf>
    <xf numFmtId="165" fontId="4" fillId="0" borderId="4" xfId="56" applyFont="1" applyFill="1" applyBorder="1" applyAlignment="1">
      <alignment horizontal="left" vertical="center"/>
    </xf>
    <xf numFmtId="165" fontId="21" fillId="0" borderId="4" xfId="56" applyFont="1" applyFill="1" applyBorder="1" applyAlignment="1">
      <alignment horizontal="left" vertical="center"/>
    </xf>
    <xf numFmtId="9" fontId="3" fillId="0" borderId="4" xfId="40" applyFont="1" applyFill="1" applyBorder="1" applyAlignment="1">
      <alignment wrapText="1"/>
    </xf>
    <xf numFmtId="165" fontId="24" fillId="0" borderId="4" xfId="50" applyFont="1" applyFill="1" applyBorder="1" applyAlignment="1">
      <alignment horizontal="left" vertical="center" wrapText="1"/>
    </xf>
    <xf numFmtId="165" fontId="21" fillId="0" borderId="4" xfId="50" applyFont="1" applyFill="1" applyBorder="1" applyAlignment="1">
      <alignment horizontal="left" vertical="center" wrapText="1"/>
    </xf>
    <xf numFmtId="165" fontId="4" fillId="0" borderId="4" xfId="50" applyFont="1" applyFill="1" applyBorder="1" applyAlignment="1">
      <alignment horizontal="left" vertical="center" wrapText="1"/>
    </xf>
    <xf numFmtId="0" fontId="3" fillId="0" borderId="4" xfId="11" applyNumberFormat="1" applyBorder="1" applyAlignment="1">
      <alignment wrapText="1"/>
    </xf>
    <xf numFmtId="0" fontId="17" fillId="50" borderId="4" xfId="0" applyFont="1" applyFill="1" applyBorder="1"/>
    <xf numFmtId="0" fontId="0" fillId="0" borderId="4" xfId="0" applyBorder="1" applyAlignment="1">
      <alignment horizontal="left"/>
    </xf>
    <xf numFmtId="3" fontId="7" fillId="2" borderId="12" xfId="0" applyNumberFormat="1" applyFont="1" applyFill="1" applyBorder="1" applyAlignment="1">
      <alignment horizontal="center" wrapText="1"/>
    </xf>
    <xf numFmtId="4" fontId="7" fillId="10" borderId="1" xfId="0" applyNumberFormat="1" applyFont="1" applyFill="1" applyBorder="1"/>
    <xf numFmtId="9" fontId="7" fillId="10" borderId="1" xfId="4" applyFont="1" applyFill="1" applyBorder="1"/>
    <xf numFmtId="3" fontId="7" fillId="10" borderId="1" xfId="0" applyNumberFormat="1" applyFont="1" applyFill="1" applyBorder="1"/>
    <xf numFmtId="0" fontId="7" fillId="4" borderId="18" xfId="0" applyFont="1" applyFill="1" applyBorder="1" applyAlignment="1">
      <alignment horizontal="left"/>
    </xf>
    <xf numFmtId="4" fontId="7" fillId="4" borderId="11" xfId="0" applyNumberFormat="1" applyFont="1" applyFill="1" applyBorder="1"/>
    <xf numFmtId="9" fontId="7" fillId="4" borderId="11" xfId="4" applyFont="1" applyFill="1" applyBorder="1"/>
    <xf numFmtId="3" fontId="7" fillId="4" borderId="11" xfId="0" applyNumberFormat="1" applyFont="1" applyFill="1" applyBorder="1"/>
    <xf numFmtId="9" fontId="7" fillId="4" borderId="5" xfId="4" applyFont="1" applyFill="1" applyBorder="1"/>
    <xf numFmtId="165" fontId="21" fillId="0" borderId="4" xfId="50" applyFont="1" applyFill="1" applyBorder="1" applyAlignment="1">
      <alignment horizontal="left" vertical="center" wrapText="1"/>
    </xf>
    <xf numFmtId="165" fontId="4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3" fillId="50" borderId="62" xfId="0" applyNumberFormat="1" applyFont="1" applyFill="1" applyBorder="1"/>
    <xf numFmtId="0" fontId="17" fillId="50" borderId="62" xfId="0" applyFont="1" applyFill="1" applyBorder="1"/>
    <xf numFmtId="165" fontId="21" fillId="22" borderId="35" xfId="50" applyFont="1" applyFill="1" applyBorder="1" applyAlignment="1">
      <alignment horizontal="left" vertical="center"/>
    </xf>
    <xf numFmtId="49" fontId="96" fillId="21" borderId="36" xfId="7" applyNumberFormat="1" applyFont="1" applyFill="1" applyBorder="1" applyAlignment="1">
      <alignment horizontal="center" vertical="center"/>
    </xf>
    <xf numFmtId="165" fontId="4" fillId="0" borderId="41" xfId="50" applyFont="1" applyFill="1" applyBorder="1" applyAlignment="1">
      <alignment horizontal="left" vertical="center" wrapText="1"/>
    </xf>
    <xf numFmtId="49" fontId="96" fillId="21" borderId="41" xfId="7" applyNumberFormat="1" applyFont="1" applyFill="1" applyBorder="1" applyAlignment="1">
      <alignment horizontal="center" vertical="center"/>
    </xf>
    <xf numFmtId="2" fontId="7" fillId="2" borderId="23" xfId="0" applyNumberFormat="1" applyFont="1" applyFill="1" applyBorder="1" applyAlignment="1">
      <alignment horizontal="center" wrapText="1"/>
    </xf>
    <xf numFmtId="49" fontId="96" fillId="21" borderId="34" xfId="7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/>
    </xf>
    <xf numFmtId="165" fontId="21" fillId="22" borderId="38" xfId="50" applyFont="1" applyFill="1" applyBorder="1" applyAlignment="1">
      <alignment horizontal="left" vertical="center"/>
    </xf>
    <xf numFmtId="165" fontId="4" fillId="0" borderId="41" xfId="56" applyFont="1" applyFill="1" applyBorder="1" applyAlignment="1">
      <alignment horizontal="left" vertical="center" wrapText="1"/>
    </xf>
    <xf numFmtId="165" fontId="4" fillId="0" borderId="42" xfId="50" applyFont="1" applyFill="1" applyBorder="1" applyAlignment="1">
      <alignment horizontal="left" vertical="center" wrapText="1"/>
    </xf>
    <xf numFmtId="49" fontId="96" fillId="21" borderId="37" xfId="7" applyNumberFormat="1" applyFont="1" applyFill="1" applyBorder="1" applyAlignment="1">
      <alignment horizontal="center" vertical="center"/>
    </xf>
    <xf numFmtId="165" fontId="4" fillId="0" borderId="40" xfId="50" applyFont="1" applyFill="1" applyBorder="1" applyAlignment="1">
      <alignment horizontal="left" vertical="center" wrapText="1"/>
    </xf>
    <xf numFmtId="49" fontId="96" fillId="21" borderId="40" xfId="7" applyNumberFormat="1" applyFont="1" applyFill="1" applyBorder="1" applyAlignment="1">
      <alignment horizontal="center" vertical="center"/>
    </xf>
    <xf numFmtId="9" fontId="16" fillId="0" borderId="4" xfId="4" applyFont="1" applyBorder="1"/>
    <xf numFmtId="49" fontId="6" fillId="3" borderId="10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22" borderId="0" xfId="0" applyFont="1" applyFill="1" applyAlignment="1">
      <alignment horizontal="left"/>
    </xf>
    <xf numFmtId="49" fontId="8" fillId="0" borderId="43" xfId="0" applyNumberFormat="1" applyFont="1" applyFill="1" applyBorder="1" applyAlignment="1">
      <alignment horizontal="center" vertical="center"/>
    </xf>
    <xf numFmtId="49" fontId="8" fillId="0" borderId="44" xfId="0" applyNumberFormat="1" applyFont="1" applyFill="1" applyBorder="1" applyAlignment="1">
      <alignment horizontal="center" vertical="center"/>
    </xf>
    <xf numFmtId="49" fontId="8" fillId="0" borderId="45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25" xfId="0" applyBorder="1" applyAlignment="1"/>
    <xf numFmtId="0" fontId="7" fillId="3" borderId="13" xfId="0" applyNumberFormat="1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3" xfId="0" applyNumberFormat="1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center"/>
    </xf>
    <xf numFmtId="49" fontId="6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6" fillId="4" borderId="13" xfId="0" applyNumberFormat="1" applyFont="1" applyFill="1" applyBorder="1" applyAlignment="1">
      <alignment horizontal="center"/>
    </xf>
    <xf numFmtId="49" fontId="6" fillId="4" borderId="21" xfId="0" applyNumberFormat="1" applyFont="1" applyFill="1" applyBorder="1" applyAlignment="1">
      <alignment horizontal="center"/>
    </xf>
    <xf numFmtId="49" fontId="6" fillId="3" borderId="2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7" borderId="20" xfId="0" applyNumberFormat="1" applyFont="1" applyFill="1" applyBorder="1" applyAlignment="1">
      <alignment horizontal="center"/>
    </xf>
    <xf numFmtId="49" fontId="6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8" fillId="0" borderId="21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6" fillId="3" borderId="63" xfId="0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center"/>
    </xf>
    <xf numFmtId="49" fontId="6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165" fontId="21" fillId="0" borderId="40" xfId="50" applyFont="1" applyFill="1" applyBorder="1" applyAlignment="1">
      <alignment horizontal="left" vertical="center"/>
    </xf>
    <xf numFmtId="165" fontId="21" fillId="0" borderId="41" xfId="50" applyFont="1" applyFill="1" applyBorder="1" applyAlignment="1">
      <alignment horizontal="left" vertical="center"/>
    </xf>
    <xf numFmtId="3" fontId="11" fillId="0" borderId="37" xfId="1618" applyNumberFormat="1" applyFont="1" applyBorder="1" applyAlignment="1">
      <alignment horizontal="center" vertical="center"/>
    </xf>
    <xf numFmtId="49" fontId="7" fillId="2" borderId="39" xfId="1575" applyNumberFormat="1" applyFont="1" applyFill="1" applyBorder="1" applyAlignment="1">
      <alignment horizontal="center" vertical="center" wrapText="1"/>
    </xf>
    <xf numFmtId="9" fontId="11" fillId="21" borderId="41" xfId="1575" applyNumberFormat="1" applyFont="1" applyFill="1" applyBorder="1" applyAlignment="1">
      <alignment horizontal="center" vertical="center"/>
    </xf>
    <xf numFmtId="165" fontId="21" fillId="0" borderId="65" xfId="50" applyFont="1" applyFill="1" applyBorder="1" applyAlignment="1">
      <alignment horizontal="left" vertical="center" wrapText="1"/>
    </xf>
    <xf numFmtId="9" fontId="11" fillId="21" borderId="64" xfId="1619" applyNumberFormat="1" applyFont="1" applyFill="1" applyBorder="1" applyAlignment="1">
      <alignment horizontal="center" vertical="center"/>
    </xf>
    <xf numFmtId="165" fontId="20" fillId="0" borderId="0" xfId="41" applyFont="1" applyFill="1" applyBorder="1" applyAlignment="1">
      <alignment horizontal="left" vertical="center" wrapText="1"/>
    </xf>
    <xf numFmtId="0" fontId="4" fillId="2" borderId="39" xfId="0" applyFont="1" applyFill="1" applyBorder="1"/>
    <xf numFmtId="2" fontId="7" fillId="2" borderId="39" xfId="1617" applyNumberFormat="1" applyFont="1" applyFill="1" applyBorder="1" applyAlignment="1">
      <alignment horizontal="center" vertical="center" wrapText="1"/>
    </xf>
    <xf numFmtId="49" fontId="7" fillId="2" borderId="41" xfId="0" applyNumberFormat="1" applyFont="1" applyFill="1" applyBorder="1" applyAlignment="1">
      <alignment horizontal="center" wrapText="1"/>
    </xf>
    <xf numFmtId="9" fontId="11" fillId="21" borderId="4" xfId="1551" applyNumberFormat="1" applyFont="1" applyFill="1" applyBorder="1" applyAlignment="1">
      <alignment horizontal="center" vertical="center"/>
    </xf>
    <xf numFmtId="2" fontId="7" fillId="2" borderId="41" xfId="0" applyNumberFormat="1" applyFont="1" applyFill="1" applyBorder="1" applyAlignment="1">
      <alignment horizontal="center" wrapText="1"/>
    </xf>
    <xf numFmtId="2" fontId="7" fillId="2" borderId="42" xfId="0" applyNumberFormat="1" applyFont="1" applyFill="1" applyBorder="1" applyAlignment="1">
      <alignment horizontal="center" wrapText="1"/>
    </xf>
    <xf numFmtId="9" fontId="11" fillId="21" borderId="4" xfId="1548" applyNumberFormat="1" applyFont="1" applyFill="1" applyBorder="1" applyAlignment="1">
      <alignment horizontal="center" vertical="center"/>
    </xf>
    <xf numFmtId="165" fontId="21" fillId="0" borderId="40" xfId="1515" applyFont="1" applyFill="1" applyBorder="1" applyAlignment="1">
      <alignment horizontal="center" vertical="center"/>
    </xf>
    <xf numFmtId="9" fontId="11" fillId="21" borderId="41" xfId="1548" applyNumberFormat="1" applyFont="1" applyFill="1" applyBorder="1" applyAlignment="1">
      <alignment horizontal="center" vertical="center"/>
    </xf>
    <xf numFmtId="3" fontId="11" fillId="0" borderId="41" xfId="1548" applyNumberFormat="1" applyFont="1" applyBorder="1" applyAlignment="1">
      <alignment horizontal="center" vertical="center"/>
    </xf>
    <xf numFmtId="3" fontId="11" fillId="21" borderId="41" xfId="8" applyNumberFormat="1" applyFont="1" applyFill="1" applyBorder="1" applyAlignment="1">
      <alignment horizontal="center" vertical="center"/>
    </xf>
    <xf numFmtId="165" fontId="21" fillId="0" borderId="34" xfId="1515" applyFont="1" applyFill="1" applyBorder="1" applyAlignment="1">
      <alignment horizontal="center" vertical="center"/>
    </xf>
    <xf numFmtId="3" fontId="11" fillId="21" borderId="37" xfId="8" applyNumberFormat="1" applyFont="1" applyFill="1" applyBorder="1" applyAlignment="1">
      <alignment horizontal="center" vertical="center"/>
    </xf>
    <xf numFmtId="0" fontId="11" fillId="21" borderId="64" xfId="8" applyFont="1" applyFill="1" applyBorder="1" applyAlignment="1">
      <alignment horizontal="center" vertical="center"/>
    </xf>
    <xf numFmtId="9" fontId="11" fillId="21" borderId="4" xfId="1618" applyNumberFormat="1" applyFont="1" applyFill="1" applyBorder="1" applyAlignment="1">
      <alignment horizontal="center" vertical="center"/>
    </xf>
    <xf numFmtId="3" fontId="11" fillId="0" borderId="4" xfId="1548" applyNumberFormat="1" applyFont="1" applyBorder="1" applyAlignment="1">
      <alignment horizontal="center" vertical="center"/>
    </xf>
    <xf numFmtId="0" fontId="7" fillId="2" borderId="39" xfId="1575" applyNumberFormat="1" applyFont="1" applyFill="1" applyBorder="1" applyAlignment="1">
      <alignment horizontal="center" vertical="center" wrapText="1"/>
    </xf>
    <xf numFmtId="9" fontId="11" fillId="21" borderId="64" xfId="1575" applyNumberFormat="1" applyFont="1" applyFill="1" applyBorder="1" applyAlignment="1">
      <alignment horizontal="center" vertical="center"/>
    </xf>
    <xf numFmtId="3" fontId="11" fillId="0" borderId="41" xfId="1617" applyNumberFormat="1" applyFont="1" applyBorder="1" applyAlignment="1">
      <alignment horizontal="center" vertical="center"/>
    </xf>
    <xf numFmtId="3" fontId="11" fillId="0" borderId="41" xfId="1575" applyNumberFormat="1" applyFont="1" applyBorder="1" applyAlignment="1">
      <alignment horizontal="center" vertical="center"/>
    </xf>
    <xf numFmtId="165" fontId="21" fillId="0" borderId="0" xfId="50" applyFont="1" applyFill="1" applyBorder="1" applyAlignment="1">
      <alignment horizontal="left" vertical="center" wrapText="1"/>
    </xf>
    <xf numFmtId="3" fontId="11" fillId="0" borderId="41" xfId="1619" applyNumberFormat="1" applyFont="1" applyBorder="1" applyAlignment="1">
      <alignment horizontal="center" vertical="center"/>
    </xf>
    <xf numFmtId="9" fontId="3" fillId="0" borderId="0" xfId="40" applyFont="1" applyFill="1" applyBorder="1" applyAlignment="1">
      <alignment wrapText="1"/>
    </xf>
    <xf numFmtId="0" fontId="3" fillId="0" borderId="0" xfId="11" applyNumberFormat="1" applyBorder="1" applyAlignment="1">
      <alignment wrapText="1"/>
    </xf>
    <xf numFmtId="2" fontId="7" fillId="2" borderId="39" xfId="1575" applyNumberFormat="1" applyFont="1" applyFill="1" applyBorder="1" applyAlignment="1">
      <alignment horizontal="center" vertical="center" wrapText="1"/>
    </xf>
    <xf numFmtId="165" fontId="24" fillId="0" borderId="0" xfId="50" applyFont="1" applyFill="1" applyBorder="1" applyAlignment="1">
      <alignment horizontal="left" vertical="center" wrapText="1"/>
    </xf>
    <xf numFmtId="9" fontId="11" fillId="21" borderId="37" xfId="1618" applyNumberFormat="1" applyFont="1" applyFill="1" applyBorder="1" applyAlignment="1">
      <alignment horizontal="center" vertical="center"/>
    </xf>
    <xf numFmtId="9" fontId="11" fillId="21" borderId="64" xfId="1617" applyNumberFormat="1" applyFont="1" applyFill="1" applyBorder="1" applyAlignment="1">
      <alignment horizontal="center" vertical="center"/>
    </xf>
    <xf numFmtId="0" fontId="7" fillId="2" borderId="40" xfId="0" applyNumberFormat="1" applyFont="1" applyFill="1" applyBorder="1" applyAlignment="1">
      <alignment horizontal="center" wrapText="1"/>
    </xf>
    <xf numFmtId="3" fontId="11" fillId="21" borderId="4" xfId="8" applyNumberFormat="1" applyFont="1" applyFill="1" applyBorder="1" applyAlignment="1">
      <alignment horizontal="center" vertical="center"/>
    </xf>
    <xf numFmtId="0" fontId="7" fillId="2" borderId="39" xfId="1617" applyNumberFormat="1" applyFont="1" applyFill="1" applyBorder="1" applyAlignment="1">
      <alignment horizontal="center" vertical="center" wrapText="1"/>
    </xf>
    <xf numFmtId="49" fontId="7" fillId="2" borderId="39" xfId="1617" applyNumberFormat="1" applyFont="1" applyFill="1" applyBorder="1" applyAlignment="1">
      <alignment horizontal="center" vertical="center" wrapText="1"/>
    </xf>
    <xf numFmtId="49" fontId="20" fillId="21" borderId="0" xfId="41" applyNumberFormat="1" applyFont="1" applyFill="1" applyBorder="1" applyAlignment="1">
      <alignment horizontal="left" vertical="center"/>
    </xf>
    <xf numFmtId="0" fontId="3" fillId="0" borderId="41" xfId="11" applyNumberFormat="1" applyBorder="1" applyAlignment="1"/>
    <xf numFmtId="3" fontId="11" fillId="0" borderId="64" xfId="1575" applyNumberFormat="1" applyFont="1" applyBorder="1" applyAlignment="1">
      <alignment horizontal="center" vertical="center"/>
    </xf>
    <xf numFmtId="165" fontId="21" fillId="0" borderId="34" xfId="1554" applyFont="1" applyBorder="1" applyAlignment="1">
      <alignment horizontal="center" vertical="center"/>
    </xf>
    <xf numFmtId="3" fontId="11" fillId="21" borderId="64" xfId="8" applyNumberFormat="1" applyFont="1" applyFill="1" applyBorder="1" applyAlignment="1">
      <alignment horizontal="center" vertical="center"/>
    </xf>
    <xf numFmtId="3" fontId="11" fillId="0" borderId="64" xfId="1617" applyNumberFormat="1" applyFont="1" applyBorder="1" applyAlignment="1">
      <alignment horizontal="center" vertical="center"/>
    </xf>
    <xf numFmtId="9" fontId="11" fillId="21" borderId="41" xfId="1619" applyNumberFormat="1" applyFont="1" applyFill="1" applyBorder="1" applyAlignment="1">
      <alignment horizontal="center" vertical="center"/>
    </xf>
    <xf numFmtId="0" fontId="11" fillId="21" borderId="41" xfId="8" applyFont="1" applyFill="1" applyBorder="1" applyAlignment="1">
      <alignment horizontal="center" vertical="center"/>
    </xf>
    <xf numFmtId="0" fontId="11" fillId="21" borderId="4" xfId="8" applyFont="1" applyFill="1" applyBorder="1" applyAlignment="1">
      <alignment horizontal="center" vertical="center"/>
    </xf>
    <xf numFmtId="49" fontId="96" fillId="21" borderId="4" xfId="7" applyNumberFormat="1" applyFont="1" applyFill="1" applyBorder="1" applyAlignment="1">
      <alignment horizontal="center" vertical="center"/>
    </xf>
    <xf numFmtId="3" fontId="4" fillId="0" borderId="4" xfId="1551" applyNumberFormat="1" applyBorder="1" applyAlignment="1">
      <alignment horizontal="center" vertical="center"/>
    </xf>
    <xf numFmtId="165" fontId="4" fillId="0" borderId="42" xfId="50" applyFont="1" applyFill="1" applyBorder="1" applyAlignment="1">
      <alignment horizontal="left" vertical="center"/>
    </xf>
    <xf numFmtId="9" fontId="11" fillId="21" borderId="41" xfId="1617" applyNumberFormat="1" applyFont="1" applyFill="1" applyBorder="1" applyAlignment="1">
      <alignment horizontal="center" vertical="center"/>
    </xf>
    <xf numFmtId="9" fontId="3" fillId="0" borderId="41" xfId="40" applyFont="1" applyFill="1" applyBorder="1" applyAlignment="1"/>
    <xf numFmtId="3" fontId="11" fillId="0" borderId="4" xfId="1618" applyNumberFormat="1" applyFont="1" applyBorder="1" applyAlignment="1">
      <alignment horizontal="center" vertical="center"/>
    </xf>
    <xf numFmtId="9" fontId="11" fillId="21" borderId="62" xfId="1575" applyNumberFormat="1" applyFont="1" applyFill="1" applyBorder="1" applyAlignment="1">
      <alignment horizontal="center" vertical="center"/>
    </xf>
    <xf numFmtId="3" fontId="11" fillId="0" borderId="62" xfId="1575" applyNumberFormat="1" applyFont="1" applyBorder="1" applyAlignment="1">
      <alignment horizontal="center" vertical="center"/>
    </xf>
    <xf numFmtId="3" fontId="11" fillId="0" borderId="64" xfId="1619" applyNumberFormat="1" applyFont="1" applyBorder="1" applyAlignment="1">
      <alignment horizontal="center" vertical="center"/>
    </xf>
    <xf numFmtId="9" fontId="11" fillId="21" borderId="62" xfId="1617" applyNumberFormat="1" applyFont="1" applyFill="1" applyBorder="1" applyAlignment="1">
      <alignment horizontal="center" vertical="center"/>
    </xf>
    <xf numFmtId="3" fontId="11" fillId="0" borderId="62" xfId="1617" applyNumberFormat="1" applyFont="1" applyBorder="1" applyAlignment="1">
      <alignment horizontal="center" vertical="center"/>
    </xf>
    <xf numFmtId="0" fontId="4" fillId="2" borderId="23" xfId="0" applyFont="1" applyFill="1" applyBorder="1"/>
    <xf numFmtId="0" fontId="11" fillId="21" borderId="41" xfId="8" applyFont="1" applyFill="1" applyBorder="1" applyAlignment="1">
      <alignment horizontal="center" vertical="center"/>
    </xf>
    <xf numFmtId="0" fontId="11" fillId="21" borderId="4" xfId="8" applyFont="1" applyFill="1" applyBorder="1" applyAlignment="1">
      <alignment horizontal="center" vertical="center"/>
    </xf>
    <xf numFmtId="0" fontId="11" fillId="21" borderId="37" xfId="8" applyFont="1" applyFill="1" applyBorder="1" applyAlignment="1">
      <alignment horizontal="center" vertical="center"/>
    </xf>
    <xf numFmtId="0" fontId="11" fillId="21" borderId="62" xfId="8" applyFont="1" applyFill="1" applyBorder="1" applyAlignment="1">
      <alignment horizontal="center" vertical="center"/>
    </xf>
    <xf numFmtId="49" fontId="96" fillId="21" borderId="4" xfId="7" applyNumberFormat="1" applyFont="1" applyFill="1" applyBorder="1" applyAlignment="1">
      <alignment horizontal="center" vertical="center"/>
    </xf>
    <xf numFmtId="9" fontId="11" fillId="21" borderId="62" xfId="1619" applyNumberFormat="1" applyFont="1" applyFill="1" applyBorder="1" applyAlignment="1">
      <alignment horizontal="center" vertical="center"/>
    </xf>
    <xf numFmtId="3" fontId="11" fillId="0" borderId="62" xfId="1619" applyNumberFormat="1" applyFont="1" applyBorder="1" applyAlignment="1">
      <alignment horizontal="center" vertical="center"/>
    </xf>
    <xf numFmtId="3" fontId="11" fillId="21" borderId="62" xfId="8" applyNumberFormat="1" applyFont="1" applyFill="1" applyBorder="1" applyAlignment="1">
      <alignment horizontal="center" vertical="center"/>
    </xf>
  </cellXfs>
  <cellStyles count="1620">
    <cellStyle name="%" xfId="126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20% - Accent1 10" xfId="172"/>
    <cellStyle name="20% - Accent1 2" xfId="173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cent1 10" xfId="338"/>
    <cellStyle name="Accent1 2" xfId="339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4" xfId="69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ing 1 10" xfId="836"/>
    <cellStyle name="Heading 1 2" xfId="837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Hyperlink 2" xfId="1593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0 2 2 2" xfId="1605"/>
    <cellStyle name="Normal 10 2 3" xfId="1555"/>
    <cellStyle name="Normal 11" xfId="61"/>
    <cellStyle name="Normal 11 2" xfId="1031"/>
    <cellStyle name="Normal 11 3" xfId="1030"/>
    <cellStyle name="Normal 11 4" xfId="1507"/>
    <cellStyle name="Normal 11 5" xfId="1556"/>
    <cellStyle name="Normal 12" xfId="62"/>
    <cellStyle name="Normal 12 2" xfId="1032"/>
    <cellStyle name="Normal 12 3" xfId="1508"/>
    <cellStyle name="Normal 12 4" xfId="1557"/>
    <cellStyle name="Normal 13" xfId="47"/>
    <cellStyle name="Normal 13 2" xfId="1033"/>
    <cellStyle name="Normal 14" xfId="63"/>
    <cellStyle name="Normal 14 2" xfId="1034"/>
    <cellStyle name="Normal 14 3" xfId="1509"/>
    <cellStyle name="Normal 14 4" xfId="1558"/>
    <cellStyle name="Normal 15" xfId="64"/>
    <cellStyle name="Normal 15 2" xfId="1035"/>
    <cellStyle name="Normal 15 3" xfId="1510"/>
    <cellStyle name="Normal 15 4" xfId="1559"/>
    <cellStyle name="Normal 16" xfId="65"/>
    <cellStyle name="Normal 16 2" xfId="1036"/>
    <cellStyle name="Normal 16 3" xfId="1511"/>
    <cellStyle name="Normal 16 4" xfId="1560"/>
    <cellStyle name="Normal 17" xfId="66"/>
    <cellStyle name="Normal 17 2" xfId="1037"/>
    <cellStyle name="Normal 17 3" xfId="1512"/>
    <cellStyle name="Normal 17 4" xfId="1561"/>
    <cellStyle name="Normal 18" xfId="67"/>
    <cellStyle name="Normal 18 2" xfId="1038"/>
    <cellStyle name="Normal 18 3" xfId="1513"/>
    <cellStyle name="Normal 18 4" xfId="1562"/>
    <cellStyle name="Normal 19" xfId="68"/>
    <cellStyle name="Normal 19 2" xfId="1039"/>
    <cellStyle name="Normal 19 3" xfId="1514"/>
    <cellStyle name="Normal 19 4" xfId="1563"/>
    <cellStyle name="Normal 2" xfId="11"/>
    <cellStyle name="Normal 2 10" xfId="14"/>
    <cellStyle name="Normal 2 10 2" xfId="56"/>
    <cellStyle name="Normal 2 10 2 2" xfId="104"/>
    <cellStyle name="Normal 2 10 2 3" xfId="1517"/>
    <cellStyle name="Normal 2 10 2 4" xfId="1564"/>
    <cellStyle name="Normal 2 10 3" xfId="69"/>
    <cellStyle name="Normal 2 10 3 2" xfId="1518"/>
    <cellStyle name="Normal 2 10 3 3" xfId="1565"/>
    <cellStyle name="Normal 2 10 4" xfId="70"/>
    <cellStyle name="Normal 2 10 4 2" xfId="1519"/>
    <cellStyle name="Normal 2 10 4 3" xfId="1566"/>
    <cellStyle name="Normal 2 10 5" xfId="71"/>
    <cellStyle name="Normal 2 10 5 2" xfId="1520"/>
    <cellStyle name="Normal 2 10 5 3" xfId="1567"/>
    <cellStyle name="Normal 2 10 6" xfId="72"/>
    <cellStyle name="Normal 2 10 6 2" xfId="1521"/>
    <cellStyle name="Normal 2 10 6 3" xfId="1568"/>
    <cellStyle name="Normal 2 10 7" xfId="1516"/>
    <cellStyle name="Normal 2 10 7 2" xfId="1606"/>
    <cellStyle name="Normal 2 11" xfId="15"/>
    <cellStyle name="Normal 2 11 2" xfId="105"/>
    <cellStyle name="Normal 2 11 2 2" xfId="1522"/>
    <cellStyle name="Normal 2 11 2 2 2" xfId="1607"/>
    <cellStyle name="Normal 2 11 2 3" xfId="1569"/>
    <cellStyle name="Normal 2 12" xfId="16"/>
    <cellStyle name="Normal 2 12 2" xfId="59"/>
    <cellStyle name="Normal 2 12 2 2" xfId="1608"/>
    <cellStyle name="Normal 2 13" xfId="17"/>
    <cellStyle name="Normal 2 13 2" xfId="57"/>
    <cellStyle name="Normal 2 13 2 2" xfId="1609"/>
    <cellStyle name="Normal 2 14" xfId="18"/>
    <cellStyle name="Normal 2 14 2" xfId="106"/>
    <cellStyle name="Normal 2 14 2 2" xfId="1610"/>
    <cellStyle name="Normal 2 15" xfId="73"/>
    <cellStyle name="Normal 2 16" xfId="19"/>
    <cellStyle name="Normal 2 16 2" xfId="44"/>
    <cellStyle name="Normal 2 16 2 2" xfId="1523"/>
    <cellStyle name="Normal 2 16 2 2 2" xfId="1611"/>
    <cellStyle name="Normal 2 16 2 3" xfId="1570"/>
    <cellStyle name="Normal 2 17" xfId="20"/>
    <cellStyle name="Normal 2 17 2" xfId="107"/>
    <cellStyle name="Normal 2 17 2 2" xfId="1524"/>
    <cellStyle name="Normal 2 17 2 2 2" xfId="1612"/>
    <cellStyle name="Normal 2 17 2 3" xfId="1571"/>
    <cellStyle name="Normal 2 18" xfId="21"/>
    <cellStyle name="Normal 2 18 2" xfId="46"/>
    <cellStyle name="Normal 2 18 2 2" xfId="1525"/>
    <cellStyle name="Normal 2 18 2 2 2" xfId="1613"/>
    <cellStyle name="Normal 2 18 2 3" xfId="1572"/>
    <cellStyle name="Normal 2 19" xfId="74"/>
    <cellStyle name="Normal 2 19 2" xfId="1526"/>
    <cellStyle name="Normal 2 19 3" xfId="1573"/>
    <cellStyle name="Normal 2 2" xfId="38"/>
    <cellStyle name="Normal 2 2 10" xfId="1552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4" xfId="1055"/>
    <cellStyle name="Normal 2 2 2 2 2 2 5" xfId="1056"/>
    <cellStyle name="Normal 2 2 2 2 2 3" xfId="1057"/>
    <cellStyle name="Normal 2 2 2 2 2 3 2" xfId="105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5" xfId="1064"/>
    <cellStyle name="Normal 2 2 2 2 6" xfId="1065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4" xfId="1073"/>
    <cellStyle name="Normal 2 2 2 3 5" xfId="1074"/>
    <cellStyle name="Normal 2 2 2 4" xfId="1075"/>
    <cellStyle name="Normal 2 2 2 4 2" xfId="1076"/>
    <cellStyle name="Normal 2 2 2 5" xfId="1077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3" xfId="1084"/>
    <cellStyle name="Normal 2 2 3 2 2 4" xfId="1085"/>
    <cellStyle name="Normal 2 2 3 2 2 5" xfId="1086"/>
    <cellStyle name="Normal 2 2 3 2 3" xfId="1087"/>
    <cellStyle name="Normal 2 2 3 2 4" xfId="1088"/>
    <cellStyle name="Normal 2 2 3 2 5" xfId="1089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5" xfId="77"/>
    <cellStyle name="Normal 2 2 5 2" xfId="1095"/>
    <cellStyle name="Normal 2 2 5 3" xfId="1094"/>
    <cellStyle name="Normal 2 2 6" xfId="78"/>
    <cellStyle name="Normal 2 2 6 2" xfId="1096"/>
    <cellStyle name="Normal 2 2 7" xfId="79"/>
    <cellStyle name="Normal 2 2 7 2" xfId="1097"/>
    <cellStyle name="Normal 2 2 8" xfId="1040"/>
    <cellStyle name="Normal 2 2 8 2" xfId="1527"/>
    <cellStyle name="Normal 2 2 8 2 2" xfId="1615"/>
    <cellStyle name="Normal 2 2 8 3" xfId="1574"/>
    <cellStyle name="Normal 2 2 9" xfId="1502"/>
    <cellStyle name="Normal 2 20" xfId="80"/>
    <cellStyle name="Normal 2 20 2" xfId="1528"/>
    <cellStyle name="Normal 2 20 3" xfId="1576"/>
    <cellStyle name="Normal 2 21" xfId="81"/>
    <cellStyle name="Normal 2 21 2" xfId="1529"/>
    <cellStyle name="Normal 2 21 3" xfId="1577"/>
    <cellStyle name="Normal 2 22" xfId="52"/>
    <cellStyle name="Normal 2 22 2" xfId="1530"/>
    <cellStyle name="Normal 2 22 3" xfId="1578"/>
    <cellStyle name="Normal 2 23" xfId="54"/>
    <cellStyle name="Normal 2 23 2" xfId="1531"/>
    <cellStyle name="Normal 2 23 3" xfId="1579"/>
    <cellStyle name="Normal 2 24" xfId="22"/>
    <cellStyle name="Normal 2 24 2" xfId="109"/>
    <cellStyle name="Normal 2 24 2 2" xfId="1532"/>
    <cellStyle name="Normal 2 24 2 2 2" xfId="1614"/>
    <cellStyle name="Normal 2 24 2 3" xfId="1580"/>
    <cellStyle name="Normal 2 25" xfId="82"/>
    <cellStyle name="Normal 2 25 2" xfId="1533"/>
    <cellStyle name="Normal 2 25 3" xfId="1581"/>
    <cellStyle name="Normal 2 26" xfId="8"/>
    <cellStyle name="Normal 2 27" xfId="1515"/>
    <cellStyle name="Normal 2 27 2" xfId="1603"/>
    <cellStyle name="Normal 2 28" xfId="1500"/>
    <cellStyle name="Normal 2 29" xfId="1549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3" xfId="1103"/>
    <cellStyle name="Normal 2 3 2 2 4" xfId="1104"/>
    <cellStyle name="Normal 2 3 2 2 5" xfId="1105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4" xfId="1110"/>
    <cellStyle name="Normal 2 3 5" xfId="1111"/>
    <cellStyle name="Normal 2 3 6" xfId="1098"/>
    <cellStyle name="Normal 2 3 7" xfId="1534"/>
    <cellStyle name="Normal 2 3 8" xfId="1582"/>
    <cellStyle name="Normal 2 4" xfId="23"/>
    <cellStyle name="Normal 2 4 2" xfId="111"/>
    <cellStyle name="Normal 2 4 2 2" xfId="1112"/>
    <cellStyle name="Normal 2 4 2 3" xfId="1535"/>
    <cellStyle name="Normal 2 4 2 4" xfId="1583"/>
    <cellStyle name="Normal 2 4 3" xfId="1113"/>
    <cellStyle name="Normal 2 4 4" xfId="1114"/>
    <cellStyle name="Normal 2 4 5" xfId="1115"/>
    <cellStyle name="Normal 2 5" xfId="83"/>
    <cellStyle name="Normal 2 5 2" xfId="1117"/>
    <cellStyle name="Normal 2 5 3" xfId="1116"/>
    <cellStyle name="Normal 2 5 4" xfId="1536"/>
    <cellStyle name="Normal 2 5 5" xfId="1584"/>
    <cellStyle name="Normal 2 6" xfId="9"/>
    <cellStyle name="Normal 2 6 2" xfId="112"/>
    <cellStyle name="Normal 2 6 2 2" xfId="1118"/>
    <cellStyle name="Normal 2 6 2 2 2" xfId="1601"/>
    <cellStyle name="Normal 2 6 2 3" xfId="1537"/>
    <cellStyle name="Normal 2 6 2 4" xfId="1585"/>
    <cellStyle name="Normal 2 7" xfId="84"/>
    <cellStyle name="Normal 2 7 2" xfId="1119"/>
    <cellStyle name="Normal 2 7 3" xfId="1538"/>
    <cellStyle name="Normal 2 7 4" xfId="1586"/>
    <cellStyle name="Normal 2 8" xfId="10"/>
    <cellStyle name="Normal 2 8 2" xfId="113"/>
    <cellStyle name="Normal 2 8 2 2" xfId="1539"/>
    <cellStyle name="Normal 2 8 2 2 2" xfId="1602"/>
    <cellStyle name="Normal 2 8 2 3" xfId="1587"/>
    <cellStyle name="Normal 2 9" xfId="85"/>
    <cellStyle name="Normal 2 9 2" xfId="1120"/>
    <cellStyle name="Normal 2 9 3" xfId="1540"/>
    <cellStyle name="Normal 2 9 4" xfId="1588"/>
    <cellStyle name="Normal 2_EMEA" xfId="36"/>
    <cellStyle name="Normal 20" xfId="120"/>
    <cellStyle name="Normal 20 2" xfId="1121"/>
    <cellStyle name="Normal 20 3" xfId="1545"/>
    <cellStyle name="Normal 20 4" xfId="1594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8 3" xfId="1596"/>
    <cellStyle name="Normal 29" xfId="121"/>
    <cellStyle name="Normal 29 2" xfId="1546"/>
    <cellStyle name="Normal 29 3" xfId="1595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3" xfId="1128"/>
    <cellStyle name="Normal 3 2 4" xfId="1129"/>
    <cellStyle name="Normal 3 2 5" xfId="1130"/>
    <cellStyle name="Normal 3 2 6" xfId="113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2 3" xfId="1600"/>
    <cellStyle name="Normal 3 4 3" xfId="1139"/>
    <cellStyle name="Normal 3 4 4" xfId="1541"/>
    <cellStyle name="Normal 3 5" xfId="1140"/>
    <cellStyle name="Normal 3 5 2" xfId="1141"/>
    <cellStyle name="Normal 3 6" xfId="1142"/>
    <cellStyle name="Normal 3 6 2" xfId="1143"/>
    <cellStyle name="Normal 3 7" xfId="1144"/>
    <cellStyle name="Normal 3 7 2" xfId="1145"/>
    <cellStyle name="Normal 3 8" xfId="1123"/>
    <cellStyle name="Normal 30" xfId="102"/>
    <cellStyle name="Normal 30 2" xfId="1505"/>
    <cellStyle name="Normal 30 3" xfId="1554"/>
    <cellStyle name="Normal 31" xfId="117"/>
    <cellStyle name="Normal 31 2" xfId="1504"/>
    <cellStyle name="Normal 31 3" xfId="1598"/>
    <cellStyle name="Normal 32" xfId="116"/>
    <cellStyle name="Normal 32 2" xfId="1599"/>
    <cellStyle name="Normal 33" xfId="115"/>
    <cellStyle name="Normal 33 2" xfId="1597"/>
    <cellStyle name="Normal 34" xfId="114"/>
    <cellStyle name="Normal 35" xfId="123"/>
    <cellStyle name="Normal 36" xfId="5"/>
    <cellStyle name="Normal 37" xfId="125"/>
    <cellStyle name="Normal 38" xfId="1499"/>
    <cellStyle name="Normal 39" xfId="1548"/>
    <cellStyle name="Normal 4" xfId="12"/>
    <cellStyle name="Normal 4 10" xfId="39"/>
    <cellStyle name="Normal 4 10 2" xfId="1503"/>
    <cellStyle name="Normal 4 10 2 2" xfId="1616"/>
    <cellStyle name="Normal 4 10 3" xfId="1553"/>
    <cellStyle name="Normal 4 11" xfId="24"/>
    <cellStyle name="Normal 4 12" xfId="25"/>
    <cellStyle name="Normal 4 13" xfId="26"/>
    <cellStyle name="Normal 4 14" xfId="42"/>
    <cellStyle name="Normal 4 14 2" xfId="1604"/>
    <cellStyle name="Normal 4 15" xfId="1501"/>
    <cellStyle name="Normal 4 16" xfId="1550"/>
    <cellStyle name="Normal 4 2" xfId="27"/>
    <cellStyle name="Normal 4 2 2" xfId="1147"/>
    <cellStyle name="Normal 4 2 3" xfId="1146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40" xfId="1551"/>
    <cellStyle name="Normal 41" xfId="1618"/>
    <cellStyle name="Normal 42" xfId="1589"/>
    <cellStyle name="Normal 43" xfId="1575"/>
    <cellStyle name="Normal 44" xfId="1617"/>
    <cellStyle name="Normal 45" xfId="1619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3" xfId="1152"/>
    <cellStyle name="Normal 7 4" xfId="1542"/>
    <cellStyle name="Normal 7 5" xfId="1590"/>
    <cellStyle name="Normal 8" xfId="100"/>
    <cellStyle name="Normal 8 2" xfId="1154"/>
    <cellStyle name="Normal 8 3" xfId="1543"/>
    <cellStyle name="Normal 8 4" xfId="1591"/>
    <cellStyle name="Normal 9" xfId="101"/>
    <cellStyle name="Normal 9 2" xfId="1155"/>
    <cellStyle name="Normal 9 3" xfId="1544"/>
    <cellStyle name="Normal 9 4" xfId="1592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orcentual 2" xfId="1282"/>
    <cellStyle name="Porcentual 3" xfId="128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2" xfId="1376"/>
    <cellStyle name="Style 1 2 2" xfId="137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Blue" xfId="1391"/>
    <cellStyle name="Table Head Green" xfId="13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5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738.644363194442" createdVersion="4" refreshedVersion="4" minRefreshableVersion="3" recordCount="98">
  <cacheSource type="worksheet">
    <worksheetSource ref="A2:P1048576" sheet="SAN Storage Inventory"/>
  </cacheSource>
  <cacheFields count="16">
    <cacheField name="Location" numFmtId="0">
      <sharedItems containsBlank="1" count="10">
        <s v="CGC"/>
        <s v="rdc"/>
        <s v="FDC"/>
        <s v="Swiss"/>
        <s v="Poland"/>
        <s v="Turkey"/>
        <s v="Russia"/>
        <s v="Goleszowska DC"/>
        <s v="Senatorska DC"/>
        <m/>
      </sharedItems>
    </cacheField>
    <cacheField name="Type" numFmtId="0">
      <sharedItems containsBlank="1" count="8">
        <s v="DMX"/>
        <s v="Vmax"/>
        <s v="Centera"/>
        <s v="Clariion"/>
        <s v="VNX"/>
        <s v="HDS"/>
        <s v="HP/HDS"/>
        <m/>
      </sharedItems>
    </cacheField>
    <cacheField name="Array" numFmtId="0">
      <sharedItems containsBlank="1" containsMixedTypes="1" containsNumber="1" containsInteger="1" minValue="290103336" maxValue="492600377" count="97">
        <n v="290103336"/>
        <n v="290103452"/>
        <n v="290103471"/>
        <n v="290103544"/>
        <n v="290103550"/>
        <n v="290103564"/>
        <n v="290103720"/>
        <n v="290103810"/>
        <n v="290103943"/>
        <n v="290105349"/>
        <n v="292602262"/>
        <n v="295700667"/>
        <n v="295700671"/>
        <n v="492600377"/>
        <s v="000290102819"/>
        <s v="000290102838"/>
        <s v="000290102839"/>
        <s v="000290105373"/>
        <s v="000292600552"/>
        <s v="000292600623"/>
        <s v="000292600678"/>
        <s v="000292600745"/>
        <s v="000292600879"/>
        <s v="000292602230"/>
        <s v="000292602231"/>
        <s v="000292602804"/>
        <s v="000292603004"/>
        <s v="000292603073"/>
        <s v="000292603286"/>
        <s v="000292603696"/>
        <s v="000292603875"/>
        <s v="000292604330"/>
        <s v="000292604652"/>
        <s v="000295700347"/>
        <s v="000295700349"/>
        <s v="APM00120503066"/>
        <s v="APM00121102552"/>
        <s v="APM00121204311"/>
        <s v="APM00121204573"/>
        <s v="CK200053010120"/>
        <s v="CK200054900163"/>
        <s v="CK200054900292"/>
        <s v="CK200054900294"/>
        <s v="CK200061900265"/>
        <s v="CK200061900567"/>
        <s v="CK200062000592"/>
        <s v="CK200062000593"/>
        <s v="CK200113804158"/>
        <s v="CK200113804159"/>
        <s v="CKM00091100696"/>
        <s v="CKM00101000576"/>
        <s v="CKM00121201737"/>
        <s v="CKM00121300390"/>
        <s v="CKM00121400374"/>
        <s v="CKM00121400375"/>
        <s v="DEOLH002R8779"/>
        <s v="DEOLH003R8398"/>
        <s v="DEOLH004N7026"/>
        <s v="DEOLH005N0365"/>
        <s v="DEOLH010N0516"/>
        <s v="FCNMM092200023"/>
        <s v="FCNMM092500021"/>
        <s v="FCNMM092500023"/>
        <s v="FCNMM092500024"/>
        <s v="FCNMM092500026"/>
        <s v="FCNMM092500033"/>
        <s v="FCNMM092500034"/>
        <s v="FCNMM092500040"/>
        <s v="FCNMM092500042"/>
        <s v="FCNMM111100069"/>
        <s v="FCNMM111600082"/>
        <s v="FCNMM113000103"/>
        <s v="FCNMM113000127"/>
        <s v="GBOKH002R8850"/>
        <s v="GBOKH003R8378"/>
        <s v="GBOKH004N8998"/>
        <s v="GBOKH005N3518"/>
        <s v="GBOKH006N5362"/>
        <s v="GBOKH010N0204"/>
        <s v="GBOQH010N0214"/>
        <s v="SL7E1090800045"/>
        <s v="SL7E1090800055"/>
        <s v="SL7E1091600092"/>
        <s v="SL7E1091700038"/>
        <s v="SL7E1091900060"/>
        <s v="SL7E1091900096"/>
        <s v="SL7E1091900118"/>
        <s v="SL7E1093200048"/>
        <s v="SL7E9101300054"/>
        <s v="SL7E9101300062"/>
        <s v="SL7EA101700033"/>
        <s v="SL7EA101700039"/>
        <s v="SL7EA102100006"/>
        <s v="SL7EA102100007"/>
        <s v="XP1024"/>
        <s v="XP24000"/>
        <m/>
      </sharedItems>
    </cacheField>
    <cacheField name="Market" numFmtId="0">
      <sharedItems containsString="0" containsBlank="1" containsNumber="1" minValue="3962.2000000000003" maxValue="14577157.82172717"/>
    </cacheField>
    <cacheField name="formatted(S+D)" numFmtId="0">
      <sharedItems containsString="0" containsBlank="1" containsNumber="1" minValue="3602" maxValue="13228482.810907913"/>
    </cacheField>
    <cacheField name="format lost" numFmtId="0">
      <sharedItems containsString="0" containsBlank="1" containsNumber="1" minValue="102.71403198242342" maxValue="1348675.0108192584"/>
    </cacheField>
    <cacheField name="physical/Raid Total" numFmtId="0">
      <sharedItems containsString="0" containsBlank="1" containsNumber="1" minValue="3602" maxValue="11545224.736834832" count="75">
        <n v="31721.921875"/>
        <n v="116409.62890625"/>
        <n v="103048.48828125"/>
        <n v="63443.84375"/>
        <n v="120699.28125"/>
        <n v="64549.56640625"/>
        <n v="128956.46875"/>
        <n v="129639.96875"/>
        <n v="20426.2109375"/>
        <n v="63029.714285714283"/>
        <n v="200650"/>
        <n v="415250"/>
        <n v="37817.714285714283"/>
        <n v="122655.056640625"/>
        <n v="65096.49609375"/>
        <n v="64811.16796875"/>
        <n v="60211.519999999997"/>
        <n v="172019.08571428573"/>
        <n v="285735.3142857143"/>
        <n v="207998.62857142856"/>
        <n v="220604.68571428573"/>
        <n v="197406.48571428572"/>
        <n v="315899.37142857141"/>
        <n v="95169.085714285713"/>
        <n v="500822.74285714282"/>
        <n v="445148.57142857136"/>
        <n v="189714.11428571428"/>
        <n v="190338.71428571429"/>
        <n v="95793.685714285719"/>
        <n v="248038.2"/>
        <n v="383236.2"/>
        <n v="354225.8"/>
        <n v="16625.142857142859"/>
        <n v="55448"/>
        <n v="58121.142857142855"/>
        <n v="16627.428571428572"/>
        <n v="15213.714285714286"/>
        <n v="19894.857142857141"/>
        <n v="54083.428571428572"/>
        <n v="46635.428571428572"/>
        <n v="176107.42857142858"/>
        <n v="176035.42857142858"/>
        <n v="82211.428571428565"/>
        <n v="85177.142857142855"/>
        <n v="4720"/>
        <n v="9387.4285714285706"/>
        <n v="134165.09327697754"/>
        <n v="18978.79647064209"/>
        <n v="769905.99699999997"/>
        <n v="436644.25099999999"/>
        <n v="293078.13900000002"/>
        <n v="108402.81142857143"/>
        <n v="160967.19999999998"/>
        <n v="240489.37142857144"/>
        <n v="231894.86857142858"/>
        <n v="51533.533333333333"/>
        <n v="7605.4674072265625"/>
        <n v="7204"/>
        <n v="3708.0955200195312"/>
        <n v="8042.859375"/>
        <n v="122902.09142857145"/>
        <n v="53680.754285714291"/>
        <n v="187796"/>
        <n v="285077.29142857145"/>
        <n v="197544.84571428571"/>
        <n v="85486.605714285717"/>
        <n v="7337.3718872070312"/>
        <n v="3602"/>
        <n v="20911.439453125"/>
        <n v="7148.0955200195312"/>
        <n v="6950.5955200195312"/>
        <n v="22052.571428571428"/>
        <n v="20022.857142857141"/>
        <n v="11545224.736834832"/>
        <m/>
      </sharedItems>
    </cacheField>
    <cacheField name="Parity Lost" numFmtId="0">
      <sharedItems containsString="0" containsBlank="1" containsNumber="1" minValue="590" maxValue="2949768.6492640362"/>
    </cacheField>
    <cacheField name="Usable" numFmtId="0">
      <sharedItems containsString="0" containsBlank="1" containsNumber="1" minValue="1801" maxValue="8595456.0875707995"/>
    </cacheField>
    <cacheField name="Used" numFmtId="0">
      <sharedItems containsString="0" containsBlank="1" containsNumber="1" minValue="0" maxValue="5147944.0863058083"/>
    </cacheField>
    <cacheField name="free" numFmtId="0">
      <sharedItems containsString="0" containsBlank="1" containsNumber="1" minValue="0" maxValue="3427927.3712649923"/>
    </cacheField>
    <cacheField name="spare formatted" numFmtId="0">
      <sharedItems containsString="0" containsBlank="1" containsNumber="1" minValue="133.37188720703125" maxValue="204991.31385009768"/>
    </cacheField>
    <cacheField name="Allocated" numFmtId="0">
      <sharedItems containsString="0" containsBlank="1" containsNumber="1" minValue="0" maxValue="7367250.0977948084"/>
    </cacheField>
    <cacheField name="Not in pool" numFmtId="0">
      <sharedItems containsString="0" containsBlank="1" containsNumber="1" minValue="16.843800000000002" maxValue="949455.75059999991"/>
    </cacheField>
    <cacheField name="%Used" numFmtId="0">
      <sharedItems containsString="0" containsBlank="1" containsNumber="1" minValue="0" maxValue="1"/>
    </cacheField>
    <cacheField name="%allocated" numFmtId="0">
      <sharedItems containsString="0" containsBlank="1" containsNumber="1" minValue="0" maxValue="1.3166880721770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1738.648912615739" createdVersion="4" refreshedVersion="4" minRefreshableVersion="3" recordCount="30">
  <cacheSource type="worksheet">
    <worksheetSource ref="A3:G33" sheet="SAN Switch Capacity Summary"/>
  </cacheSource>
  <cacheFields count="7">
    <cacheField name="Site" numFmtId="0">
      <sharedItems count="9">
        <s v="Total All Sites"/>
        <s v="Citigroup Centre DC, London"/>
        <s v="Total Site"/>
        <s v="Riverdale DC, London"/>
        <s v="Frankfurt DC, Germany"/>
        <s v="Welle DC, Germany"/>
        <s v="Swiss DC Blwg, Switzerland"/>
        <s v="Swiss DC Colt, Switzerland"/>
        <s v="Total All CTI Sites"/>
      </sharedItems>
    </cacheField>
    <cacheField name="San" numFmtId="0">
      <sharedItems containsBlank="1"/>
    </cacheField>
    <cacheField name="Total Installed" numFmtId="3">
      <sharedItems containsSemiMixedTypes="0" containsString="0" containsNumber="1" containsInteger="1" minValue="48" maxValue="20701"/>
    </cacheField>
    <cacheField name="Used_x000a_Ports" numFmtId="3">
      <sharedItems containsSemiMixedTypes="0" containsString="0" containsNumber="1" containsInteger="1" minValue="20" maxValue="11877"/>
    </cacheField>
    <cacheField name="Free_x000a_Ports" numFmtId="3">
      <sharedItems containsSemiMixedTypes="0" containsString="0" containsNumber="1" containsInteger="1" minValue="28" maxValue="8824"/>
    </cacheField>
    <cacheField name="% Free" numFmtId="0">
      <sharedItems containsSemiMixedTypes="0" containsString="0" containsNumber="1" minValue="0.14583333333333334" maxValue="0.81362007168458783"/>
    </cacheField>
    <cacheField name="Switch_x000a_Count" numFmtId="3">
      <sharedItems containsSemiMixedTypes="0" containsString="0" containsNumber="1" containsInteger="1" minValue="2" maxValue="1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">
  <r>
    <x v="0"/>
    <x v="0"/>
    <x v="0"/>
    <n v="36097.359375"/>
    <n v="32815.78125"/>
    <n v="3281.578125"/>
    <x v="0"/>
    <n v="3965.240234375"/>
    <n v="27756.681640625"/>
    <n v="0.08"/>
    <n v="27756.601640624998"/>
    <n v="1093.859375"/>
    <n v="0.08"/>
    <m/>
    <n v="2.8821889098915585E-6"/>
    <n v="2.5219152961551137E-6"/>
  </r>
  <r>
    <x v="1"/>
    <x v="0"/>
    <x v="1"/>
    <n v="131725.57578125002"/>
    <n v="119750.5234375"/>
    <n v="11975.052343750023"/>
    <x v="1"/>
    <n v="14551.20361328125"/>
    <n v="101858.42529296875"/>
    <n v="46304.1796875"/>
    <n v="55554.24560546875"/>
    <n v="3340.89453125"/>
    <n v="46304.1796875"/>
    <m/>
    <n v="0.45459351599357939"/>
    <n v="0.39776932649438196"/>
  </r>
  <r>
    <x v="1"/>
    <x v="0"/>
    <x v="2"/>
    <n v="36097.359375"/>
    <n v="32815.78125"/>
    <n v="3281.578125"/>
    <x v="0"/>
    <n v="3965.240234375"/>
    <n v="27756.681640625"/>
    <n v="472.259765625"/>
    <n v="27284.421875"/>
    <n v="1093.859375"/>
    <n v="472.259765625"/>
    <m/>
    <n v="1.7014273238404518E-2"/>
    <n v="1.4887489083603956E-2"/>
  </r>
  <r>
    <x v="2"/>
    <x v="0"/>
    <x v="3"/>
    <n v="116387.54960937501"/>
    <n v="105806.86328125"/>
    <n v="10580.686328125012"/>
    <x v="2"/>
    <n v="12881.06103515625"/>
    <n v="90167.42724609375"/>
    <n v="12240.11328"/>
    <n v="77927.313966093745"/>
    <n v="2758.375"/>
    <n v="21107.630858"/>
    <m/>
    <n v="0.13574872494246826"/>
    <n v="0.20483202820395571"/>
  </r>
  <r>
    <x v="2"/>
    <x v="0"/>
    <x v="4"/>
    <n v="72508.579687500009"/>
    <n v="65916.890625"/>
    <n v="6591.6890625000087"/>
    <x v="3"/>
    <n v="7930.48046875"/>
    <n v="55513.36328125"/>
    <n v="472.25900000000001"/>
    <n v="55041.104281250002"/>
    <n v="2473.046875"/>
    <n v="944.28899999999999"/>
    <m/>
    <n v="8.5071228274779843E-3"/>
    <n v="1.488385545681885E-2"/>
  </r>
  <r>
    <x v="2"/>
    <x v="0"/>
    <x v="5"/>
    <n v="135842.57070312501"/>
    <n v="123493.24609375"/>
    <n v="12349.324609375006"/>
    <x v="4"/>
    <n v="15087.41015625"/>
    <n v="105611.87109375"/>
    <n v="48594.587890624898"/>
    <n v="57017.283203125102"/>
    <n v="2793.96484375"/>
    <n v="48594.587890624898"/>
    <m/>
    <n v="0.46012429651481362"/>
    <n v="0.40260875945046193"/>
  </r>
  <r>
    <x v="1"/>
    <x v="0"/>
    <x v="6"/>
    <n v="72822.440625000003"/>
    <n v="66202.21875"/>
    <n v="6620.2218750000029"/>
    <x v="5"/>
    <n v="8068.69580078125"/>
    <n v="56480.87060546875"/>
    <n v="38642.52734375"/>
    <n v="17838.34326171875"/>
    <n v="1652.65234375"/>
    <n v="38642.52734375"/>
    <m/>
    <n v="0.68417017885004849"/>
    <n v="0.59864890649379243"/>
  </r>
  <r>
    <x v="2"/>
    <x v="0"/>
    <x v="7"/>
    <n v="145017.15937500002"/>
    <n v="131833.78125"/>
    <n v="13183.378125000017"/>
    <x v="6"/>
    <n v="16119.55859375"/>
    <n v="112836.91015625"/>
    <n v="38406.509769999997"/>
    <n v="74430.400386249996"/>
    <n v="2877.3125"/>
    <n v="67807.566649999993"/>
    <m/>
    <n v="0.34037186694333343"/>
    <n v="0.52581748947743256"/>
  </r>
  <r>
    <x v="2"/>
    <x v="0"/>
    <x v="8"/>
    <n v="147521.34375"/>
    <n v="134110.3125"/>
    <n v="13411.03125"/>
    <x v="7"/>
    <n v="16204.99609375"/>
    <n v="113434.97265625"/>
    <n v="53512.966796875"/>
    <n v="59922.005859375"/>
    <n v="4470.34375"/>
    <n v="53512.966796875"/>
    <m/>
    <n v="0.47175016261553759"/>
    <n v="0.41278139228859539"/>
  </r>
  <r>
    <x v="2"/>
    <x v="0"/>
    <x v="9"/>
    <n v="25193.970312500001"/>
    <n v="22903.609375"/>
    <n v="2290.3609375000015"/>
    <x v="8"/>
    <n v="2553.2763671875"/>
    <n v="17872.9345703125"/>
    <n v="11828.1845703125"/>
    <n v="6044.75"/>
    <n v="2477.3984375"/>
    <n v="11828.1845703125"/>
    <m/>
    <n v="0.66179308852612728"/>
    <n v="0.57906895246036127"/>
  </r>
  <r>
    <x v="3"/>
    <x v="1"/>
    <x v="10"/>
    <n v="75600"/>
    <n v="68695"/>
    <n v="6905"/>
    <x v="9"/>
    <n v="7878.7142857142826"/>
    <n v="55151"/>
    <n v="14950.3"/>
    <n v="40200.699999999997"/>
    <n v="3271"/>
    <n v="57858.1"/>
    <m/>
    <n v="0.27107940019219956"/>
    <n v="0.91794958386973946"/>
  </r>
  <r>
    <x v="2"/>
    <x v="1"/>
    <x v="11"/>
    <n v="235200"/>
    <n v="213716.5625"/>
    <n v="21483.4375"/>
    <x v="10"/>
    <n v="98453.5"/>
    <n v="102196.5"/>
    <n v="142"/>
    <n v="102054.5"/>
    <n v="4361.5625"/>
    <n v="21612.5"/>
    <m/>
    <n v="1.3894800702568093E-3"/>
    <n v="0.10771243458759033"/>
  </r>
  <r>
    <x v="1"/>
    <x v="1"/>
    <x v="12"/>
    <n v="480000"/>
    <n v="436156.25"/>
    <n v="43843.75"/>
    <x v="11"/>
    <n v="205753.5"/>
    <n v="209496.5"/>
    <n v="283.8"/>
    <n v="209212.7"/>
    <n v="8723.125"/>
    <n v="21612.5"/>
    <m/>
    <n v="1.3546765697756288E-3"/>
    <n v="5.2046959662853699E-2"/>
  </r>
  <r>
    <x v="3"/>
    <x v="1"/>
    <x v="13"/>
    <n v="46800"/>
    <n v="42525"/>
    <n v="4275"/>
    <x v="12"/>
    <n v="4727.2142857142826"/>
    <n v="33090.5"/>
    <n v="8293.2000000000007"/>
    <n v="24797.3"/>
    <n v="3271"/>
    <n v="37189.699999999997"/>
    <m/>
    <n v="0.25062177966485849"/>
    <n v="0.98339364772366689"/>
  </r>
  <r>
    <x v="1"/>
    <x v="0"/>
    <x v="14"/>
    <n v="137686.58750000002"/>
    <n v="125169.625"/>
    <n v="12516.962500000023"/>
    <x v="13"/>
    <n v="15331.882080078125"/>
    <n v="107323.17456054687"/>
    <n v="35706.255859375095"/>
    <n v="71616.918701171788"/>
    <n v="2514.568359375"/>
    <n v="35706.255859375095"/>
    <m/>
    <n v="0.33269846895212035"/>
    <n v="0.2911111603331053"/>
  </r>
  <r>
    <x v="0"/>
    <x v="0"/>
    <x v="15"/>
    <n v="72979.37109375"/>
    <n v="66344.8828125"/>
    <n v="6634.48828125"/>
    <x v="14"/>
    <n v="8137.06201171875"/>
    <n v="56959.43408203125"/>
    <n v="1688.154296875"/>
    <n v="55271.27978515625"/>
    <n v="1248.38671875"/>
    <n v="1688.154296875"/>
    <m/>
    <n v="2.9637834786837441E-2"/>
    <n v="2.5933105438482762E-2"/>
  </r>
  <r>
    <x v="1"/>
    <x v="0"/>
    <x v="16"/>
    <n v="72508.579687500009"/>
    <n v="65916.890625"/>
    <n v="6591.6890625000087"/>
    <x v="15"/>
    <n v="8101.39599609375"/>
    <n v="56709.77197265625"/>
    <n v="12783.037109375"/>
    <n v="43926.73486328125"/>
    <n v="1105.72265625"/>
    <n v="12783.037109375"/>
    <m/>
    <n v="0.22541154133962304"/>
    <n v="0.19723509867217015"/>
  </r>
  <r>
    <x v="1"/>
    <x v="0"/>
    <x v="17"/>
    <n v="68850"/>
    <n v="63533.599999999999"/>
    <n v="5316.4000000000015"/>
    <x v="16"/>
    <n v="7526.44"/>
    <n v="52685.079999999994"/>
    <n v="3080.9853520000001"/>
    <n v="49604.094647999991"/>
    <n v="3322.08"/>
    <n v="4883.1923829999996"/>
    <m/>
    <n v="5.8479276334020953E-2"/>
    <n v="8.1100632951966664E-2"/>
  </r>
  <r>
    <x v="1"/>
    <x v="1"/>
    <x v="18"/>
    <n v="202800"/>
    <n v="184276.015625"/>
    <n v="18523.984375"/>
    <x v="17"/>
    <n v="21502.385714285716"/>
    <n v="150516.70000000001"/>
    <n v="84091.1"/>
    <n v="66425.600000000006"/>
    <n v="3816.3671875"/>
    <n v="99565.7"/>
    <m/>
    <n v="0.55868285711818022"/>
    <n v="0.57880612250999386"/>
  </r>
  <r>
    <x v="0"/>
    <x v="1"/>
    <x v="19"/>
    <n v="340268"/>
    <n v="304207.171875"/>
    <n v="36060.828125"/>
    <x v="18"/>
    <n v="35716.914285714302"/>
    <n v="250018.4"/>
    <n v="100649.7"/>
    <n v="149368.70000000001"/>
    <n v="8209.546875"/>
    <n v="171297"/>
    <m/>
    <n v="0.40256917090902111"/>
    <n v="0.59949537714024248"/>
  </r>
  <r>
    <x v="1"/>
    <x v="1"/>
    <x v="20"/>
    <n v="243000"/>
    <n v="220804.1015625"/>
    <n v="22195.8984375"/>
    <x v="19"/>
    <n v="25999.828571428574"/>
    <n v="181998.8"/>
    <n v="156778.6"/>
    <n v="25220.199999999983"/>
    <n v="4906.7578125"/>
    <n v="254974"/>
    <n v="16.843800000000002"/>
    <n v="0.86142655885643216"/>
    <n v="1.2258446209535447"/>
  </r>
  <r>
    <x v="0"/>
    <x v="1"/>
    <x v="21"/>
    <n v="202800"/>
    <n v="184276.015625"/>
    <n v="18523.984375"/>
    <x v="17"/>
    <n v="21502.385714285716"/>
    <n v="150516.70000000001"/>
    <n v="82749"/>
    <n v="67767.700000000012"/>
    <n v="3816.3671875"/>
    <n v="98689.1"/>
    <m/>
    <n v="0.54976623856356133"/>
    <n v="0.57371017634588051"/>
  </r>
  <r>
    <x v="2"/>
    <x v="1"/>
    <x v="22"/>
    <n v="257400"/>
    <n v="233888.7890625"/>
    <n v="23511.2109375"/>
    <x v="20"/>
    <n v="27575.585714285728"/>
    <n v="193029.1"/>
    <n v="168437"/>
    <n v="24592.100000000006"/>
    <n v="4906.7578125"/>
    <n v="268409"/>
    <n v="16.843800000000002"/>
    <n v="0.8725990019121469"/>
    <n v="1.2166967312182462"/>
  </r>
  <r>
    <x v="1"/>
    <x v="1"/>
    <x v="23"/>
    <n v="227700"/>
    <n v="206901.62109375"/>
    <n v="20798.37890625"/>
    <x v="21"/>
    <n v="25430.985714285722"/>
    <n v="171975.5"/>
    <n v="117895.9"/>
    <n v="54079.600000000006"/>
    <n v="4088.96484375"/>
    <n v="171318"/>
    <m/>
    <n v="0.68553892851016562"/>
    <n v="0.86784382681304284"/>
  </r>
  <r>
    <x v="2"/>
    <x v="1"/>
    <x v="24"/>
    <n v="367200"/>
    <n v="333659.53125"/>
    <n v="33540.46875"/>
    <x v="22"/>
    <n v="39768.971428571385"/>
    <n v="276130.40000000002"/>
    <n v="216207.8"/>
    <n v="59922.600000000035"/>
    <n v="6542.34375"/>
    <n v="324071"/>
    <m/>
    <n v="0.78299165901327772"/>
    <n v="1.0258678215612604"/>
  </r>
  <r>
    <x v="2"/>
    <x v="1"/>
    <x v="25"/>
    <n v="118400"/>
    <n v="107740.88671875"/>
    <n v="10659.11328125"/>
    <x v="23"/>
    <n v="12130.28571428571"/>
    <n v="83038.8"/>
    <n v="59142.2"/>
    <n v="23896.600000000006"/>
    <n v="3643.79296875"/>
    <n v="125308"/>
    <n v="4595.96"/>
    <n v="0.71222368338656139"/>
    <n v="1.3166880721770995"/>
  </r>
  <r>
    <x v="2"/>
    <x v="1"/>
    <x v="26"/>
    <n v="597408"/>
    <n v="527587.59375"/>
    <n v="69820.40625"/>
    <x v="24"/>
    <n v="62602.842857142794"/>
    <n v="438219.9"/>
    <n v="200202.40000000002"/>
    <n v="238017.5"/>
    <n v="10767.09375"/>
    <n v="366641"/>
    <m/>
    <n v="0.45685373941256435"/>
    <n v="0.73207737713417398"/>
  </r>
  <r>
    <x v="1"/>
    <x v="1"/>
    <x v="27"/>
    <n v="531872"/>
    <n v="470601.1875"/>
    <n v="61270.8125"/>
    <x v="25"/>
    <n v="55643.571428571362"/>
    <n v="389505"/>
    <n v="202296"/>
    <n v="187209"/>
    <n v="10767.09375"/>
    <n v="444084"/>
    <m/>
    <n v="0.51936688874340509"/>
    <n v="0.99760850310008875"/>
  </r>
  <r>
    <x v="1"/>
    <x v="1"/>
    <x v="28"/>
    <n v="227300"/>
    <n v="206693.8359375"/>
    <n v="20606.1640625"/>
    <x v="26"/>
    <n v="23948.414285714272"/>
    <n v="165765.70000000001"/>
    <n v="114336.3"/>
    <n v="51429.400000000009"/>
    <n v="4461.5859375"/>
    <n v="236035"/>
    <n v="4595.96"/>
    <n v="0.68974643125809498"/>
    <n v="1.2441615158085986"/>
  </r>
  <r>
    <x v="1"/>
    <x v="1"/>
    <x v="29"/>
    <n v="227100"/>
    <n v="206507.525390625"/>
    <n v="20592.474609375"/>
    <x v="27"/>
    <n v="24260.71428571429"/>
    <n v="166078"/>
    <n v="38616.9"/>
    <n v="127461.1"/>
    <n v="4275.275390625"/>
    <n v="83890.5"/>
    <n v="4595.96"/>
    <n v="0.23252267007068969"/>
    <n v="0.44074323142728261"/>
  </r>
  <r>
    <x v="2"/>
    <x v="1"/>
    <x v="30"/>
    <n v="118400"/>
    <n v="107740.88671875"/>
    <n v="10659.11328125"/>
    <x v="28"/>
    <n v="12442.585714285713"/>
    <n v="83351.100000000006"/>
    <n v="20008.599999999999"/>
    <n v="63342.500000000007"/>
    <n v="3643.79296875"/>
    <n v="58609.3"/>
    <n v="4595.96"/>
    <n v="0.24005202090914213"/>
    <n v="0.61182842650827862"/>
  </r>
  <r>
    <x v="1"/>
    <x v="1"/>
    <x v="31"/>
    <n v="287100"/>
    <n v="260875.95703125"/>
    <n v="26224.04296875"/>
    <x v="29"/>
    <n v="124019.1"/>
    <n v="124019.1"/>
    <n v="65211.4"/>
    <n v="58807.700000000004"/>
    <n v="5724.55078125"/>
    <n v="139263.79999999999"/>
    <m/>
    <n v="0.52581739425620733"/>
    <n v="0.56146109752449413"/>
  </r>
  <r>
    <x v="2"/>
    <x v="1"/>
    <x v="32"/>
    <n v="441000"/>
    <n v="400718.5546875"/>
    <n v="40281.4453125"/>
    <x v="30"/>
    <n v="191618.1"/>
    <n v="191618.1"/>
    <n v="107080.9"/>
    <n v="84537.200000000012"/>
    <n v="8177.9296875"/>
    <n v="216691.6"/>
    <m/>
    <n v="0.55882455780534301"/>
    <n v="0.56542570874045828"/>
  </r>
  <r>
    <x v="1"/>
    <x v="1"/>
    <x v="33"/>
    <n v="588456"/>
    <n v="535316.41796875"/>
    <n v="53139.58203125"/>
    <x v="31"/>
    <n v="130154.5"/>
    <n v="224071.3"/>
    <n v="23117.699999999997"/>
    <n v="200953.59999999998"/>
    <n v="10868.48046875"/>
    <n v="137224"/>
    <n v="165000"/>
    <n v="0.10317117810268427"/>
    <n v="0.38739131932230797"/>
  </r>
  <r>
    <x v="2"/>
    <x v="1"/>
    <x v="34"/>
    <n v="588456"/>
    <n v="535316.41796875"/>
    <n v="53139.58203125"/>
    <x v="31"/>
    <n v="130154.5"/>
    <n v="224071.3"/>
    <n v="107748.90000000001"/>
    <n v="116322.39999999998"/>
    <n v="10868.48046875"/>
    <n v="260487"/>
    <n v="165000"/>
    <n v="0.48086881273951648"/>
    <n v="0.7353699250591007"/>
  </r>
  <r>
    <x v="4"/>
    <x v="2"/>
    <x v="35"/>
    <n v="44002.200000000004"/>
    <n v="40002"/>
    <n v="4000.2000000000044"/>
    <x v="32"/>
    <n v="2078.1428571428587"/>
    <n v="14547"/>
    <n v="14547"/>
    <n v="0"/>
    <m/>
    <n v="14547"/>
    <m/>
    <n v="1"/>
    <n v="0.87499999999999989"/>
  </r>
  <r>
    <x v="4"/>
    <x v="2"/>
    <x v="36"/>
    <n v="64930.8"/>
    <n v="59028"/>
    <n v="5902.8000000000029"/>
    <x v="33"/>
    <n v="6931"/>
    <n v="48517"/>
    <n v="48517"/>
    <n v="0"/>
    <m/>
    <n v="48517"/>
    <m/>
    <n v="1"/>
    <n v="0.875"/>
  </r>
  <r>
    <x v="4"/>
    <x v="2"/>
    <x v="37"/>
    <n v="86168.5"/>
    <n v="78335"/>
    <n v="7833.5"/>
    <x v="34"/>
    <n v="7265.1428571428551"/>
    <n v="50856"/>
    <n v="50856"/>
    <n v="0"/>
    <m/>
    <n v="50856"/>
    <m/>
    <n v="1"/>
    <n v="0.875"/>
  </r>
  <r>
    <x v="4"/>
    <x v="2"/>
    <x v="38"/>
    <n v="44003.3"/>
    <n v="40003"/>
    <n v="4000.3000000000029"/>
    <x v="35"/>
    <n v="2078.4285714285725"/>
    <n v="14549"/>
    <n v="14549"/>
    <n v="0"/>
    <m/>
    <n v="14549"/>
    <m/>
    <n v="1"/>
    <n v="0.875"/>
  </r>
  <r>
    <x v="3"/>
    <x v="2"/>
    <x v="39"/>
    <n v="50688.000000000007"/>
    <n v="46080"/>
    <n v="4608.0000000000073"/>
    <x v="36"/>
    <n v="1901.7142857142862"/>
    <n v="13312"/>
    <n v="13312"/>
    <n v="0"/>
    <m/>
    <n v="13312"/>
    <m/>
    <n v="1"/>
    <n v="0.875"/>
  </r>
  <r>
    <x v="3"/>
    <x v="2"/>
    <x v="40"/>
    <n v="50688.000000000007"/>
    <n v="46080"/>
    <n v="4608.0000000000073"/>
    <x v="37"/>
    <n v="2486.8571428571413"/>
    <n v="17408"/>
    <n v="17408"/>
    <n v="0"/>
    <m/>
    <n v="17408"/>
    <m/>
    <n v="1"/>
    <n v="0.87500000000000011"/>
  </r>
  <r>
    <x v="5"/>
    <x v="2"/>
    <x v="41"/>
    <n v="55559.9"/>
    <n v="50509"/>
    <n v="5050.9000000000015"/>
    <x v="38"/>
    <n v="6760.4285714285725"/>
    <n v="47323"/>
    <n v="47323"/>
    <n v="0"/>
    <m/>
    <n v="47323"/>
    <m/>
    <n v="1"/>
    <n v="0.875"/>
  </r>
  <r>
    <x v="5"/>
    <x v="2"/>
    <x v="42"/>
    <n v="54818.500000000007"/>
    <n v="49835"/>
    <n v="4983.5000000000073"/>
    <x v="39"/>
    <n v="5829.4285714285725"/>
    <n v="40806"/>
    <n v="40806"/>
    <n v="0"/>
    <m/>
    <n v="40806"/>
    <m/>
    <n v="1"/>
    <n v="0.875"/>
  </r>
  <r>
    <x v="2"/>
    <x v="2"/>
    <x v="43"/>
    <n v="272923.2"/>
    <n v="248112"/>
    <n v="24811.200000000012"/>
    <x v="40"/>
    <n v="22013.42857142858"/>
    <n v="154094"/>
    <n v="154094"/>
    <n v="0"/>
    <m/>
    <n v="154094"/>
    <m/>
    <n v="1"/>
    <n v="0.875"/>
  </r>
  <r>
    <x v="1"/>
    <x v="2"/>
    <x v="44"/>
    <n v="269577"/>
    <n v="245070"/>
    <n v="24507"/>
    <x v="41"/>
    <n v="22004.42857142858"/>
    <n v="154031"/>
    <n v="154031"/>
    <n v="0"/>
    <m/>
    <n v="154031"/>
    <m/>
    <n v="1"/>
    <n v="0.875"/>
  </r>
  <r>
    <x v="2"/>
    <x v="2"/>
    <x v="45"/>
    <n v="109422.50000000001"/>
    <n v="99475"/>
    <n v="9947.5000000000146"/>
    <x v="42"/>
    <n v="10276.428571428565"/>
    <n v="71935"/>
    <n v="71935"/>
    <n v="0"/>
    <m/>
    <n v="71935"/>
    <m/>
    <n v="1"/>
    <n v="0.87500000000000011"/>
  </r>
  <r>
    <x v="1"/>
    <x v="2"/>
    <x v="46"/>
    <n v="116045.6"/>
    <n v="105496"/>
    <n v="10549.600000000006"/>
    <x v="43"/>
    <n v="10647.142857142855"/>
    <n v="74530"/>
    <n v="74530"/>
    <n v="0"/>
    <m/>
    <n v="74530"/>
    <m/>
    <n v="1"/>
    <n v="0.875"/>
  </r>
  <r>
    <x v="1"/>
    <x v="2"/>
    <x v="47"/>
    <n v="28154.500000000004"/>
    <n v="25595"/>
    <n v="2559.5000000000036"/>
    <x v="44"/>
    <n v="590"/>
    <n v="4130"/>
    <n v="4130"/>
    <n v="0"/>
    <m/>
    <n v="4130"/>
    <m/>
    <n v="1"/>
    <n v="0.875"/>
  </r>
  <r>
    <x v="2"/>
    <x v="2"/>
    <x v="48"/>
    <n v="28164.400000000001"/>
    <n v="25604"/>
    <n v="2560.4000000000015"/>
    <x v="45"/>
    <n v="1173.4285714285706"/>
    <n v="8214"/>
    <n v="8214"/>
    <n v="0"/>
    <m/>
    <n v="8214"/>
    <m/>
    <n v="1"/>
    <n v="0.87500000000000011"/>
  </r>
  <r>
    <x v="1"/>
    <x v="3"/>
    <x v="49"/>
    <n v="147581.60260467531"/>
    <n v="134165.09327697754"/>
    <n v="13416.509327697771"/>
    <x v="46"/>
    <n v="49199.998489379883"/>
    <n v="84965.094787597656"/>
    <n v="84965.094787597656"/>
    <n v="0"/>
    <n v="2885.0947875976562"/>
    <n v="84965.094787597656"/>
    <m/>
    <n v="1"/>
    <n v="0.63328763624224671"/>
  </r>
  <r>
    <x v="1"/>
    <x v="3"/>
    <x v="50"/>
    <n v="20876.676117706302"/>
    <n v="18978.79647064209"/>
    <n v="1897.8796470642119"/>
    <x v="47"/>
    <n v="8964.0000228881836"/>
    <n v="10014.796447753906"/>
    <n v="10014.796447753906"/>
    <n v="0"/>
    <n v="1050.7964477539062"/>
    <n v="10014.796447753906"/>
    <m/>
    <n v="1"/>
    <n v="0.52768343152030683"/>
  </r>
  <r>
    <x v="1"/>
    <x v="4"/>
    <x v="51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1"/>
    <x v="4"/>
    <x v="52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2"/>
    <x v="4"/>
    <x v="53"/>
    <n v="583722.19510000001"/>
    <n v="530656.54099999997"/>
    <n v="53065.654100000043"/>
    <x v="49"/>
    <n v="183005.25099999999"/>
    <n v="253639"/>
    <n v="253639"/>
    <n v="0"/>
    <m/>
    <n v="253639"/>
    <n v="94010.274999999994"/>
    <n v="1"/>
    <n v="0.58088249053804675"/>
  </r>
  <r>
    <x v="2"/>
    <x v="4"/>
    <x v="54"/>
    <n v="472031.98460000003"/>
    <n v="429119.98599999998"/>
    <n v="42911.99860000005"/>
    <x v="50"/>
    <n v="114910.13900000002"/>
    <n v="178168"/>
    <n v="178168"/>
    <n v="0"/>
    <m/>
    <n v="178168"/>
    <n v="136039.83300000001"/>
    <n v="1"/>
    <n v="0.60791978756218312"/>
  </r>
  <r>
    <x v="2"/>
    <x v="5"/>
    <x v="55"/>
    <n v="159412"/>
    <n v="145064.92000000001"/>
    <n v="14347.079999999987"/>
    <x v="51"/>
    <n v="13550.351428571434"/>
    <n v="94852.459999999992"/>
    <n v="80712"/>
    <n v="14140.459999999992"/>
    <n v="2449.7200000000003"/>
    <n v="56725"/>
    <n v="31000"/>
    <n v="0.85092152591508963"/>
    <n v="0.5232797863123424"/>
  </r>
  <r>
    <x v="2"/>
    <x v="5"/>
    <x v="56"/>
    <n v="247956"/>
    <n v="225639.96000000002"/>
    <n v="22316.039999999979"/>
    <x v="52"/>
    <n v="20120.899999999994"/>
    <n v="140846.29999999999"/>
    <n v="75268"/>
    <n v="65578.299999999988"/>
    <n v="4080.44"/>
    <n v="88275"/>
    <n v="69890.587"/>
    <n v="0.5343981347042841"/>
    <n v="0.54840364993613611"/>
  </r>
  <r>
    <x v="2"/>
    <x v="5"/>
    <x v="57"/>
    <n v="270000"/>
    <n v="245700"/>
    <n v="24300"/>
    <x v="53"/>
    <n v="30061.171428571426"/>
    <n v="210428.2"/>
    <n v="69423"/>
    <n v="141005.20000000001"/>
    <n v="1092"/>
    <n v="261538.96"/>
    <m/>
    <n v="0.32991300595642598"/>
    <n v="1.0875281449919734"/>
  </r>
  <r>
    <x v="2"/>
    <x v="5"/>
    <x v="58"/>
    <n v="260400"/>
    <n v="236964"/>
    <n v="23436"/>
    <x v="54"/>
    <n v="28986.858571428573"/>
    <n v="202908.01"/>
    <n v="158667"/>
    <n v="44241.010000000009"/>
    <n v="1092"/>
    <n v="219795"/>
    <m/>
    <n v="0.78196518708157448"/>
    <n v="0.94782174937302865"/>
  </r>
  <r>
    <x v="2"/>
    <x v="5"/>
    <x v="59"/>
    <n v="58800"/>
    <n v="53508"/>
    <n v="5292"/>
    <x v="55"/>
    <n v="12883.383333333331"/>
    <n v="38650.15"/>
    <n v="0"/>
    <n v="38650.15"/>
    <n v="1092"/>
    <n v="0"/>
    <m/>
    <n v="0"/>
    <n v="0"/>
  </r>
  <r>
    <x v="2"/>
    <x v="3"/>
    <x v="6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1"/>
    <n v="8366.0141479492195"/>
    <n v="8006.934814453125"/>
    <n v="359.07933349609448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4"/>
    <n v="7924.4000000000005"/>
    <n v="7204"/>
    <n v="720.40000000000055"/>
    <x v="57"/>
    <n v="3602"/>
    <n v="3602"/>
    <n v="3602"/>
    <n v="0"/>
    <m/>
    <n v="3602"/>
    <m/>
    <n v="1"/>
    <n v="0.5"/>
  </r>
  <r>
    <x v="1"/>
    <x v="3"/>
    <x v="6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6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7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8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69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1"/>
    <x v="3"/>
    <x v="70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6"/>
    <x v="3"/>
    <x v="71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6"/>
    <x v="3"/>
    <x v="72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1"/>
    <x v="5"/>
    <x v="73"/>
    <n v="211912"/>
    <n v="192839.92"/>
    <n v="19072.079999999987"/>
    <x v="60"/>
    <n v="15362.761428571437"/>
    <n v="107539.33000000002"/>
    <n v="50924"/>
    <n v="56615.330000000016"/>
    <n v="2176.7200000000003"/>
    <n v="52012"/>
    <n v="61000"/>
    <n v="0.47353837893540895"/>
    <n v="0.42319865671471069"/>
  </r>
  <r>
    <x v="1"/>
    <x v="5"/>
    <x v="74"/>
    <n v="85964"/>
    <n v="78227.240000000005"/>
    <n v="7736.7599999999948"/>
    <x v="61"/>
    <n v="6710.0942857142873"/>
    <n v="46970.66"/>
    <n v="17592"/>
    <n v="29378.660000000003"/>
    <n v="1903.72"/>
    <n v="21321"/>
    <n v="21000"/>
    <n v="0.37453167573119045"/>
    <n v="0.39718145327317089"/>
  </r>
  <r>
    <x v="1"/>
    <x v="5"/>
    <x v="75"/>
    <n v="270300"/>
    <n v="245973"/>
    <n v="24327"/>
    <x v="62"/>
    <n v="46949"/>
    <n v="140847"/>
    <n v="75268"/>
    <n v="65579"/>
    <n v="3549"/>
    <n v="88275"/>
    <n v="51000"/>
    <n v="0.53439547878194071"/>
    <n v="0.47005793520628769"/>
  </r>
  <r>
    <x v="1"/>
    <x v="5"/>
    <x v="76"/>
    <n v="324000"/>
    <n v="294840"/>
    <n v="29160"/>
    <x v="63"/>
    <n v="35634.661428571446"/>
    <n v="249442.63"/>
    <n v="67053"/>
    <n v="162805"/>
    <n v="6552"/>
    <n v="162906.14000000001"/>
    <m/>
    <n v="0.26881130943816622"/>
    <n v="0.57144551634979157"/>
  </r>
  <r>
    <x v="1"/>
    <x v="5"/>
    <x v="77"/>
    <n v="221700"/>
    <n v="201747"/>
    <n v="19953"/>
    <x v="64"/>
    <n v="24693.105714285717"/>
    <n v="172851.74"/>
    <n v="94643"/>
    <n v="78208.739999999991"/>
    <n v="819"/>
    <n v="201897"/>
    <m/>
    <n v="0.54753860157843948"/>
    <n v="1.0220312216700855"/>
  </r>
  <r>
    <x v="1"/>
    <x v="5"/>
    <x v="78"/>
    <n v="58800"/>
    <n v="53508"/>
    <n v="5292"/>
    <x v="55"/>
    <n v="12883.383333333331"/>
    <n v="38650.15"/>
    <n v="8636"/>
    <n v="30014.15"/>
    <n v="1092"/>
    <n v="11363"/>
    <m/>
    <n v="0.22344027125379848"/>
    <n v="0.22049720376246923"/>
  </r>
  <r>
    <x v="0"/>
    <x v="5"/>
    <x v="79"/>
    <n v="102000"/>
    <n v="92820"/>
    <n v="9180"/>
    <x v="65"/>
    <n v="10685.825714285718"/>
    <n v="74800.78"/>
    <n v="46922"/>
    <n v="27878.78"/>
    <n v="5460"/>
    <n v="53172"/>
    <m/>
    <n v="0.62729292395079306"/>
    <n v="0.62199217708692345"/>
  </r>
  <r>
    <x v="2"/>
    <x v="3"/>
    <x v="8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1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4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6"/>
    <n v="8071.1090759277349"/>
    <n v="7470.7437744140616"/>
    <n v="600.36530151367333"/>
    <x v="66"/>
    <n v="3602"/>
    <n v="3735.3718872070312"/>
    <n v="3602"/>
    <n v="133.37188720703125"/>
    <n v="133.37188720703125"/>
    <n v="3602"/>
    <m/>
    <n v="0.96429488382032169"/>
    <n v="0.49091146739886732"/>
  </r>
  <r>
    <x v="5"/>
    <x v="3"/>
    <x v="87"/>
    <n v="3962.2000000000003"/>
    <n v="3602"/>
    <n v="360.20000000000027"/>
    <x v="67"/>
    <n v="1801"/>
    <n v="1801"/>
    <n v="1801"/>
    <n v="0"/>
    <m/>
    <n v="1801"/>
    <m/>
    <n v="1"/>
    <n v="0.5"/>
  </r>
  <r>
    <x v="6"/>
    <x v="3"/>
    <x v="88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6"/>
    <x v="3"/>
    <x v="89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2"/>
    <x v="3"/>
    <x v="90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2"/>
    <x v="3"/>
    <x v="91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1"/>
    <x v="3"/>
    <x v="92"/>
    <n v="7862.9050720214846"/>
    <n v="7416.1910400390616"/>
    <n v="446.71403198242297"/>
    <x v="69"/>
    <n v="3440"/>
    <n v="3708.0955200195312"/>
    <n v="3440"/>
    <n v="268.09552001953125"/>
    <n v="268.09552001953125"/>
    <n v="3440"/>
    <m/>
    <n v="0.92769994230943675"/>
    <n v="0.48124706649004051"/>
  </r>
  <r>
    <x v="1"/>
    <x v="3"/>
    <x v="93"/>
    <n v="7645.6550720214846"/>
    <n v="7218.6910400390616"/>
    <n v="426.96403198242297"/>
    <x v="70"/>
    <n v="3242.5"/>
    <n v="3708.0955200195312"/>
    <n v="3708.0955200195312"/>
    <n v="0"/>
    <n v="268.09552001953125"/>
    <n v="3708.0955200195312"/>
    <m/>
    <n v="1"/>
    <n v="0.53349321066651734"/>
  </r>
  <r>
    <x v="7"/>
    <x v="6"/>
    <x v="94"/>
    <n v="24257.828571428574"/>
    <n v="22052.571428571428"/>
    <n v="2205.2571428571464"/>
    <x v="71"/>
    <n v="2756.5714285714275"/>
    <n v="19296"/>
    <n v="11764"/>
    <n v="7532"/>
    <m/>
    <n v="11764"/>
    <m/>
    <n v="0.60966003316749584"/>
    <n v="0.53345252902155893"/>
  </r>
  <r>
    <x v="8"/>
    <x v="6"/>
    <x v="95"/>
    <n v="22025.142857142859"/>
    <n v="20022.857142857141"/>
    <n v="2002.2857142857174"/>
    <x v="72"/>
    <n v="2502.8571428571413"/>
    <n v="17520"/>
    <n v="12844"/>
    <n v="4676"/>
    <m/>
    <n v="12844"/>
    <m/>
    <n v="0.73310502283105028"/>
    <n v="0.64146689497716902"/>
  </r>
  <r>
    <x v="9"/>
    <x v="7"/>
    <x v="96"/>
    <n v="14577157.82172717"/>
    <n v="13228482.810907913"/>
    <n v="1348675.0108192584"/>
    <x v="73"/>
    <n v="2949768.6492640362"/>
    <n v="8595456.0875707995"/>
    <n v="5147944.0863058083"/>
    <n v="3427927.3712649923"/>
    <n v="204991.31385009768"/>
    <n v="7367250.0977948084"/>
    <n v="949455.75059999991"/>
    <n v="0.59891459322907115"/>
    <n v="0.66588279006054452"/>
  </r>
  <r>
    <x v="9"/>
    <x v="7"/>
    <x v="96"/>
    <m/>
    <m/>
    <m/>
    <x v="74"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0">
  <r>
    <x v="0"/>
    <m/>
    <n v="20701"/>
    <n v="11877"/>
    <n v="8824"/>
    <n v="0.42625960098545962"/>
    <n v="116"/>
  </r>
  <r>
    <x v="1"/>
    <s v="Core (Tape) Cisco"/>
    <n v="96"/>
    <n v="32"/>
    <n v="64"/>
    <n v="0.66666666666666663"/>
    <n v="2"/>
  </r>
  <r>
    <x v="1"/>
    <s v="Core (Disk) Cisco"/>
    <n v="393"/>
    <n v="130"/>
    <n v="263"/>
    <n v="0.66921119592875322"/>
    <n v="2"/>
  </r>
  <r>
    <x v="1"/>
    <s v="Edge (Disk) Cisco"/>
    <n v="1296"/>
    <n v="415"/>
    <n v="881"/>
    <n v="0.67978395061728392"/>
    <n v="6"/>
  </r>
  <r>
    <x v="1"/>
    <s v="Core SRDF Cisco"/>
    <n v="144"/>
    <n v="28"/>
    <n v="116"/>
    <n v="0.80555555555555558"/>
    <n v="2"/>
  </r>
  <r>
    <x v="1"/>
    <s v="Core (Disk) McData"/>
    <n v="235"/>
    <n v="72"/>
    <n v="163"/>
    <n v="0.69361702127659575"/>
    <n v="2"/>
  </r>
  <r>
    <x v="1"/>
    <s v="EDGE (Disk) McData"/>
    <n v="279"/>
    <n v="52"/>
    <n v="227"/>
    <n v="0.81362007168458783"/>
    <n v="2"/>
  </r>
  <r>
    <x v="2"/>
    <m/>
    <n v="2443"/>
    <n v="729"/>
    <n v="1714"/>
    <n v="0.70159639787146955"/>
    <n v="16"/>
  </r>
  <r>
    <x v="3"/>
    <s v="Core (Tape) Cisco"/>
    <n v="264"/>
    <n v="219"/>
    <n v="45"/>
    <n v="0.17045454545454544"/>
    <n v="2"/>
  </r>
  <r>
    <x v="3"/>
    <s v="Core (Disk) Cisco"/>
    <n v="1751"/>
    <n v="906"/>
    <n v="845"/>
    <n v="0.48258138206739004"/>
    <n v="8"/>
  </r>
  <r>
    <x v="3"/>
    <s v="Edge (Disk) Cisco"/>
    <n v="5051"/>
    <n v="3468"/>
    <n v="1583"/>
    <n v="0.31340328647792515"/>
    <n v="22"/>
  </r>
  <r>
    <x v="3"/>
    <s v="Core SRDF Cisco"/>
    <n v="359"/>
    <n v="135"/>
    <n v="224"/>
    <n v="0.62395543175487467"/>
    <n v="2"/>
  </r>
  <r>
    <x v="3"/>
    <s v="Core (Disk) McData"/>
    <n v="752"/>
    <n v="546"/>
    <n v="206"/>
    <n v="0.27393617021276595"/>
    <n v="6"/>
  </r>
  <r>
    <x v="3"/>
    <s v="EDGE (Disk) McData"/>
    <n v="1464"/>
    <n v="370"/>
    <n v="1094"/>
    <n v="0.74726775956284153"/>
    <n v="12"/>
  </r>
  <r>
    <x v="2"/>
    <m/>
    <n v="9641"/>
    <n v="5644"/>
    <n v="3997"/>
    <n v="0.41458354942433356"/>
    <n v="52"/>
  </r>
  <r>
    <x v="4"/>
    <s v="Core (Tape) Cisco"/>
    <n v="240"/>
    <n v="205"/>
    <n v="35"/>
    <n v="0.14583333333333334"/>
    <n v="2"/>
  </r>
  <r>
    <x v="4"/>
    <s v="Core (Disk) Cisco"/>
    <n v="1831"/>
    <n v="1185"/>
    <n v="646"/>
    <n v="0.35281267067176408"/>
    <n v="10"/>
  </r>
  <r>
    <x v="4"/>
    <s v="Edge (Disk) Cisco"/>
    <n v="5438"/>
    <n v="3742"/>
    <n v="1696"/>
    <n v="0.31187936741449063"/>
    <n v="22"/>
  </r>
  <r>
    <x v="4"/>
    <s v="Core SRDF Cisco"/>
    <n v="360"/>
    <n v="121"/>
    <n v="239"/>
    <n v="0.66388888888888886"/>
    <n v="2"/>
  </r>
  <r>
    <x v="2"/>
    <m/>
    <n v="7869"/>
    <n v="5253"/>
    <n v="2616"/>
    <n v="0.33244376667937475"/>
    <n v="36"/>
  </r>
  <r>
    <x v="5"/>
    <s v="Core (Tape) Cisco"/>
    <n v="96"/>
    <n v="35"/>
    <n v="61"/>
    <n v="0.63541666666666663"/>
    <n v="2"/>
  </r>
  <r>
    <x v="5"/>
    <s v="Core SRDF Cisco"/>
    <n v="108"/>
    <n v="32"/>
    <n v="76"/>
    <n v="0.70370370370370372"/>
    <n v="2"/>
  </r>
  <r>
    <x v="2"/>
    <m/>
    <n v="204"/>
    <n v="67"/>
    <n v="137"/>
    <n v="0.67156862745098034"/>
    <n v="4"/>
  </r>
  <r>
    <x v="6"/>
    <s v="Core (Tape) Cisco"/>
    <n v="48"/>
    <n v="20"/>
    <n v="28"/>
    <n v="0.58333333333333337"/>
    <n v="2"/>
  </r>
  <r>
    <x v="6"/>
    <s v="Core (Disk) Cisco"/>
    <n v="224"/>
    <n v="74"/>
    <n v="150"/>
    <n v="0.6696428571428571"/>
    <n v="2"/>
  </r>
  <r>
    <x v="2"/>
    <m/>
    <n v="272"/>
    <n v="94"/>
    <n v="178"/>
    <n v="0.65441176470588236"/>
    <n v="4"/>
  </r>
  <r>
    <x v="7"/>
    <s v="Core (Tape) Cisco"/>
    <n v="48"/>
    <n v="20"/>
    <n v="28"/>
    <n v="0.58333333333333337"/>
    <n v="2"/>
  </r>
  <r>
    <x v="7"/>
    <s v="Core (Disk) Cisco"/>
    <n v="224"/>
    <n v="70"/>
    <n v="154"/>
    <n v="0.6875"/>
    <n v="2"/>
  </r>
  <r>
    <x v="2"/>
    <m/>
    <n v="272"/>
    <n v="90"/>
    <n v="182"/>
    <n v="0.66911764705882348"/>
    <n v="4"/>
  </r>
  <r>
    <x v="8"/>
    <m/>
    <n v="20701"/>
    <n v="11877"/>
    <n v="8824"/>
    <n v="0.42625960098545962"/>
    <n v="1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4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2:G8" firstHeaderRow="0" firstDataRow="1" firstDataCol="1"/>
  <pivotFields count="7">
    <pivotField axis="axisRow" showAll="0" defaultSubtotal="0">
      <items count="9">
        <item x="1"/>
        <item x="4"/>
        <item x="3"/>
        <item x="6"/>
        <item x="7"/>
        <item h="1" x="8"/>
        <item h="1" x="0"/>
        <item h="1" x="2"/>
        <item h="1" x="5"/>
      </items>
    </pivotField>
    <pivotField showAll="0"/>
    <pivotField dataField="1" numFmtId="3" showAll="0"/>
    <pivotField numFmtId="3" showAll="0"/>
    <pivotField numFmtId="3" showAll="0"/>
    <pivotField showAll="0"/>
    <pivotField dataField="1"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Installed" fld="2" baseField="0" baseItem="0"/>
    <dataField name="Sum of Switch_x000a_Count" fld="6" baseField="0" baseItem="0" numFmtId="3"/>
  </dataFields>
  <formats count="2">
    <format dxfId="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4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9" firstHeaderRow="0" firstDataRow="1" firstDataCol="1" rowPageCount="1" colPageCount="1"/>
  <pivotFields count="16">
    <pivotField axis="axisRow" outline="0" defaultSubtotal="0">
      <items count="10">
        <item x="0"/>
        <item x="2"/>
        <item h="1" x="7"/>
        <item h="1" x="4"/>
        <item x="1"/>
        <item h="1" x="6"/>
        <item h="1" x="8"/>
        <item x="3"/>
        <item h="1" x="5"/>
        <item h="1" x="9"/>
      </items>
    </pivotField>
    <pivotField axis="axisPage" multipleItemSelectionAllowed="1" showAll="0">
      <items count="9">
        <item h="1" x="2"/>
        <item h="1" x="3"/>
        <item h="1" x="0"/>
        <item x="5"/>
        <item h="1" x="6"/>
        <item x="1"/>
        <item x="4"/>
        <item h="1" x="7"/>
        <item t="default"/>
      </items>
    </pivotField>
    <pivotField dataField="1" outline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showAll="0"/>
    <pivotField showAll="0"/>
    <pivotField dataField="1" showAll="0">
      <items count="76">
        <item x="67"/>
        <item x="58"/>
        <item x="44"/>
        <item x="70"/>
        <item x="69"/>
        <item x="57"/>
        <item x="66"/>
        <item x="56"/>
        <item x="59"/>
        <item x="45"/>
        <item x="36"/>
        <item x="32"/>
        <item x="35"/>
        <item x="47"/>
        <item x="37"/>
        <item x="72"/>
        <item x="8"/>
        <item x="68"/>
        <item x="71"/>
        <item x="0"/>
        <item x="12"/>
        <item x="39"/>
        <item x="55"/>
        <item x="61"/>
        <item x="38"/>
        <item x="33"/>
        <item x="34"/>
        <item x="16"/>
        <item x="9"/>
        <item x="3"/>
        <item x="5"/>
        <item x="15"/>
        <item x="14"/>
        <item x="42"/>
        <item x="43"/>
        <item x="65"/>
        <item x="23"/>
        <item x="28"/>
        <item x="2"/>
        <item x="51"/>
        <item x="1"/>
        <item x="4"/>
        <item x="13"/>
        <item x="60"/>
        <item x="6"/>
        <item x="7"/>
        <item x="46"/>
        <item x="52"/>
        <item x="17"/>
        <item x="41"/>
        <item x="40"/>
        <item x="62"/>
        <item x="26"/>
        <item x="27"/>
        <item x="21"/>
        <item x="64"/>
        <item x="10"/>
        <item x="19"/>
        <item x="20"/>
        <item x="54"/>
        <item x="53"/>
        <item x="29"/>
        <item x="63"/>
        <item x="18"/>
        <item x="50"/>
        <item x="22"/>
        <item x="31"/>
        <item x="30"/>
        <item x="11"/>
        <item x="49"/>
        <item x="25"/>
        <item x="24"/>
        <item x="48"/>
        <item x="73"/>
        <item x="7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4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physical/Raid Total" fld="6" baseField="0" baseItem="0" numFmtId="3"/>
    <dataField name="Count of Ar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E37" sqref="E37"/>
    </sheetView>
  </sheetViews>
  <sheetFormatPr defaultRowHeight="12.75"/>
  <cols>
    <col min="1" max="1" width="13.85546875" customWidth="1"/>
    <col min="2" max="2" width="25.85546875" customWidth="1"/>
    <col min="3" max="3" width="14.140625" bestFit="1" customWidth="1"/>
    <col min="5" max="5" width="25" bestFit="1" customWidth="1"/>
    <col min="6" max="6" width="21.140625" bestFit="1" customWidth="1"/>
    <col min="7" max="7" width="21.140625" style="11" bestFit="1" customWidth="1"/>
    <col min="8" max="8" width="66.7109375" bestFit="1" customWidth="1"/>
    <col min="9" max="9" width="55" bestFit="1" customWidth="1"/>
  </cols>
  <sheetData>
    <row r="2" spans="1:9">
      <c r="A2" s="115" t="s">
        <v>304</v>
      </c>
      <c r="B2" t="s">
        <v>427</v>
      </c>
      <c r="E2" s="115" t="s">
        <v>423</v>
      </c>
      <c r="F2" t="s">
        <v>428</v>
      </c>
      <c r="G2" s="11" t="s">
        <v>429</v>
      </c>
    </row>
    <row r="3" spans="1:9">
      <c r="E3" s="116" t="s">
        <v>296</v>
      </c>
      <c r="F3" s="7">
        <v>2443</v>
      </c>
      <c r="G3" s="11">
        <v>16</v>
      </c>
    </row>
    <row r="4" spans="1:9">
      <c r="A4" s="115" t="s">
        <v>423</v>
      </c>
      <c r="B4" t="s">
        <v>425</v>
      </c>
      <c r="C4" t="s">
        <v>426</v>
      </c>
      <c r="E4" s="116" t="s">
        <v>297</v>
      </c>
      <c r="F4" s="7">
        <v>7869</v>
      </c>
      <c r="G4" s="11">
        <v>36</v>
      </c>
    </row>
    <row r="5" spans="1:9">
      <c r="A5" t="s">
        <v>41</v>
      </c>
      <c r="B5" s="11">
        <v>543241.00571428577</v>
      </c>
      <c r="C5" s="7">
        <v>3</v>
      </c>
      <c r="E5" s="116" t="s">
        <v>295</v>
      </c>
      <c r="F5" s="7">
        <v>9641</v>
      </c>
      <c r="G5" s="11">
        <v>52</v>
      </c>
    </row>
    <row r="6" spans="1:9">
      <c r="A6" t="s">
        <v>204</v>
      </c>
      <c r="B6" s="11">
        <v>3689411.7461904762</v>
      </c>
      <c r="C6" s="7">
        <v>15</v>
      </c>
      <c r="E6" s="116" t="s">
        <v>298</v>
      </c>
      <c r="F6" s="7">
        <v>272</v>
      </c>
      <c r="G6" s="11">
        <v>4</v>
      </c>
    </row>
    <row r="7" spans="1:9">
      <c r="A7" t="s">
        <v>340</v>
      </c>
      <c r="B7" s="11">
        <v>4858486.1101904763</v>
      </c>
      <c r="C7" s="7">
        <v>17</v>
      </c>
      <c r="E7" s="116" t="s">
        <v>301</v>
      </c>
      <c r="F7" s="7">
        <v>272</v>
      </c>
      <c r="G7" s="11">
        <v>4</v>
      </c>
    </row>
    <row r="8" spans="1:9">
      <c r="A8" t="s">
        <v>317</v>
      </c>
      <c r="B8" s="11">
        <v>100847.42857142857</v>
      </c>
      <c r="C8" s="7">
        <v>2</v>
      </c>
      <c r="E8" s="116" t="s">
        <v>424</v>
      </c>
      <c r="F8" s="7">
        <v>20497</v>
      </c>
      <c r="G8" s="11">
        <v>112</v>
      </c>
    </row>
    <row r="9" spans="1:9">
      <c r="A9" t="s">
        <v>424</v>
      </c>
      <c r="B9" s="11">
        <v>9191986.2906666677</v>
      </c>
      <c r="C9" s="7">
        <v>37</v>
      </c>
    </row>
    <row r="12" spans="1:9">
      <c r="A12" s="120" t="s">
        <v>443</v>
      </c>
      <c r="B12" s="120"/>
      <c r="C12" s="120"/>
    </row>
    <row r="15" spans="1:9">
      <c r="A15" s="118" t="s">
        <v>296</v>
      </c>
      <c r="H15" s="119" t="str">
        <f>CONCATENATE(A15, B15, C15, D15,  E15, F15, G15 )</f>
        <v>Citigroup Centre DC, London</v>
      </c>
      <c r="I15" s="119" t="s">
        <v>296</v>
      </c>
    </row>
    <row r="16" spans="1:9">
      <c r="A16" s="117" t="s">
        <v>430</v>
      </c>
      <c r="B16">
        <f>G3</f>
        <v>16</v>
      </c>
      <c r="C16" s="22" t="s">
        <v>431</v>
      </c>
      <c r="D16">
        <f>F3</f>
        <v>2443</v>
      </c>
      <c r="H16" t="str">
        <f>CONCATENATE(A16, B16, C16, D16,  E16, F16, G16 )</f>
        <v>Number of SAN Swtiches 16 Port Count 2443</v>
      </c>
      <c r="I16" s="22" t="s">
        <v>435</v>
      </c>
    </row>
    <row r="17" spans="1:9">
      <c r="A17" s="117" t="s">
        <v>432</v>
      </c>
      <c r="E17">
        <f>C5</f>
        <v>3</v>
      </c>
      <c r="F17" s="22" t="s">
        <v>433</v>
      </c>
      <c r="G17" s="11">
        <f>B5/1024</f>
        <v>530.5087946428572</v>
      </c>
      <c r="H17" t="str">
        <f>CONCATENATE(A17, B17, C17, D17,  E17, F17, G17 )</f>
        <v>Number of SAN storage Arrays Installed 3 and Total TB's 530.508794642857</v>
      </c>
      <c r="I17" s="22" t="s">
        <v>441</v>
      </c>
    </row>
    <row r="18" spans="1:9">
      <c r="A18" s="116"/>
    </row>
    <row r="19" spans="1:9">
      <c r="A19" s="118" t="s">
        <v>297</v>
      </c>
      <c r="H19" s="119" t="str">
        <f>CONCATENATE(A19, B19, C19, D19,  E19, F19, G19 )</f>
        <v>Frankfurt DC, Germany</v>
      </c>
      <c r="I19" s="119" t="s">
        <v>297</v>
      </c>
    </row>
    <row r="20" spans="1:9">
      <c r="A20" s="117" t="s">
        <v>430</v>
      </c>
      <c r="B20">
        <f>G4</f>
        <v>36</v>
      </c>
      <c r="C20" s="22" t="s">
        <v>431</v>
      </c>
      <c r="D20">
        <f>F4</f>
        <v>7869</v>
      </c>
      <c r="H20" t="str">
        <f>CONCATENATE(A20, B20, C20, D20,  E20, F20, G20 )</f>
        <v>Number of SAN Swtiches 36 Port Count 7869</v>
      </c>
      <c r="I20" s="22" t="s">
        <v>436</v>
      </c>
    </row>
    <row r="21" spans="1:9">
      <c r="A21" s="117" t="s">
        <v>432</v>
      </c>
      <c r="E21">
        <f>C6</f>
        <v>15</v>
      </c>
      <c r="F21" s="22" t="s">
        <v>433</v>
      </c>
      <c r="G21" s="11">
        <f>B6/1024</f>
        <v>3602.9411583891369</v>
      </c>
      <c r="H21" t="str">
        <f>CONCATENATE(A21, B21, C21, D21,  E21, F21, G21 )</f>
        <v>Number of SAN storage Arrays Installed 15 and Total TB's 3602.94115838914</v>
      </c>
      <c r="I21" s="22" t="s">
        <v>442</v>
      </c>
    </row>
    <row r="22" spans="1:9">
      <c r="A22" s="116"/>
    </row>
    <row r="23" spans="1:9">
      <c r="A23" s="118" t="s">
        <v>295</v>
      </c>
      <c r="H23" s="119" t="str">
        <f>CONCATENATE(A23, B23, C23, D23,  E23, F23, G23 )</f>
        <v>Riverdale DC, London</v>
      </c>
      <c r="I23" s="119" t="s">
        <v>295</v>
      </c>
    </row>
    <row r="24" spans="1:9">
      <c r="A24" s="117" t="s">
        <v>430</v>
      </c>
      <c r="B24">
        <f>G5</f>
        <v>52</v>
      </c>
      <c r="C24" s="22" t="s">
        <v>431</v>
      </c>
      <c r="D24">
        <f>F5</f>
        <v>9641</v>
      </c>
      <c r="H24" t="str">
        <f>CONCATENATE(A24, B24, C24, D24,  E24, F24, G24 )</f>
        <v>Number of SAN Swtiches 52 Port Count 9641</v>
      </c>
      <c r="I24" s="22" t="s">
        <v>437</v>
      </c>
    </row>
    <row r="25" spans="1:9">
      <c r="A25" s="117" t="s">
        <v>432</v>
      </c>
      <c r="E25">
        <f>C7</f>
        <v>17</v>
      </c>
      <c r="F25" s="22" t="s">
        <v>433</v>
      </c>
      <c r="G25" s="11">
        <f>B7/1024</f>
        <v>4744.615341982887</v>
      </c>
      <c r="H25" t="str">
        <f>CONCATENATE(A25, B25, C25, D25,  E25, F25, G25 )</f>
        <v>Number of SAN storage Arrays Installed 17 and Total TB's 4744.61534198289</v>
      </c>
      <c r="I25" s="22" t="s">
        <v>438</v>
      </c>
    </row>
    <row r="26" spans="1:9">
      <c r="A26" s="116"/>
    </row>
    <row r="27" spans="1:9">
      <c r="A27" s="118" t="s">
        <v>434</v>
      </c>
      <c r="H27" s="119" t="str">
        <f>CONCATENATE(A27, B27, C27, D27,  E27, F27, G27 )</f>
        <v>Switzerland</v>
      </c>
      <c r="I27" s="119" t="s">
        <v>434</v>
      </c>
    </row>
    <row r="28" spans="1:9">
      <c r="A28" s="117" t="s">
        <v>430</v>
      </c>
      <c r="B28">
        <f>G6+G7</f>
        <v>8</v>
      </c>
      <c r="C28" s="22" t="s">
        <v>431</v>
      </c>
      <c r="D28">
        <f>F6+F7</f>
        <v>544</v>
      </c>
      <c r="H28" t="str">
        <f>CONCATENATE(A28, B28, C28, D28,  E28, F28, G28 )</f>
        <v>Number of SAN Swtiches 8 Port Count 544</v>
      </c>
      <c r="I28" s="22" t="s">
        <v>439</v>
      </c>
    </row>
    <row r="29" spans="1:9">
      <c r="A29" s="117" t="s">
        <v>432</v>
      </c>
      <c r="E29">
        <f>C8</f>
        <v>2</v>
      </c>
      <c r="F29" s="22" t="s">
        <v>433</v>
      </c>
      <c r="G29" s="11">
        <f>B8/1024</f>
        <v>98.483816964285708</v>
      </c>
      <c r="H29" t="str">
        <f>CONCATENATE(A29, B29, C29, D29,  E29, F29, G29 )</f>
        <v>Number of SAN storage Arrays Installed 2 and Total TB's 98.4838169642857</v>
      </c>
      <c r="I29" s="22" t="s">
        <v>440</v>
      </c>
    </row>
  </sheetData>
  <mergeCells count="1">
    <mergeCell ref="A12:C12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D9" sqref="D9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15.425781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21" t="s">
        <v>473</v>
      </c>
      <c r="B1" s="122"/>
      <c r="C1" s="122"/>
      <c r="D1" s="122"/>
      <c r="E1" s="122"/>
      <c r="F1" s="122"/>
      <c r="G1" s="122"/>
      <c r="H1" s="122"/>
      <c r="I1" s="122"/>
      <c r="J1" s="122"/>
      <c r="K1" s="123"/>
    </row>
    <row r="2" spans="1:19" s="23" customFormat="1" ht="42" customHeight="1" thickTop="1" thickBot="1">
      <c r="A2" s="4" t="s">
        <v>5</v>
      </c>
      <c r="B2" s="86" t="s">
        <v>30</v>
      </c>
      <c r="C2" s="86" t="s">
        <v>31</v>
      </c>
      <c r="D2" s="86" t="s">
        <v>329</v>
      </c>
      <c r="E2" s="98" t="s">
        <v>310</v>
      </c>
      <c r="F2" s="98" t="s">
        <v>311</v>
      </c>
      <c r="G2" s="98" t="s">
        <v>312</v>
      </c>
      <c r="H2" s="98" t="s">
        <v>22</v>
      </c>
      <c r="I2" s="99" t="s">
        <v>315</v>
      </c>
      <c r="J2" s="99" t="s">
        <v>316</v>
      </c>
      <c r="K2" s="27" t="s">
        <v>16</v>
      </c>
      <c r="L2" s="28" t="s">
        <v>32</v>
      </c>
      <c r="M2" s="24" t="s">
        <v>331</v>
      </c>
      <c r="N2" s="24" t="s">
        <v>23</v>
      </c>
      <c r="O2" s="24" t="s">
        <v>24</v>
      </c>
      <c r="P2" s="29" t="s">
        <v>33</v>
      </c>
      <c r="Q2" s="29" t="s">
        <v>332</v>
      </c>
      <c r="R2" s="25" t="s">
        <v>25</v>
      </c>
      <c r="S2" s="25" t="s">
        <v>26</v>
      </c>
    </row>
    <row r="3" spans="1:19" ht="13.5" thickTop="1">
      <c r="A3" s="73" t="s">
        <v>330</v>
      </c>
      <c r="B3" s="87">
        <f t="shared" ref="B3:H3" si="0">SUMIF($A$4:$A$111,"Site Total",B$4:B$111)</f>
        <v>14577157.821727177</v>
      </c>
      <c r="C3" s="87">
        <f t="shared" si="0"/>
        <v>13228482.810907913</v>
      </c>
      <c r="D3" s="87">
        <f t="shared" si="0"/>
        <v>11545224.736834835</v>
      </c>
      <c r="E3" s="87">
        <f t="shared" si="0"/>
        <v>8595456.0875708014</v>
      </c>
      <c r="F3" s="87">
        <f t="shared" si="0"/>
        <v>5147944.0863058092</v>
      </c>
      <c r="G3" s="87">
        <f t="shared" si="0"/>
        <v>3427927.3712649918</v>
      </c>
      <c r="H3" s="87">
        <f t="shared" si="0"/>
        <v>7367250.0977948084</v>
      </c>
      <c r="I3" s="88">
        <f>F3/E3</f>
        <v>0.59891459322907104</v>
      </c>
      <c r="J3" s="88">
        <f>H3/D3</f>
        <v>0.63812097778311128</v>
      </c>
      <c r="K3" s="89">
        <f>SUMIF($A$4:$A$111,"Site Total",K$4:K$111)</f>
        <v>96</v>
      </c>
      <c r="L3" s="32">
        <f>B3/1024</f>
        <v>14235.505685280446</v>
      </c>
      <c r="M3" s="33">
        <f>D3/1024</f>
        <v>11274.633532065269</v>
      </c>
      <c r="N3" s="33">
        <f>H3/1024</f>
        <v>7194.5801736277426</v>
      </c>
      <c r="O3" s="33">
        <f>G3/1024</f>
        <v>3347.5853235009686</v>
      </c>
      <c r="P3" s="33">
        <f t="shared" ref="P3:S3" si="1">L3/1024</f>
        <v>13.901861020781686</v>
      </c>
      <c r="Q3" s="33">
        <f t="shared" si="1"/>
        <v>11.010384308657489</v>
      </c>
      <c r="R3" s="33">
        <f t="shared" si="1"/>
        <v>7.0259572008083424</v>
      </c>
      <c r="S3" s="33">
        <f t="shared" si="1"/>
        <v>3.2691262924814146</v>
      </c>
    </row>
    <row r="4" spans="1:19">
      <c r="A4" s="1" t="s">
        <v>317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135956</v>
      </c>
      <c r="E4" s="3">
        <f>SUMIF('SAN Storage Inventory'!A:A,A:A,'SAN Storage Inventory'!I:I)</f>
        <v>118961.5</v>
      </c>
      <c r="F4" s="3">
        <f>SUMIF('SAN Storage Inventory'!A:A,A:A,'SAN Storage Inventory'!J:J)</f>
        <v>53963.5</v>
      </c>
      <c r="G4" s="3">
        <f>SUMIF('SAN Storage Inventory'!A:A,A:A,'SAN Storage Inventory'!K:K)</f>
        <v>64998</v>
      </c>
      <c r="H4" s="3">
        <f>SUMIF('SAN Storage Inventory'!A:A,A:A,'SAN Storage Inventory'!M:M)</f>
        <v>125767.79999999999</v>
      </c>
      <c r="I4" s="97">
        <f>F4/E4</f>
        <v>0.45362154982914643</v>
      </c>
      <c r="J4" s="97">
        <f>H4/D4</f>
        <v>0.9250625202271322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204</v>
      </c>
      <c r="B5" s="3">
        <f>SUMIF('SAN Storage Inventory'!A:A,A:A,'SAN Storage Inventory'!D:D)</f>
        <v>5915205.376465138</v>
      </c>
      <c r="C5" s="3">
        <f>SUMIF('SAN Storage Inventory'!A:A,A:A,'SAN Storage Inventory'!E:E)</f>
        <v>5366606.1933769528</v>
      </c>
      <c r="D5" s="3">
        <f>SUMIF('SAN Storage Inventory'!A:A,A:A,'SAN Storage Inventory'!G:G)</f>
        <v>4601912.2239213642</v>
      </c>
      <c r="E5" s="3">
        <f>SUMIF('SAN Storage Inventory'!A:A,A:A,'SAN Storage Inventory'!I:I)</f>
        <v>3481991.7293017576</v>
      </c>
      <c r="F5" s="3">
        <f>SUMIF('SAN Storage Inventory'!A:A,A:A,'SAN Storage Inventory'!J:J)</f>
        <v>2131884.4213078124</v>
      </c>
      <c r="G5" s="3">
        <f>SUMIF('SAN Storage Inventory'!A:A,A:A,'SAN Storage Inventory'!K:K)</f>
        <v>1350107.3079939454</v>
      </c>
      <c r="H5" s="3">
        <f>SUMIF('SAN Storage Inventory'!A:A,A:A,'SAN Storage Inventory'!M:M)</f>
        <v>3175748.5857658125</v>
      </c>
      <c r="I5" s="97">
        <f t="shared" ref="I5:I13" si="2">F5/E5</f>
        <v>0.61226004742271989</v>
      </c>
      <c r="J5" s="97">
        <f t="shared" ref="J5:J13" si="3">H5/D5</f>
        <v>0.69009325498601226</v>
      </c>
      <c r="K5" s="1">
        <f>COUNTIF('SAN Storage Inventory'!A:A,A:A)</f>
        <v>35</v>
      </c>
      <c r="L5" s="26"/>
      <c r="M5" s="30"/>
      <c r="N5" s="30"/>
      <c r="O5" s="30"/>
      <c r="P5" s="2"/>
    </row>
    <row r="6" spans="1:19">
      <c r="A6" s="1" t="s">
        <v>91</v>
      </c>
      <c r="B6" s="3">
        <f>SUMIF('SAN Storage Inventory'!A:A,A:A,'SAN Storage Inventory'!D:D)</f>
        <v>7220603.8859428409</v>
      </c>
      <c r="C6" s="3">
        <f>SUMIF('SAN Storage Inventory'!A:A,A:A,'SAN Storage Inventory'!E:E)</f>
        <v>6556734.7397407843</v>
      </c>
      <c r="D6" s="3">
        <f>SUMIF('SAN Storage Inventory'!A:A,A:A,'SAN Storage Inventory'!G:G)</f>
        <v>5816170.4915741868</v>
      </c>
      <c r="E6" s="3">
        <f>SUMIF('SAN Storage Inventory'!A:A,A:A,'SAN Storage Inventory'!I:I)</f>
        <v>4150281.5637182617</v>
      </c>
      <c r="F6" s="3">
        <f>SUMIF('SAN Storage Inventory'!A:A,A:A,'SAN Storage Inventory'!J:J)</f>
        <v>2458125.9318729965</v>
      </c>
      <c r="G6" s="3">
        <f>SUMIF('SAN Storage Inventory'!A:A,A:A,'SAN Storage Inventory'!K:K)</f>
        <v>1672571.0018452653</v>
      </c>
      <c r="H6" s="3">
        <f>SUMIF('SAN Storage Inventory'!A:A,A:A,'SAN Storage Inventory'!M:M)</f>
        <v>3468926.0789039964</v>
      </c>
      <c r="I6" s="97">
        <f t="shared" si="2"/>
        <v>0.59227931747135421</v>
      </c>
      <c r="J6" s="97">
        <f t="shared" si="3"/>
        <v>0.59642785298838574</v>
      </c>
      <c r="K6" s="1">
        <f>COUNTIF('SAN Storage Inventory'!A:A,A:A)</f>
        <v>39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754144.73046875</v>
      </c>
      <c r="C7" s="3">
        <f>SUMIF('SAN Storage Inventory'!A:A,A:A,'SAN Storage Inventory'!E:E)</f>
        <v>680463.8515625</v>
      </c>
      <c r="D7" s="3">
        <f>SUMIF('SAN Storage Inventory'!A:A,A:A,'SAN Storage Inventory'!G:G)</f>
        <v>640059.42368303577</v>
      </c>
      <c r="E7" s="3">
        <f>SUMIF('SAN Storage Inventory'!A:A,A:A,'SAN Storage Inventory'!I:I)</f>
        <v>560051.99572265625</v>
      </c>
      <c r="F7" s="3">
        <f>SUMIF('SAN Storage Inventory'!A:A,A:A,'SAN Storage Inventory'!J:J)</f>
        <v>232008.934296875</v>
      </c>
      <c r="G7" s="3">
        <f>SUMIF('SAN Storage Inventory'!A:A,A:A,'SAN Storage Inventory'!K:K)</f>
        <v>328043.06142578123</v>
      </c>
      <c r="H7" s="3">
        <f>SUMIF('SAN Storage Inventory'!A:A,A:A,'SAN Storage Inventory'!M:M)</f>
        <v>324846.33429687499</v>
      </c>
      <c r="I7" s="97">
        <f t="shared" si="2"/>
        <v>0.41426320425392843</v>
      </c>
      <c r="J7" s="97">
        <f t="shared" si="3"/>
        <v>0.50752527386854374</v>
      </c>
      <c r="K7" s="1">
        <f>COUNTIF('SAN Storage Inventory'!A:A,A:A)</f>
        <v>5</v>
      </c>
      <c r="L7" s="26"/>
      <c r="M7" s="30"/>
      <c r="N7" s="30"/>
      <c r="O7" s="30"/>
      <c r="P7" s="2"/>
    </row>
    <row r="8" spans="1:19">
      <c r="A8" s="1" t="s">
        <v>321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97">
        <f t="shared" si="2"/>
        <v>1</v>
      </c>
      <c r="J8" s="97">
        <f t="shared" si="3"/>
        <v>0.875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" t="s">
        <v>322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97">
        <f t="shared" si="2"/>
        <v>1</v>
      </c>
      <c r="J9" s="97">
        <f t="shared" si="3"/>
        <v>0.86205196604979695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" t="s">
        <v>399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97">
        <f t="shared" si="2"/>
        <v>1</v>
      </c>
      <c r="J10" s="97">
        <f t="shared" si="3"/>
        <v>0.5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>
      <c r="A11" s="1" t="s">
        <v>293</v>
      </c>
      <c r="B11" s="3">
        <f>SUMIF('SAN Storage Inventory'!A:A,A:A,'SAN Storage Inventory'!D:D)</f>
        <v>22025.142857142859</v>
      </c>
      <c r="C11" s="3">
        <f>SUMIF('SAN Storage Inventory'!A:A,A:A,'SAN Storage Inventory'!E:E)</f>
        <v>20022.857142857141</v>
      </c>
      <c r="D11" s="3">
        <f>SUMIF('SAN Storage Inventory'!A:A,A:A,'SAN Storage Inventory'!G:G)</f>
        <v>20022.857142857141</v>
      </c>
      <c r="E11" s="3">
        <f>SUMIF('SAN Storage Inventory'!A:A,A:A,'SAN Storage Inventory'!I:I)</f>
        <v>17520</v>
      </c>
      <c r="F11" s="3">
        <f>SUMIF('SAN Storage Inventory'!A:A,A:A,'SAN Storage Inventory'!J:J)</f>
        <v>12844</v>
      </c>
      <c r="G11" s="3">
        <f>SUMIF('SAN Storage Inventory'!A:A,A:A,'SAN Storage Inventory'!K:K)</f>
        <v>4676</v>
      </c>
      <c r="H11" s="3">
        <f>SUMIF('SAN Storage Inventory'!A:A,A:A,'SAN Storage Inventory'!M:M)</f>
        <v>12844</v>
      </c>
      <c r="I11" s="97">
        <f t="shared" si="2"/>
        <v>0.73310502283105028</v>
      </c>
      <c r="J11" s="97">
        <f t="shared" si="3"/>
        <v>0.64146689497716902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292</v>
      </c>
      <c r="B12" s="3">
        <f>SUMIF('SAN Storage Inventory'!A:A,A:A,'SAN Storage Inventory'!D:D)</f>
        <v>24257.828571428574</v>
      </c>
      <c r="C12" s="3">
        <f>SUMIF('SAN Storage Inventory'!A:A,A:A,'SAN Storage Inventory'!E:E)</f>
        <v>22052.571428571428</v>
      </c>
      <c r="D12" s="3">
        <f>SUMIF('SAN Storage Inventory'!A:A,A:A,'SAN Storage Inventory'!G:G)</f>
        <v>22052.571428571428</v>
      </c>
      <c r="E12" s="3">
        <f>SUMIF('SAN Storage Inventory'!A:A,A:A,'SAN Storage Inventory'!I:I)</f>
        <v>19296</v>
      </c>
      <c r="F12" s="3">
        <f>SUMIF('SAN Storage Inventory'!A:A,A:A,'SAN Storage Inventory'!J:J)</f>
        <v>11764</v>
      </c>
      <c r="G12" s="3">
        <f>SUMIF('SAN Storage Inventory'!A:A,A:A,'SAN Storage Inventory'!K:K)</f>
        <v>7532</v>
      </c>
      <c r="H12" s="3">
        <f>SUMIF('SAN Storage Inventory'!A:A,A:A,'SAN Storage Inventory'!M:M)</f>
        <v>11764</v>
      </c>
      <c r="I12" s="97">
        <f t="shared" si="2"/>
        <v>0.60966003316749584</v>
      </c>
      <c r="J12" s="97">
        <f t="shared" si="3"/>
        <v>0.53345252902155893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90" t="s">
        <v>6</v>
      </c>
      <c r="B13" s="91">
        <f t="shared" ref="B13:H13" si="4">SUM(B4:B12)</f>
        <v>14577157.821727177</v>
      </c>
      <c r="C13" s="91">
        <f t="shared" si="4"/>
        <v>13228482.810907913</v>
      </c>
      <c r="D13" s="91">
        <f t="shared" si="4"/>
        <v>11545224.736834835</v>
      </c>
      <c r="E13" s="91">
        <f t="shared" si="4"/>
        <v>8595456.0875708014</v>
      </c>
      <c r="F13" s="91">
        <f t="shared" si="4"/>
        <v>5147944.0863058092</v>
      </c>
      <c r="G13" s="91">
        <f t="shared" si="4"/>
        <v>3427927.3712649918</v>
      </c>
      <c r="H13" s="91">
        <f t="shared" si="4"/>
        <v>7367250.0977948084</v>
      </c>
      <c r="I13" s="92">
        <f t="shared" si="2"/>
        <v>0.59891459322907104</v>
      </c>
      <c r="J13" s="92">
        <f t="shared" si="3"/>
        <v>0.63812097778311128</v>
      </c>
      <c r="K13" s="93">
        <f>SUM(K4:K12)</f>
        <v>96</v>
      </c>
      <c r="L13" s="2"/>
      <c r="M13" s="26"/>
      <c r="N13" s="26"/>
      <c r="O13" s="26"/>
      <c r="P13" s="2"/>
    </row>
    <row r="14" spans="1:19" ht="13.5" thickTop="1"/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ySplit="4" topLeftCell="A5" activePane="bottomLeft" state="frozen"/>
      <selection pane="bottomLeft" sqref="A1:G1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</cols>
  <sheetData>
    <row r="1" spans="1:7" s="31" customFormat="1" ht="24" customHeight="1" thickTop="1" thickBot="1">
      <c r="A1" s="124" t="s">
        <v>470</v>
      </c>
      <c r="B1" s="125"/>
      <c r="C1" s="125"/>
      <c r="D1" s="125"/>
      <c r="E1" s="125"/>
      <c r="F1" s="125"/>
      <c r="G1" s="126"/>
    </row>
    <row r="2" spans="1:7" s="31" customFormat="1" ht="52.5" customHeight="1" thickTop="1" thickBot="1">
      <c r="A2" s="127" t="s">
        <v>40</v>
      </c>
      <c r="B2" s="128"/>
      <c r="C2" s="128"/>
      <c r="D2" s="128"/>
      <c r="E2" s="128"/>
      <c r="F2" s="128"/>
      <c r="G2" s="129"/>
    </row>
    <row r="3" spans="1:7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7" ht="14.25" thickTop="1" thickBot="1">
      <c r="A4" s="130" t="s">
        <v>7</v>
      </c>
      <c r="B4" s="131"/>
      <c r="C4" s="6">
        <f>SUMIF($A$5:$A$34,"Total Site",$C$5:$C$34)</f>
        <v>20947</v>
      </c>
      <c r="D4" s="6">
        <f>SUMIF($A$5:$A$34,"Total Site",$D$5:$D$34)</f>
        <v>12144</v>
      </c>
      <c r="E4" s="6">
        <f>SUMIF($A$5:$A$34,"Total Site",$E$5:$E$34)</f>
        <v>8803</v>
      </c>
      <c r="F4" s="21">
        <f>E4/(D4+E4)</f>
        <v>0.42025110994414477</v>
      </c>
      <c r="G4" s="8">
        <f>SUMIF($A$5:$A$34,"Total Site",$G$5:$G$34)</f>
        <v>122</v>
      </c>
    </row>
    <row r="5" spans="1:7" ht="13.5" thickTop="1">
      <c r="A5" s="13" t="s">
        <v>296</v>
      </c>
      <c r="B5" s="81" t="s">
        <v>44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</row>
    <row r="6" spans="1:7">
      <c r="A6" s="13" t="s">
        <v>296</v>
      </c>
      <c r="B6" s="81" t="s">
        <v>50</v>
      </c>
      <c r="C6" s="3">
        <f t="shared" si="0"/>
        <v>408</v>
      </c>
      <c r="D6" s="3">
        <f>SUMIF('SAN Switch Inventory'!K5:K25,B6,'SAN Switch Inventory'!F5:F25)</f>
        <v>126</v>
      </c>
      <c r="E6" s="3">
        <f>SUMIF('SAN Switch Inventory'!K5:K25,B6,'SAN Switch Inventory'!G5:G25)</f>
        <v>282</v>
      </c>
      <c r="F6" s="14">
        <f t="shared" si="1"/>
        <v>0.69117647058823528</v>
      </c>
      <c r="G6" s="5">
        <f>COUNTIF('SAN Switch Inventory'!K5:K25,B6)</f>
        <v>2</v>
      </c>
    </row>
    <row r="7" spans="1:7">
      <c r="A7" s="13" t="s">
        <v>296</v>
      </c>
      <c r="B7" s="81" t="s">
        <v>55</v>
      </c>
      <c r="C7" s="3">
        <f t="shared" si="0"/>
        <v>1296</v>
      </c>
      <c r="D7" s="3">
        <f>SUMIF('SAN Switch Inventory'!K5:K25,B7,'SAN Switch Inventory'!F5:F25)</f>
        <v>410</v>
      </c>
      <c r="E7" s="3">
        <f>SUMIF('SAN Switch Inventory'!K5:K25,B7,'SAN Switch Inventory'!G5:G25)</f>
        <v>886</v>
      </c>
      <c r="F7" s="14">
        <f t="shared" si="1"/>
        <v>0.68364197530864201</v>
      </c>
      <c r="G7" s="5">
        <f>COUNTIF('SAN Switch Inventory'!K5:K25,B7)</f>
        <v>6</v>
      </c>
    </row>
    <row r="8" spans="1:7">
      <c r="A8" s="13" t="s">
        <v>296</v>
      </c>
      <c r="B8" s="81" t="s">
        <v>68</v>
      </c>
      <c r="C8" s="3">
        <f t="shared" si="0"/>
        <v>144</v>
      </c>
      <c r="D8" s="3">
        <f>SUMIF('SAN Switch Inventory'!K5:K25,B8,'SAN Switch Inventory'!F5:F25)</f>
        <v>12</v>
      </c>
      <c r="E8" s="3">
        <f>SUMIF('SAN Switch Inventory'!K5:K25,B8,'SAN Switch Inventory'!G5:G25)</f>
        <v>132</v>
      </c>
      <c r="F8" s="14">
        <f t="shared" si="1"/>
        <v>0.91666666666666663</v>
      </c>
      <c r="G8" s="5">
        <f>COUNTIF('SAN Switch Inventory'!K5:K25,B8)</f>
        <v>2</v>
      </c>
    </row>
    <row r="9" spans="1:7">
      <c r="A9" s="13" t="s">
        <v>296</v>
      </c>
      <c r="B9" s="82" t="s">
        <v>74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</row>
    <row r="10" spans="1:7">
      <c r="A10" s="13" t="s">
        <v>296</v>
      </c>
      <c r="B10" s="81" t="s">
        <v>79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</row>
    <row r="11" spans="1:7" ht="13.5" thickBot="1">
      <c r="A11" s="15" t="s">
        <v>20</v>
      </c>
      <c r="B11" s="9"/>
      <c r="C11" s="16">
        <f>SUM(C5:C10)</f>
        <v>2458</v>
      </c>
      <c r="D11" s="16">
        <f>SUM(D5:D10)</f>
        <v>704</v>
      </c>
      <c r="E11" s="16">
        <f>SUM(E5:E10)</f>
        <v>1754</v>
      </c>
      <c r="F11" s="94">
        <f t="shared" si="1"/>
        <v>0.71358828315703826</v>
      </c>
      <c r="G11" s="16">
        <f>SUM(G5:G10)</f>
        <v>16</v>
      </c>
    </row>
    <row r="12" spans="1:7" ht="13.5" thickTop="1">
      <c r="A12" s="17" t="s">
        <v>295</v>
      </c>
      <c r="B12" s="95" t="s">
        <v>44</v>
      </c>
      <c r="C12" s="3">
        <f t="shared" ref="C12:C17" si="2">SUM(D12:E12)</f>
        <v>264</v>
      </c>
      <c r="D12" s="3">
        <f>SUMIF('SAN Switch Inventory'!K31:K106,B12,'SAN Switch Inventory'!F31:F106)</f>
        <v>219</v>
      </c>
      <c r="E12" s="3">
        <f>SUMIF('SAN Switch Inventory'!K31:K106,B12,'SAN Switch Inventory'!G31:G106)</f>
        <v>45</v>
      </c>
      <c r="F12" s="14">
        <f t="shared" ref="F12:F18" si="3">E12/(D12+E12)</f>
        <v>0.17045454545454544</v>
      </c>
      <c r="G12" s="5">
        <f>COUNTIF('SAN Switch Inventory'!K31:K106,B12)</f>
        <v>2</v>
      </c>
    </row>
    <row r="13" spans="1:7">
      <c r="A13" s="17" t="s">
        <v>295</v>
      </c>
      <c r="B13" s="95" t="s">
        <v>50</v>
      </c>
      <c r="C13" s="3">
        <f t="shared" si="2"/>
        <v>1751</v>
      </c>
      <c r="D13" s="3">
        <f>SUMIF('SAN Switch Inventory'!K31:K106,B13,'SAN Switch Inventory'!F31:F106)</f>
        <v>978</v>
      </c>
      <c r="E13" s="3">
        <f>SUMIF('SAN Switch Inventory'!K31:K106,B13,'SAN Switch Inventory'!G31:G106)</f>
        <v>773</v>
      </c>
      <c r="F13" s="14">
        <f t="shared" si="3"/>
        <v>0.44146202170188464</v>
      </c>
      <c r="G13" s="5">
        <f>COUNTIF('SAN Switch Inventory'!K31:K106,B13)</f>
        <v>8</v>
      </c>
    </row>
    <row r="14" spans="1:7">
      <c r="A14" s="17" t="s">
        <v>295</v>
      </c>
      <c r="B14" s="95" t="s">
        <v>55</v>
      </c>
      <c r="C14" s="3">
        <f t="shared" si="2"/>
        <v>5629</v>
      </c>
      <c r="D14" s="3">
        <f>SUMIF('SAN Switch Inventory'!K31:K106,B14,'SAN Switch Inventory'!F31:F106)</f>
        <v>3668</v>
      </c>
      <c r="E14" s="3">
        <f>SUMIF('SAN Switch Inventory'!K31:K106,B14,'SAN Switch Inventory'!G31:G106)</f>
        <v>1961</v>
      </c>
      <c r="F14" s="14">
        <f t="shared" si="3"/>
        <v>0.34837448925208742</v>
      </c>
      <c r="G14" s="5">
        <f>COUNTIF('SAN Switch Inventory'!K31:K106,B14)</f>
        <v>30</v>
      </c>
    </row>
    <row r="15" spans="1:7">
      <c r="A15" s="17" t="s">
        <v>295</v>
      </c>
      <c r="B15" s="95" t="s">
        <v>68</v>
      </c>
      <c r="C15" s="3">
        <f t="shared" si="2"/>
        <v>359</v>
      </c>
      <c r="D15" s="3">
        <f>SUMIF('SAN Switch Inventory'!K31:K106,B15,'SAN Switch Inventory'!F31:F106)</f>
        <v>135</v>
      </c>
      <c r="E15" s="3">
        <f>SUMIF('SAN Switch Inventory'!K31:K106,B15,'SAN Switch Inventory'!G31:G106)</f>
        <v>224</v>
      </c>
      <c r="F15" s="14">
        <f t="shared" si="3"/>
        <v>0.62395543175487467</v>
      </c>
      <c r="G15" s="5">
        <f>COUNTIF('SAN Switch Inventory'!K31:K106,B15)</f>
        <v>2</v>
      </c>
    </row>
    <row r="16" spans="1:7">
      <c r="A16" s="17" t="s">
        <v>295</v>
      </c>
      <c r="B16" s="96" t="s">
        <v>74</v>
      </c>
      <c r="C16" s="3">
        <f t="shared" si="2"/>
        <v>752</v>
      </c>
      <c r="D16" s="3">
        <f>SUMIF('SAN Switch Inventory'!K31:K106,B16,'SAN Switch Inventory'!F31:F106)</f>
        <v>546</v>
      </c>
      <c r="E16" s="3">
        <f>SUMIF('SAN Switch Inventory'!K31:K106,B16,'SAN Switch Inventory'!G31:G106)</f>
        <v>206</v>
      </c>
      <c r="F16" s="14">
        <f t="shared" si="3"/>
        <v>0.27393617021276595</v>
      </c>
      <c r="G16" s="5">
        <f>COUNTIF('SAN Switch Inventory'!K31:K106,B16)</f>
        <v>6</v>
      </c>
    </row>
    <row r="17" spans="1:7">
      <c r="A17" s="17" t="s">
        <v>295</v>
      </c>
      <c r="B17" s="95" t="s">
        <v>79</v>
      </c>
      <c r="C17" s="3">
        <f t="shared" si="2"/>
        <v>1464</v>
      </c>
      <c r="D17" s="3">
        <f>SUMIF('SAN Switch Inventory'!K31:K106,B17,'SAN Switch Inventory'!F31:F106)</f>
        <v>370</v>
      </c>
      <c r="E17" s="3">
        <f>SUMIF('SAN Switch Inventory'!K31:K106,B17,'SAN Switch Inventory'!G31:G106)</f>
        <v>1094</v>
      </c>
      <c r="F17" s="14">
        <f t="shared" si="3"/>
        <v>0.74726775956284153</v>
      </c>
      <c r="G17" s="5">
        <f>COUNTIF('SAN Switch Inventory'!K31:K106,B17)</f>
        <v>12</v>
      </c>
    </row>
    <row r="18" spans="1:7" ht="13.5" thickBot="1">
      <c r="A18" s="15" t="s">
        <v>20</v>
      </c>
      <c r="B18" s="9"/>
      <c r="C18" s="16">
        <f>SUM(C12:C17)</f>
        <v>10219</v>
      </c>
      <c r="D18" s="16">
        <f>SUM(D12:D17)</f>
        <v>5916</v>
      </c>
      <c r="E18" s="16">
        <f>SUM(E12:E17)</f>
        <v>4303</v>
      </c>
      <c r="F18" s="94">
        <f t="shared" si="3"/>
        <v>0.42107838340346415</v>
      </c>
      <c r="G18" s="10">
        <f>SUM(G12:G17)</f>
        <v>60</v>
      </c>
    </row>
    <row r="19" spans="1:7" ht="13.5" thickTop="1">
      <c r="A19" s="17" t="s">
        <v>297</v>
      </c>
      <c r="B19" s="95" t="s">
        <v>44</v>
      </c>
      <c r="C19" s="3">
        <f t="shared" ref="C19:C22" si="4">SUM(D19:E19)</f>
        <v>240</v>
      </c>
      <c r="D19" s="3">
        <f>SUMIF('SAN Switch Inventory'!K112:K154,B19,'SAN Switch Inventory'!F112:F154)</f>
        <v>201</v>
      </c>
      <c r="E19" s="3">
        <f>SUMIF('SAN Switch Inventory'!K112:K154,B19,'SAN Switch Inventory'!G112:G154)</f>
        <v>39</v>
      </c>
      <c r="F19" s="14">
        <f t="shared" ref="F19:F23" si="5">E19/(D19+E19)</f>
        <v>0.16250000000000001</v>
      </c>
      <c r="G19" s="5">
        <f>COUNTIF('SAN Switch Inventory'!K112:K154,B19)</f>
        <v>2</v>
      </c>
    </row>
    <row r="20" spans="1:7">
      <c r="A20" s="17" t="s">
        <v>297</v>
      </c>
      <c r="B20" s="95" t="s">
        <v>50</v>
      </c>
      <c r="C20" s="3">
        <f t="shared" si="4"/>
        <v>1831</v>
      </c>
      <c r="D20" s="3">
        <f>SUMIF('SAN Switch Inventory'!K112:K154,B20,'SAN Switch Inventory'!F112:F154)</f>
        <v>1279</v>
      </c>
      <c r="E20" s="3">
        <f>SUMIF('SAN Switch Inventory'!K112:K154,B20,'SAN Switch Inventory'!G112:G154)</f>
        <v>552</v>
      </c>
      <c r="F20" s="14">
        <f t="shared" si="5"/>
        <v>0.30147460404150739</v>
      </c>
      <c r="G20" s="5">
        <f>COUNTIF('SAN Switch Inventory'!K112:K154,B20)</f>
        <v>10</v>
      </c>
    </row>
    <row r="21" spans="1:7">
      <c r="A21" s="17" t="s">
        <v>297</v>
      </c>
      <c r="B21" s="95" t="s">
        <v>55</v>
      </c>
      <c r="C21" s="3">
        <f t="shared" si="4"/>
        <v>5437</v>
      </c>
      <c r="D21" s="3">
        <f>SUMIF('SAN Switch Inventory'!K112:K154,B21,'SAN Switch Inventory'!F112:F154)</f>
        <v>3683</v>
      </c>
      <c r="E21" s="3">
        <f>SUMIF('SAN Switch Inventory'!K112:K154,B21,'SAN Switch Inventory'!G112:G154)</f>
        <v>1754</v>
      </c>
      <c r="F21" s="14">
        <f t="shared" si="5"/>
        <v>0.3226043774140151</v>
      </c>
      <c r="G21" s="5">
        <f>COUNTIF('SAN Switch Inventory'!K112:K154,B21)</f>
        <v>22</v>
      </c>
    </row>
    <row r="22" spans="1:7">
      <c r="A22" s="17" t="s">
        <v>297</v>
      </c>
      <c r="B22" s="95" t="s">
        <v>68</v>
      </c>
      <c r="C22" s="3">
        <f t="shared" si="4"/>
        <v>360</v>
      </c>
      <c r="D22" s="3">
        <f>SUMIF('SAN Switch Inventory'!K112:K154,B22,'SAN Switch Inventory'!F112:F154)</f>
        <v>137</v>
      </c>
      <c r="E22" s="3">
        <f>SUMIF('SAN Switch Inventory'!K112:K154,B22,'SAN Switch Inventory'!G112:G154)</f>
        <v>223</v>
      </c>
      <c r="F22" s="14">
        <f t="shared" si="5"/>
        <v>0.61944444444444446</v>
      </c>
      <c r="G22" s="5">
        <f>COUNTIF('SAN Switch Inventory'!K112:K154,B22)</f>
        <v>2</v>
      </c>
    </row>
    <row r="23" spans="1:7" ht="13.5" thickBot="1">
      <c r="A23" s="15" t="s">
        <v>20</v>
      </c>
      <c r="B23" s="9"/>
      <c r="C23" s="16">
        <f>SUM(C19:C22)</f>
        <v>7868</v>
      </c>
      <c r="D23" s="16">
        <f>SUM(D19:D22)</f>
        <v>5300</v>
      </c>
      <c r="E23" s="16">
        <f>SUM(E19:E22)</f>
        <v>2568</v>
      </c>
      <c r="F23" s="94">
        <f t="shared" si="5"/>
        <v>0.32638535841382815</v>
      </c>
      <c r="G23" s="10">
        <f>SUM(G19:G22)</f>
        <v>36</v>
      </c>
    </row>
    <row r="24" spans="1:7" ht="13.5" thickTop="1">
      <c r="A24" s="17" t="s">
        <v>302</v>
      </c>
      <c r="B24" s="95" t="s">
        <v>44</v>
      </c>
      <c r="C24" s="3">
        <f t="shared" ref="C24:C25" si="6">SUM(D24:E24)</f>
        <v>48</v>
      </c>
      <c r="D24" s="3">
        <f>SUMIF('SAN Switch Inventory'!K178:K181,B24,'SAN Switch Inventory'!F178:F181)</f>
        <v>18</v>
      </c>
      <c r="E24" s="3">
        <f>SUMIF('SAN Switch Inventory'!K178:K181,B24,'SAN Switch Inventory'!G178:G181)</f>
        <v>30</v>
      </c>
      <c r="F24" s="14">
        <f t="shared" ref="F24:F26" si="7">E24/(D24+E24)</f>
        <v>0.625</v>
      </c>
      <c r="G24" s="5">
        <f>COUNTIF('SAN Switch Inventory'!K178:K181,B24)</f>
        <v>1</v>
      </c>
    </row>
    <row r="25" spans="1:7">
      <c r="A25" s="17" t="s">
        <v>302</v>
      </c>
      <c r="B25" s="95" t="s">
        <v>68</v>
      </c>
      <c r="C25" s="3">
        <f t="shared" si="6"/>
        <v>108</v>
      </c>
      <c r="D25" s="3">
        <f>SUMIF('SAN Switch Inventory'!K178:K181,B25,'SAN Switch Inventory'!F178:F181)</f>
        <v>32</v>
      </c>
      <c r="E25" s="3">
        <f>SUMIF('SAN Switch Inventory'!K178:K181,B25,'SAN Switch Inventory'!G178:G181)</f>
        <v>76</v>
      </c>
      <c r="F25" s="14">
        <f t="shared" si="7"/>
        <v>0.70370370370370372</v>
      </c>
      <c r="G25" s="5">
        <f>COUNTIF('SAN Switch Inventory'!K178:K181,B25)</f>
        <v>2</v>
      </c>
    </row>
    <row r="26" spans="1:7" ht="13.5" thickBot="1">
      <c r="A26" s="15" t="s">
        <v>20</v>
      </c>
      <c r="B26" s="9"/>
      <c r="C26" s="16">
        <f>SUM(C24:C25)</f>
        <v>156</v>
      </c>
      <c r="D26" s="16">
        <f>SUM(D24:D25)</f>
        <v>50</v>
      </c>
      <c r="E26" s="16">
        <f>SUM(E24:E25)</f>
        <v>106</v>
      </c>
      <c r="F26" s="94">
        <f t="shared" si="7"/>
        <v>0.67948717948717952</v>
      </c>
      <c r="G26" s="10">
        <f>SUM(G24:G25)</f>
        <v>3</v>
      </c>
    </row>
    <row r="27" spans="1:7" ht="13.5" thickTop="1">
      <c r="A27" s="17" t="s">
        <v>298</v>
      </c>
      <c r="B27" s="95" t="s">
        <v>44</v>
      </c>
      <c r="C27" s="3">
        <f t="shared" ref="C27:C28" si="8">SUM(D27:E27)</f>
        <v>48</v>
      </c>
      <c r="D27" s="3">
        <f>SUMIF('SAN Switch Inventory'!K160:K163,B27,'SAN Switch Inventory'!F160:F163)</f>
        <v>20</v>
      </c>
      <c r="E27" s="3">
        <f>SUMIF('SAN Switch Inventory'!K160:K163,B27,'SAN Switch Inventory'!G160:G163)</f>
        <v>28</v>
      </c>
      <c r="F27" s="14">
        <f t="shared" ref="F27:F29" si="9">E27/(D27+E27)</f>
        <v>0.58333333333333337</v>
      </c>
      <c r="G27" s="5">
        <f>COUNTIF('SAN Switch Inventory'!K160:K163,B27)</f>
        <v>2</v>
      </c>
    </row>
    <row r="28" spans="1:7">
      <c r="A28" s="17" t="s">
        <v>298</v>
      </c>
      <c r="B28" s="95" t="s">
        <v>50</v>
      </c>
      <c r="C28" s="3">
        <f t="shared" si="8"/>
        <v>102</v>
      </c>
      <c r="D28" s="3">
        <f>SUMIF('SAN Switch Inventory'!K160:K163,B28,'SAN Switch Inventory'!F160:F163)</f>
        <v>74</v>
      </c>
      <c r="E28" s="3">
        <f>SUMIF('SAN Switch Inventory'!K160:K163,B28,'SAN Switch Inventory'!G160:G163)</f>
        <v>28</v>
      </c>
      <c r="F28" s="14">
        <f t="shared" si="9"/>
        <v>0.27450980392156865</v>
      </c>
      <c r="G28" s="5">
        <f>COUNTIF('SAN Switch Inventory'!K160:K163,B28)</f>
        <v>2</v>
      </c>
    </row>
    <row r="29" spans="1:7" ht="13.5" thickBot="1">
      <c r="A29" s="15" t="s">
        <v>20</v>
      </c>
      <c r="B29" s="9"/>
      <c r="C29" s="16">
        <f>SUM(C27:C28)</f>
        <v>150</v>
      </c>
      <c r="D29" s="16">
        <f>SUM(D27:D28)</f>
        <v>94</v>
      </c>
      <c r="E29" s="16">
        <f>SUM(E27:E28)</f>
        <v>56</v>
      </c>
      <c r="F29" s="94">
        <f t="shared" si="9"/>
        <v>0.37333333333333335</v>
      </c>
      <c r="G29" s="10">
        <f>SUM(G27:G28)</f>
        <v>4</v>
      </c>
    </row>
    <row r="30" spans="1:7" ht="13.5" thickTop="1">
      <c r="A30" s="17" t="s">
        <v>301</v>
      </c>
      <c r="B30" s="95" t="s">
        <v>44</v>
      </c>
      <c r="C30" s="3">
        <f t="shared" ref="C30:C31" si="10">SUM(D30:E30)</f>
        <v>24</v>
      </c>
      <c r="D30" s="3">
        <f>SUMIF('SAN Switch Inventory'!K168:K171,B30,'SAN Switch Inventory'!F168:F171)</f>
        <v>10</v>
      </c>
      <c r="E30" s="3">
        <f>SUMIF('SAN Switch Inventory'!K168:K171,B30,'SAN Switch Inventory'!G168:G171)</f>
        <v>14</v>
      </c>
      <c r="F30" s="14">
        <f t="shared" ref="F30:F32" si="11">E30/(D30+E30)</f>
        <v>0.58333333333333337</v>
      </c>
      <c r="G30" s="5">
        <f>COUNTIF('SAN Switch Inventory'!K168:K171,B30)</f>
        <v>1</v>
      </c>
    </row>
    <row r="31" spans="1:7">
      <c r="A31" s="17" t="s">
        <v>301</v>
      </c>
      <c r="B31" s="95" t="s">
        <v>50</v>
      </c>
      <c r="C31" s="3">
        <f t="shared" si="10"/>
        <v>72</v>
      </c>
      <c r="D31" s="3">
        <f>SUMIF('SAN Switch Inventory'!K168:K171,B31,'SAN Switch Inventory'!F168:F171)</f>
        <v>70</v>
      </c>
      <c r="E31" s="3">
        <f>SUMIF('SAN Switch Inventory'!K168:K171,B31,'SAN Switch Inventory'!G168:G171)</f>
        <v>2</v>
      </c>
      <c r="F31" s="14">
        <f t="shared" si="11"/>
        <v>2.7777777777777776E-2</v>
      </c>
      <c r="G31" s="5">
        <f>COUNTIF('SAN Switch Inventory'!K168:K171,B31)</f>
        <v>2</v>
      </c>
    </row>
    <row r="32" spans="1:7" ht="13.5" thickBot="1">
      <c r="A32" s="15" t="s">
        <v>20</v>
      </c>
      <c r="B32" s="9"/>
      <c r="C32" s="16">
        <f>SUM(C30:C31)</f>
        <v>96</v>
      </c>
      <c r="D32" s="16">
        <f>SUM(D30:D31)</f>
        <v>80</v>
      </c>
      <c r="E32" s="16">
        <f>SUM(E30:E31)</f>
        <v>16</v>
      </c>
      <c r="F32" s="94">
        <f t="shared" si="11"/>
        <v>0.16666666666666666</v>
      </c>
      <c r="G32" s="10">
        <f>SUM(G30:G31)</f>
        <v>3</v>
      </c>
    </row>
    <row r="33" spans="1:7" ht="14.25" thickTop="1" thickBot="1">
      <c r="A33" s="130" t="s">
        <v>34</v>
      </c>
      <c r="B33" s="131"/>
      <c r="C33" s="6">
        <f>SUMIF($A$5:$A$32,"Total Site",$C$5:$C$32)</f>
        <v>20947</v>
      </c>
      <c r="D33" s="6">
        <f>SUMIF($A$5:$A$32,"Total Site",$D$5:$D$32)</f>
        <v>12144</v>
      </c>
      <c r="E33" s="6">
        <f>SUMIF($A$5:$A$32,"Total Site",$E$5:$E$32)</f>
        <v>8803</v>
      </c>
      <c r="F33" s="21">
        <f>E33/(D33+E33)</f>
        <v>0.42025110994414477</v>
      </c>
      <c r="G33" s="8">
        <f>SUMIF($A$5:$A$32,"Total Site",$G$5:$G$32)</f>
        <v>122</v>
      </c>
    </row>
    <row r="34" spans="1:7" ht="13.5" thickTop="1"/>
  </sheetData>
  <autoFilter ref="A3:G33"/>
  <mergeCells count="4">
    <mergeCell ref="A1:G1"/>
    <mergeCell ref="A2:G2"/>
    <mergeCell ref="A4:B4"/>
    <mergeCell ref="A33:B33"/>
  </mergeCells>
  <conditionalFormatting sqref="F5:F10 F12:F17 F27:F28 F19:F22 F30:F31 F24:F25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abSelected="1" workbookViewId="0">
      <selection activeCell="G18" sqref="G18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6" ht="18">
      <c r="A1" s="132" t="s">
        <v>472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16" ht="15">
      <c r="A2" s="84" t="s">
        <v>303</v>
      </c>
      <c r="B2" s="84" t="s">
        <v>304</v>
      </c>
      <c r="C2" s="84" t="s">
        <v>21</v>
      </c>
      <c r="D2" s="84" t="s">
        <v>305</v>
      </c>
      <c r="E2" s="84" t="s">
        <v>306</v>
      </c>
      <c r="F2" s="84" t="s">
        <v>307</v>
      </c>
      <c r="G2" s="84" t="s">
        <v>308</v>
      </c>
      <c r="H2" s="84" t="s">
        <v>309</v>
      </c>
      <c r="I2" s="84" t="s">
        <v>310</v>
      </c>
      <c r="J2" s="84" t="s">
        <v>311</v>
      </c>
      <c r="K2" s="84" t="s">
        <v>312</v>
      </c>
      <c r="L2" s="84" t="s">
        <v>313</v>
      </c>
      <c r="M2" s="84" t="s">
        <v>22</v>
      </c>
      <c r="N2" s="84" t="s">
        <v>314</v>
      </c>
      <c r="O2" s="84" t="s">
        <v>315</v>
      </c>
      <c r="P2" s="84" t="s">
        <v>316</v>
      </c>
    </row>
    <row r="3" spans="1:16">
      <c r="A3" s="1" t="s">
        <v>41</v>
      </c>
      <c r="B3" s="1" t="s">
        <v>319</v>
      </c>
      <c r="C3" s="85">
        <v>290103336</v>
      </c>
      <c r="D3" s="3">
        <v>36097.359375</v>
      </c>
      <c r="E3" s="3">
        <v>32815.78125</v>
      </c>
      <c r="F3" s="3">
        <v>3281.578125</v>
      </c>
      <c r="G3" s="3">
        <v>31721.921875</v>
      </c>
      <c r="H3" s="3">
        <v>3965.240234375</v>
      </c>
      <c r="I3" s="3">
        <v>27756.681640625</v>
      </c>
      <c r="J3" s="3">
        <v>0.08</v>
      </c>
      <c r="K3" s="3">
        <v>27756.601640624998</v>
      </c>
      <c r="L3" s="3">
        <v>1093.859375</v>
      </c>
      <c r="M3" s="3">
        <v>0.08</v>
      </c>
      <c r="N3" s="3"/>
      <c r="O3" s="97">
        <f t="shared" ref="O3:O34" si="0">J3/I3</f>
        <v>2.8821889098915585E-6</v>
      </c>
      <c r="P3" s="97">
        <f t="shared" ref="P3:P34" si="1">M3/G3</f>
        <v>2.5219152961551137E-6</v>
      </c>
    </row>
    <row r="4" spans="1:16">
      <c r="A4" s="1" t="s">
        <v>340</v>
      </c>
      <c r="B4" s="1" t="s">
        <v>319</v>
      </c>
      <c r="C4" s="85">
        <v>290103452</v>
      </c>
      <c r="D4" s="3">
        <v>131725.57578125002</v>
      </c>
      <c r="E4" s="3">
        <v>119750.5234375</v>
      </c>
      <c r="F4" s="3">
        <v>11975.052343750023</v>
      </c>
      <c r="G4" s="3">
        <v>116409.62890625</v>
      </c>
      <c r="H4" s="3">
        <v>14551.20361328125</v>
      </c>
      <c r="I4" s="3">
        <v>101858.42529296875</v>
      </c>
      <c r="J4" s="3">
        <v>46304.1796875</v>
      </c>
      <c r="K4" s="3">
        <v>55554.24560546875</v>
      </c>
      <c r="L4" s="3">
        <v>3340.89453125</v>
      </c>
      <c r="M4" s="3">
        <v>46304.1796875</v>
      </c>
      <c r="N4" s="3"/>
      <c r="O4" s="97">
        <f t="shared" si="0"/>
        <v>0.45459351599357939</v>
      </c>
      <c r="P4" s="97">
        <f t="shared" si="1"/>
        <v>0.39776932649438196</v>
      </c>
    </row>
    <row r="5" spans="1:16">
      <c r="A5" s="1" t="s">
        <v>340</v>
      </c>
      <c r="B5" s="1" t="s">
        <v>319</v>
      </c>
      <c r="C5" s="85">
        <v>290103471</v>
      </c>
      <c r="D5" s="3">
        <v>36097.359375</v>
      </c>
      <c r="E5" s="3">
        <v>32815.78125</v>
      </c>
      <c r="F5" s="3">
        <v>3281.578125</v>
      </c>
      <c r="G5" s="3">
        <v>31721.921875</v>
      </c>
      <c r="H5" s="3">
        <v>3965.240234375</v>
      </c>
      <c r="I5" s="3">
        <v>27756.681640625</v>
      </c>
      <c r="J5" s="3">
        <v>472.259765625</v>
      </c>
      <c r="K5" s="3">
        <v>27284.421875</v>
      </c>
      <c r="L5" s="3">
        <v>1093.859375</v>
      </c>
      <c r="M5" s="3">
        <v>472.259765625</v>
      </c>
      <c r="N5" s="3"/>
      <c r="O5" s="97">
        <f t="shared" si="0"/>
        <v>1.7014273238404518E-2</v>
      </c>
      <c r="P5" s="97">
        <f t="shared" si="1"/>
        <v>1.4887489083603956E-2</v>
      </c>
    </row>
    <row r="6" spans="1:16">
      <c r="A6" s="1" t="s">
        <v>204</v>
      </c>
      <c r="B6" s="1" t="s">
        <v>319</v>
      </c>
      <c r="C6" s="85">
        <v>290103544</v>
      </c>
      <c r="D6" s="3">
        <v>116387.54960937501</v>
      </c>
      <c r="E6" s="3">
        <v>105806.86328125</v>
      </c>
      <c r="F6" s="3">
        <v>10580.686328125012</v>
      </c>
      <c r="G6" s="3">
        <v>103048.48828125</v>
      </c>
      <c r="H6" s="3">
        <v>12881.06103515625</v>
      </c>
      <c r="I6" s="3">
        <v>90167.42724609375</v>
      </c>
      <c r="J6" s="3">
        <v>12240.11328</v>
      </c>
      <c r="K6" s="3">
        <v>77927.313966093745</v>
      </c>
      <c r="L6" s="3">
        <v>2758.375</v>
      </c>
      <c r="M6" s="3">
        <v>21107.630858</v>
      </c>
      <c r="N6" s="3"/>
      <c r="O6" s="97">
        <f t="shared" si="0"/>
        <v>0.13574872494246826</v>
      </c>
      <c r="P6" s="97">
        <f t="shared" si="1"/>
        <v>0.20483202820395571</v>
      </c>
    </row>
    <row r="7" spans="1:16">
      <c r="A7" s="1" t="s">
        <v>204</v>
      </c>
      <c r="B7" s="1" t="s">
        <v>319</v>
      </c>
      <c r="C7" s="85">
        <v>290103550</v>
      </c>
      <c r="D7" s="3">
        <v>72508.579687500009</v>
      </c>
      <c r="E7" s="3">
        <v>65916.890625</v>
      </c>
      <c r="F7" s="3">
        <v>6591.6890625000087</v>
      </c>
      <c r="G7" s="3">
        <v>63443.84375</v>
      </c>
      <c r="H7" s="3">
        <v>7930.48046875</v>
      </c>
      <c r="I7" s="3">
        <v>55513.36328125</v>
      </c>
      <c r="J7" s="3">
        <v>472.25900000000001</v>
      </c>
      <c r="K7" s="3">
        <v>55041.104281250002</v>
      </c>
      <c r="L7" s="3">
        <v>2473.046875</v>
      </c>
      <c r="M7" s="3">
        <v>944.28899999999999</v>
      </c>
      <c r="N7" s="3"/>
      <c r="O7" s="97">
        <f t="shared" si="0"/>
        <v>8.5071228274779843E-3</v>
      </c>
      <c r="P7" s="97">
        <f t="shared" si="1"/>
        <v>1.488385545681885E-2</v>
      </c>
    </row>
    <row r="8" spans="1:16">
      <c r="A8" s="1" t="s">
        <v>341</v>
      </c>
      <c r="B8" s="1" t="s">
        <v>319</v>
      </c>
      <c r="C8" s="85">
        <v>290103564</v>
      </c>
      <c r="D8" s="3">
        <v>135842.57070312501</v>
      </c>
      <c r="E8" s="3">
        <v>123493.24609375</v>
      </c>
      <c r="F8" s="3">
        <v>12349.324609375006</v>
      </c>
      <c r="G8" s="3">
        <v>120699.28125</v>
      </c>
      <c r="H8" s="3">
        <v>15087.41015625</v>
      </c>
      <c r="I8" s="3">
        <v>105611.87109375</v>
      </c>
      <c r="J8" s="3">
        <v>48594.587890624898</v>
      </c>
      <c r="K8" s="3">
        <v>57017.283203125102</v>
      </c>
      <c r="L8" s="3">
        <v>2793.96484375</v>
      </c>
      <c r="M8" s="3">
        <v>48594.587890624898</v>
      </c>
      <c r="N8" s="3"/>
      <c r="O8" s="97">
        <f t="shared" si="0"/>
        <v>0.46012429651481362</v>
      </c>
      <c r="P8" s="97">
        <f t="shared" si="1"/>
        <v>0.40260875945046193</v>
      </c>
    </row>
    <row r="9" spans="1:16">
      <c r="A9" s="1" t="s">
        <v>340</v>
      </c>
      <c r="B9" s="1" t="s">
        <v>319</v>
      </c>
      <c r="C9" s="85">
        <v>290103720</v>
      </c>
      <c r="D9" s="3">
        <v>72822.440625000003</v>
      </c>
      <c r="E9" s="3">
        <v>66202.21875</v>
      </c>
      <c r="F9" s="3">
        <v>6620.2218750000029</v>
      </c>
      <c r="G9" s="3">
        <v>64549.56640625</v>
      </c>
      <c r="H9" s="3">
        <v>8068.69580078125</v>
      </c>
      <c r="I9" s="3">
        <v>56480.87060546875</v>
      </c>
      <c r="J9" s="3">
        <v>38642.52734375</v>
      </c>
      <c r="K9" s="3">
        <v>17838.34326171875</v>
      </c>
      <c r="L9" s="3">
        <v>1652.65234375</v>
      </c>
      <c r="M9" s="3">
        <v>38642.52734375</v>
      </c>
      <c r="N9" s="3"/>
      <c r="O9" s="97">
        <f t="shared" si="0"/>
        <v>0.68417017885004849</v>
      </c>
      <c r="P9" s="97">
        <f t="shared" si="1"/>
        <v>0.59864890649379243</v>
      </c>
    </row>
    <row r="10" spans="1:16">
      <c r="A10" s="1" t="s">
        <v>204</v>
      </c>
      <c r="B10" s="1" t="s">
        <v>319</v>
      </c>
      <c r="C10" s="85">
        <v>290103810</v>
      </c>
      <c r="D10" s="3">
        <v>145017.15937500002</v>
      </c>
      <c r="E10" s="3">
        <v>131833.78125</v>
      </c>
      <c r="F10" s="3">
        <v>13183.378125000017</v>
      </c>
      <c r="G10" s="3">
        <v>128956.46875</v>
      </c>
      <c r="H10" s="3">
        <v>16119.55859375</v>
      </c>
      <c r="I10" s="3">
        <v>112836.91015625</v>
      </c>
      <c r="J10" s="3">
        <v>38406.509769999997</v>
      </c>
      <c r="K10" s="3">
        <v>74430.400386249996</v>
      </c>
      <c r="L10" s="3">
        <v>2877.3125</v>
      </c>
      <c r="M10" s="3">
        <v>67807.566649999993</v>
      </c>
      <c r="N10" s="3"/>
      <c r="O10" s="97">
        <f t="shared" si="0"/>
        <v>0.34037186694333343</v>
      </c>
      <c r="P10" s="97">
        <f t="shared" si="1"/>
        <v>0.52581748947743256</v>
      </c>
    </row>
    <row r="11" spans="1:16">
      <c r="A11" s="1" t="s">
        <v>204</v>
      </c>
      <c r="B11" s="1" t="s">
        <v>319</v>
      </c>
      <c r="C11" s="85">
        <v>290103943</v>
      </c>
      <c r="D11" s="3">
        <v>147521.34375</v>
      </c>
      <c r="E11" s="3">
        <v>134110.3125</v>
      </c>
      <c r="F11" s="3">
        <v>13411.03125</v>
      </c>
      <c r="G11" s="3">
        <v>129639.96875</v>
      </c>
      <c r="H11" s="3">
        <v>16204.99609375</v>
      </c>
      <c r="I11" s="3">
        <v>113434.97265625</v>
      </c>
      <c r="J11" s="3">
        <v>53512.966796875</v>
      </c>
      <c r="K11" s="3">
        <v>59922.005859375</v>
      </c>
      <c r="L11" s="3">
        <v>4470.34375</v>
      </c>
      <c r="M11" s="3">
        <v>53512.966796875</v>
      </c>
      <c r="N11" s="3"/>
      <c r="O11" s="97">
        <f t="shared" si="0"/>
        <v>0.47175016261553759</v>
      </c>
      <c r="P11" s="97">
        <f t="shared" si="1"/>
        <v>0.41278139228859539</v>
      </c>
    </row>
    <row r="12" spans="1:16">
      <c r="A12" s="1" t="s">
        <v>204</v>
      </c>
      <c r="B12" s="1" t="s">
        <v>319</v>
      </c>
      <c r="C12" s="85">
        <v>290105349</v>
      </c>
      <c r="D12" s="3">
        <v>25193.970312500001</v>
      </c>
      <c r="E12" s="3">
        <v>22903.609375</v>
      </c>
      <c r="F12" s="3">
        <v>2290.3609375000015</v>
      </c>
      <c r="G12" s="3">
        <v>20426.2109375</v>
      </c>
      <c r="H12" s="3">
        <v>2553.2763671875</v>
      </c>
      <c r="I12" s="3">
        <v>17872.9345703125</v>
      </c>
      <c r="J12" s="3">
        <v>11828.1845703125</v>
      </c>
      <c r="K12" s="3">
        <v>6044.75</v>
      </c>
      <c r="L12" s="3">
        <v>2477.3984375</v>
      </c>
      <c r="M12" s="3">
        <v>11828.1845703125</v>
      </c>
      <c r="N12" s="3"/>
      <c r="O12" s="97">
        <f t="shared" si="0"/>
        <v>0.66179308852612728</v>
      </c>
      <c r="P12" s="97">
        <f t="shared" si="1"/>
        <v>0.57906895246036127</v>
      </c>
    </row>
    <row r="13" spans="1:16">
      <c r="A13" s="1" t="s">
        <v>317</v>
      </c>
      <c r="B13" s="1" t="s">
        <v>318</v>
      </c>
      <c r="C13" s="85">
        <v>292602262</v>
      </c>
      <c r="D13" s="3">
        <v>75600</v>
      </c>
      <c r="E13" s="3">
        <v>68695</v>
      </c>
      <c r="F13" s="3">
        <v>6905</v>
      </c>
      <c r="G13" s="3">
        <v>63029.714285714283</v>
      </c>
      <c r="H13" s="3">
        <v>7878.7142857142826</v>
      </c>
      <c r="I13" s="3">
        <v>55151</v>
      </c>
      <c r="J13" s="3">
        <v>14950.3</v>
      </c>
      <c r="K13" s="3">
        <v>40200.699999999997</v>
      </c>
      <c r="L13" s="3">
        <v>3271</v>
      </c>
      <c r="M13" s="3">
        <v>57858.1</v>
      </c>
      <c r="N13" s="3"/>
      <c r="O13" s="97">
        <f t="shared" si="0"/>
        <v>0.27107940019219956</v>
      </c>
      <c r="P13" s="97">
        <f t="shared" si="1"/>
        <v>0.91794958386973946</v>
      </c>
    </row>
    <row r="14" spans="1:16">
      <c r="A14" s="1" t="s">
        <v>204</v>
      </c>
      <c r="B14" s="1" t="s">
        <v>318</v>
      </c>
      <c r="C14" s="85">
        <v>295700667</v>
      </c>
      <c r="D14" s="3">
        <v>235200</v>
      </c>
      <c r="E14" s="3">
        <v>213716.5625</v>
      </c>
      <c r="F14" s="3">
        <v>21483.4375</v>
      </c>
      <c r="G14" s="3">
        <v>200650</v>
      </c>
      <c r="H14" s="3">
        <v>98453.5</v>
      </c>
      <c r="I14" s="3">
        <v>102196.5</v>
      </c>
      <c r="J14" s="3">
        <v>142</v>
      </c>
      <c r="K14" s="3">
        <v>102054.5</v>
      </c>
      <c r="L14" s="3">
        <v>4361.5625</v>
      </c>
      <c r="M14" s="3">
        <v>21612.5</v>
      </c>
      <c r="N14" s="3"/>
      <c r="O14" s="97">
        <f t="shared" si="0"/>
        <v>1.3894800702568093E-3</v>
      </c>
      <c r="P14" s="97">
        <f t="shared" si="1"/>
        <v>0.10771243458759033</v>
      </c>
    </row>
    <row r="15" spans="1:16">
      <c r="A15" s="1" t="s">
        <v>91</v>
      </c>
      <c r="B15" s="1" t="s">
        <v>318</v>
      </c>
      <c r="C15" s="85">
        <v>295700671</v>
      </c>
      <c r="D15" s="3">
        <v>480000</v>
      </c>
      <c r="E15" s="3">
        <v>436156.25</v>
      </c>
      <c r="F15" s="3">
        <v>43843.75</v>
      </c>
      <c r="G15" s="3">
        <v>415250</v>
      </c>
      <c r="H15" s="3">
        <v>205753.5</v>
      </c>
      <c r="I15" s="3">
        <v>209496.5</v>
      </c>
      <c r="J15" s="3">
        <v>283.8</v>
      </c>
      <c r="K15" s="3">
        <v>209212.7</v>
      </c>
      <c r="L15" s="3">
        <v>8723.125</v>
      </c>
      <c r="M15" s="3">
        <v>21612.5</v>
      </c>
      <c r="N15" s="3"/>
      <c r="O15" s="97">
        <f t="shared" si="0"/>
        <v>1.3546765697756288E-3</v>
      </c>
      <c r="P15" s="97">
        <f t="shared" si="1"/>
        <v>5.2046959662853699E-2</v>
      </c>
    </row>
    <row r="16" spans="1:16">
      <c r="A16" s="1" t="s">
        <v>317</v>
      </c>
      <c r="B16" s="1" t="s">
        <v>318</v>
      </c>
      <c r="C16" s="85">
        <v>492600377</v>
      </c>
      <c r="D16" s="3">
        <v>46800</v>
      </c>
      <c r="E16" s="3">
        <v>42525</v>
      </c>
      <c r="F16" s="3">
        <v>4275</v>
      </c>
      <c r="G16" s="3">
        <v>37817.714285714283</v>
      </c>
      <c r="H16" s="3">
        <v>4727.2142857142826</v>
      </c>
      <c r="I16" s="3">
        <v>33090.5</v>
      </c>
      <c r="J16" s="3">
        <v>8293.2000000000007</v>
      </c>
      <c r="K16" s="3">
        <v>24797.3</v>
      </c>
      <c r="L16" s="3">
        <v>3271</v>
      </c>
      <c r="M16" s="3">
        <v>37189.699999999997</v>
      </c>
      <c r="N16" s="3"/>
      <c r="O16" s="97">
        <f t="shared" si="0"/>
        <v>0.25062177966485849</v>
      </c>
      <c r="P16" s="97">
        <f t="shared" si="1"/>
        <v>0.98339364772366689</v>
      </c>
    </row>
    <row r="17" spans="1:16">
      <c r="A17" s="1" t="s">
        <v>91</v>
      </c>
      <c r="B17" s="1" t="s">
        <v>319</v>
      </c>
      <c r="C17" s="85" t="s">
        <v>342</v>
      </c>
      <c r="D17" s="3">
        <v>137686.58750000002</v>
      </c>
      <c r="E17" s="3">
        <v>125169.625</v>
      </c>
      <c r="F17" s="3">
        <v>12516.962500000023</v>
      </c>
      <c r="G17" s="3">
        <v>122655.056640625</v>
      </c>
      <c r="H17" s="3">
        <v>15331.882080078125</v>
      </c>
      <c r="I17" s="3">
        <v>107323.17456054687</v>
      </c>
      <c r="J17" s="3">
        <v>35706.255859375095</v>
      </c>
      <c r="K17" s="3">
        <v>71616.918701171788</v>
      </c>
      <c r="L17" s="3">
        <v>2514.568359375</v>
      </c>
      <c r="M17" s="3">
        <v>35706.255859375095</v>
      </c>
      <c r="N17" s="3"/>
      <c r="O17" s="97">
        <f t="shared" si="0"/>
        <v>0.33269846895212035</v>
      </c>
      <c r="P17" s="97">
        <f t="shared" si="1"/>
        <v>0.2911111603331053</v>
      </c>
    </row>
    <row r="18" spans="1:16">
      <c r="A18" s="1" t="s">
        <v>41</v>
      </c>
      <c r="B18" s="1" t="s">
        <v>319</v>
      </c>
      <c r="C18" s="85" t="s">
        <v>343</v>
      </c>
      <c r="D18" s="3">
        <v>72979.37109375</v>
      </c>
      <c r="E18" s="3">
        <v>66344.8828125</v>
      </c>
      <c r="F18" s="3">
        <v>6634.48828125</v>
      </c>
      <c r="G18" s="3">
        <v>65096.49609375</v>
      </c>
      <c r="H18" s="3">
        <v>8137.06201171875</v>
      </c>
      <c r="I18" s="3">
        <v>56959.43408203125</v>
      </c>
      <c r="J18" s="3">
        <v>1688.154296875</v>
      </c>
      <c r="K18" s="3">
        <v>55271.27978515625</v>
      </c>
      <c r="L18" s="3">
        <v>1248.38671875</v>
      </c>
      <c r="M18" s="3">
        <v>1688.154296875</v>
      </c>
      <c r="N18" s="3"/>
      <c r="O18" s="97">
        <f t="shared" si="0"/>
        <v>2.9637834786837441E-2</v>
      </c>
      <c r="P18" s="97">
        <f t="shared" si="1"/>
        <v>2.5933105438482762E-2</v>
      </c>
    </row>
    <row r="19" spans="1:16">
      <c r="A19" s="1" t="s">
        <v>340</v>
      </c>
      <c r="B19" s="1" t="s">
        <v>319</v>
      </c>
      <c r="C19" s="85" t="s">
        <v>344</v>
      </c>
      <c r="D19" s="3">
        <v>72508.579687500009</v>
      </c>
      <c r="E19" s="3">
        <v>65916.890625</v>
      </c>
      <c r="F19" s="3">
        <v>6591.6890625000087</v>
      </c>
      <c r="G19" s="3">
        <v>64811.16796875</v>
      </c>
      <c r="H19" s="3">
        <v>8101.39599609375</v>
      </c>
      <c r="I19" s="3">
        <v>56709.77197265625</v>
      </c>
      <c r="J19" s="3">
        <v>12783.037109375</v>
      </c>
      <c r="K19" s="3">
        <v>43926.73486328125</v>
      </c>
      <c r="L19" s="3">
        <v>1105.72265625</v>
      </c>
      <c r="M19" s="3">
        <v>12783.037109375</v>
      </c>
      <c r="N19" s="3"/>
      <c r="O19" s="97">
        <f t="shared" si="0"/>
        <v>0.22541154133962304</v>
      </c>
      <c r="P19" s="97">
        <f t="shared" si="1"/>
        <v>0.19723509867217015</v>
      </c>
    </row>
    <row r="20" spans="1:16">
      <c r="A20" s="1" t="s">
        <v>340</v>
      </c>
      <c r="B20" s="1" t="s">
        <v>319</v>
      </c>
      <c r="C20" s="85" t="s">
        <v>345</v>
      </c>
      <c r="D20" s="3">
        <v>68850</v>
      </c>
      <c r="E20" s="3">
        <v>63533.599999999999</v>
      </c>
      <c r="F20" s="3">
        <v>5316.4000000000015</v>
      </c>
      <c r="G20" s="3">
        <v>60211.519999999997</v>
      </c>
      <c r="H20" s="3">
        <v>7526.44</v>
      </c>
      <c r="I20" s="3">
        <v>52685.079999999994</v>
      </c>
      <c r="J20" s="3">
        <v>3080.9853520000001</v>
      </c>
      <c r="K20" s="3">
        <v>49604.094647999991</v>
      </c>
      <c r="L20" s="3">
        <v>3322.08</v>
      </c>
      <c r="M20" s="3">
        <v>4883.1923829999996</v>
      </c>
      <c r="N20" s="3"/>
      <c r="O20" s="97">
        <f t="shared" si="0"/>
        <v>5.8479276334020953E-2</v>
      </c>
      <c r="P20" s="97">
        <f t="shared" si="1"/>
        <v>8.1100632951966664E-2</v>
      </c>
    </row>
    <row r="21" spans="1:16">
      <c r="A21" s="1" t="s">
        <v>91</v>
      </c>
      <c r="B21" s="1" t="s">
        <v>318</v>
      </c>
      <c r="C21" s="85" t="s">
        <v>346</v>
      </c>
      <c r="D21" s="3">
        <v>202800</v>
      </c>
      <c r="E21" s="3">
        <v>184276.015625</v>
      </c>
      <c r="F21" s="3">
        <v>18523.984375</v>
      </c>
      <c r="G21" s="3">
        <v>172019.08571428573</v>
      </c>
      <c r="H21" s="3">
        <v>21502.385714285716</v>
      </c>
      <c r="I21" s="3">
        <v>150516.70000000001</v>
      </c>
      <c r="J21" s="3">
        <v>84091.1</v>
      </c>
      <c r="K21" s="3">
        <v>66425.600000000006</v>
      </c>
      <c r="L21" s="3">
        <v>3816.3671875</v>
      </c>
      <c r="M21" s="3">
        <v>99565.7</v>
      </c>
      <c r="N21" s="3"/>
      <c r="O21" s="97">
        <f t="shared" si="0"/>
        <v>0.55868285711818022</v>
      </c>
      <c r="P21" s="97">
        <f t="shared" si="1"/>
        <v>0.57880612250999386</v>
      </c>
    </row>
    <row r="22" spans="1:16">
      <c r="A22" s="1" t="s">
        <v>41</v>
      </c>
      <c r="B22" s="1" t="s">
        <v>318</v>
      </c>
      <c r="C22" s="85" t="s">
        <v>347</v>
      </c>
      <c r="D22" s="3">
        <v>340268</v>
      </c>
      <c r="E22" s="3">
        <v>304207.171875</v>
      </c>
      <c r="F22" s="3">
        <v>36060.828125</v>
      </c>
      <c r="G22" s="3">
        <v>285735.3142857143</v>
      </c>
      <c r="H22" s="3">
        <v>35716.914285714302</v>
      </c>
      <c r="I22" s="3">
        <v>250018.4</v>
      </c>
      <c r="J22" s="3">
        <v>100649.7</v>
      </c>
      <c r="K22" s="3">
        <v>149368.70000000001</v>
      </c>
      <c r="L22" s="3">
        <v>8209.546875</v>
      </c>
      <c r="M22" s="3">
        <v>171297</v>
      </c>
      <c r="N22" s="3"/>
      <c r="O22" s="97">
        <f t="shared" si="0"/>
        <v>0.40256917090902111</v>
      </c>
      <c r="P22" s="97">
        <f t="shared" si="1"/>
        <v>0.59949537714024248</v>
      </c>
    </row>
    <row r="23" spans="1:16">
      <c r="A23" s="1" t="s">
        <v>91</v>
      </c>
      <c r="B23" s="1" t="s">
        <v>318</v>
      </c>
      <c r="C23" s="85" t="s">
        <v>348</v>
      </c>
      <c r="D23" s="3">
        <v>243000</v>
      </c>
      <c r="E23" s="3">
        <v>220804.1015625</v>
      </c>
      <c r="F23" s="3">
        <v>22195.8984375</v>
      </c>
      <c r="G23" s="3">
        <v>207998.62857142856</v>
      </c>
      <c r="H23" s="3">
        <v>25999.828571428574</v>
      </c>
      <c r="I23" s="3">
        <v>181998.8</v>
      </c>
      <c r="J23" s="3">
        <v>156778.6</v>
      </c>
      <c r="K23" s="3">
        <v>25220.199999999983</v>
      </c>
      <c r="L23" s="3">
        <v>4906.7578125</v>
      </c>
      <c r="M23" s="3">
        <v>254974</v>
      </c>
      <c r="N23" s="3">
        <v>16.843800000000002</v>
      </c>
      <c r="O23" s="97">
        <f t="shared" si="0"/>
        <v>0.86142655885643216</v>
      </c>
      <c r="P23" s="97">
        <f t="shared" si="1"/>
        <v>1.2258446209535447</v>
      </c>
    </row>
    <row r="24" spans="1:16">
      <c r="A24" s="1" t="s">
        <v>41</v>
      </c>
      <c r="B24" s="1" t="s">
        <v>318</v>
      </c>
      <c r="C24" s="85" t="s">
        <v>349</v>
      </c>
      <c r="D24" s="3">
        <v>202800</v>
      </c>
      <c r="E24" s="3">
        <v>184276.015625</v>
      </c>
      <c r="F24" s="3">
        <v>18523.984375</v>
      </c>
      <c r="G24" s="3">
        <v>172019.08571428573</v>
      </c>
      <c r="H24" s="3">
        <v>21502.385714285716</v>
      </c>
      <c r="I24" s="3">
        <v>150516.70000000001</v>
      </c>
      <c r="J24" s="3">
        <v>82749</v>
      </c>
      <c r="K24" s="3">
        <v>67767.700000000012</v>
      </c>
      <c r="L24" s="3">
        <v>3816.3671875</v>
      </c>
      <c r="M24" s="3">
        <v>98689.1</v>
      </c>
      <c r="N24" s="3"/>
      <c r="O24" s="97">
        <f t="shared" si="0"/>
        <v>0.54976623856356133</v>
      </c>
      <c r="P24" s="97">
        <f t="shared" si="1"/>
        <v>0.57371017634588051</v>
      </c>
    </row>
    <row r="25" spans="1:16">
      <c r="A25" s="1" t="s">
        <v>204</v>
      </c>
      <c r="B25" s="1" t="s">
        <v>318</v>
      </c>
      <c r="C25" s="85" t="s">
        <v>350</v>
      </c>
      <c r="D25" s="3">
        <v>257400</v>
      </c>
      <c r="E25" s="3">
        <v>233888.7890625</v>
      </c>
      <c r="F25" s="3">
        <v>23511.2109375</v>
      </c>
      <c r="G25" s="3">
        <v>220604.68571428573</v>
      </c>
      <c r="H25" s="3">
        <v>27575.585714285728</v>
      </c>
      <c r="I25" s="3">
        <v>193029.1</v>
      </c>
      <c r="J25" s="3">
        <v>168437</v>
      </c>
      <c r="K25" s="3">
        <v>24592.100000000006</v>
      </c>
      <c r="L25" s="3">
        <v>4906.7578125</v>
      </c>
      <c r="M25" s="3">
        <v>268409</v>
      </c>
      <c r="N25" s="3">
        <v>16.843800000000002</v>
      </c>
      <c r="O25" s="97">
        <f t="shared" si="0"/>
        <v>0.8725990019121469</v>
      </c>
      <c r="P25" s="97">
        <f t="shared" si="1"/>
        <v>1.2166967312182462</v>
      </c>
    </row>
    <row r="26" spans="1:16">
      <c r="A26" s="1" t="s">
        <v>91</v>
      </c>
      <c r="B26" s="1" t="s">
        <v>318</v>
      </c>
      <c r="C26" s="85" t="s">
        <v>351</v>
      </c>
      <c r="D26" s="3">
        <v>227700</v>
      </c>
      <c r="E26" s="3">
        <v>206901.62109375</v>
      </c>
      <c r="F26" s="3">
        <v>20798.37890625</v>
      </c>
      <c r="G26" s="3">
        <v>197406.48571428572</v>
      </c>
      <c r="H26" s="3">
        <v>25430.985714285722</v>
      </c>
      <c r="I26" s="3">
        <v>171975.5</v>
      </c>
      <c r="J26" s="3">
        <v>117895.9</v>
      </c>
      <c r="K26" s="3">
        <v>54079.600000000006</v>
      </c>
      <c r="L26" s="3">
        <v>4088.96484375</v>
      </c>
      <c r="M26" s="3">
        <v>171318</v>
      </c>
      <c r="N26" s="3"/>
      <c r="O26" s="97">
        <f t="shared" si="0"/>
        <v>0.68553892851016562</v>
      </c>
      <c r="P26" s="97">
        <f t="shared" si="1"/>
        <v>0.86784382681304284</v>
      </c>
    </row>
    <row r="27" spans="1:16">
      <c r="A27" s="1" t="s">
        <v>204</v>
      </c>
      <c r="B27" s="1" t="s">
        <v>318</v>
      </c>
      <c r="C27" s="85" t="s">
        <v>352</v>
      </c>
      <c r="D27" s="3">
        <v>367200</v>
      </c>
      <c r="E27" s="3">
        <v>333659.53125</v>
      </c>
      <c r="F27" s="3">
        <v>33540.46875</v>
      </c>
      <c r="G27" s="3">
        <v>315899.37142857141</v>
      </c>
      <c r="H27" s="3">
        <v>39768.971428571385</v>
      </c>
      <c r="I27" s="3">
        <v>276130.40000000002</v>
      </c>
      <c r="J27" s="3">
        <v>216207.8</v>
      </c>
      <c r="K27" s="3">
        <v>59922.600000000035</v>
      </c>
      <c r="L27" s="3">
        <v>6542.34375</v>
      </c>
      <c r="M27" s="3">
        <v>324071</v>
      </c>
      <c r="N27" s="3"/>
      <c r="O27" s="97">
        <f t="shared" si="0"/>
        <v>0.78299165901327772</v>
      </c>
      <c r="P27" s="97">
        <f t="shared" si="1"/>
        <v>1.0258678215612604</v>
      </c>
    </row>
    <row r="28" spans="1:16">
      <c r="A28" s="1" t="s">
        <v>204</v>
      </c>
      <c r="B28" s="1" t="s">
        <v>318</v>
      </c>
      <c r="C28" s="85" t="s">
        <v>353</v>
      </c>
      <c r="D28" s="3">
        <v>118400</v>
      </c>
      <c r="E28" s="3">
        <v>107740.88671875</v>
      </c>
      <c r="F28" s="3">
        <v>10659.11328125</v>
      </c>
      <c r="G28" s="3">
        <v>95169.085714285713</v>
      </c>
      <c r="H28" s="3">
        <v>12130.28571428571</v>
      </c>
      <c r="I28" s="3">
        <v>83038.8</v>
      </c>
      <c r="J28" s="3">
        <v>59142.2</v>
      </c>
      <c r="K28" s="3">
        <v>23896.600000000006</v>
      </c>
      <c r="L28" s="3">
        <v>3643.79296875</v>
      </c>
      <c r="M28" s="3">
        <v>125308</v>
      </c>
      <c r="N28" s="3">
        <v>4595.96</v>
      </c>
      <c r="O28" s="97">
        <f t="shared" si="0"/>
        <v>0.71222368338656139</v>
      </c>
      <c r="P28" s="97">
        <f t="shared" si="1"/>
        <v>1.3166880721770995</v>
      </c>
    </row>
    <row r="29" spans="1:16">
      <c r="A29" s="1" t="s">
        <v>204</v>
      </c>
      <c r="B29" s="1" t="s">
        <v>318</v>
      </c>
      <c r="C29" s="85" t="s">
        <v>354</v>
      </c>
      <c r="D29" s="3">
        <v>597408</v>
      </c>
      <c r="E29" s="3">
        <v>527587.59375</v>
      </c>
      <c r="F29" s="3">
        <v>69820.40625</v>
      </c>
      <c r="G29" s="3">
        <v>500822.74285714282</v>
      </c>
      <c r="H29" s="3">
        <v>62602.842857142794</v>
      </c>
      <c r="I29" s="3">
        <v>438219.9</v>
      </c>
      <c r="J29" s="3">
        <v>200202.40000000002</v>
      </c>
      <c r="K29" s="3">
        <v>238017.5</v>
      </c>
      <c r="L29" s="3">
        <v>10767.09375</v>
      </c>
      <c r="M29" s="3">
        <v>366641</v>
      </c>
      <c r="N29" s="3"/>
      <c r="O29" s="97">
        <f t="shared" si="0"/>
        <v>0.45685373941256435</v>
      </c>
      <c r="P29" s="97">
        <f t="shared" si="1"/>
        <v>0.73207737713417398</v>
      </c>
    </row>
    <row r="30" spans="1:16">
      <c r="A30" s="1" t="s">
        <v>91</v>
      </c>
      <c r="B30" s="1" t="s">
        <v>318</v>
      </c>
      <c r="C30" s="85" t="s">
        <v>355</v>
      </c>
      <c r="D30" s="3">
        <v>531872</v>
      </c>
      <c r="E30" s="3">
        <v>470601.1875</v>
      </c>
      <c r="F30" s="3">
        <v>61270.8125</v>
      </c>
      <c r="G30" s="3">
        <v>445148.57142857136</v>
      </c>
      <c r="H30" s="3">
        <v>55643.571428571362</v>
      </c>
      <c r="I30" s="3">
        <v>389505</v>
      </c>
      <c r="J30" s="3">
        <v>202296</v>
      </c>
      <c r="K30" s="3">
        <v>187209</v>
      </c>
      <c r="L30" s="3">
        <v>10767.09375</v>
      </c>
      <c r="M30" s="3">
        <v>444084</v>
      </c>
      <c r="N30" s="3"/>
      <c r="O30" s="97">
        <f t="shared" si="0"/>
        <v>0.51936688874340509</v>
      </c>
      <c r="P30" s="97">
        <f t="shared" si="1"/>
        <v>0.99760850310008875</v>
      </c>
    </row>
    <row r="31" spans="1:16">
      <c r="A31" s="1" t="s">
        <v>91</v>
      </c>
      <c r="B31" s="1" t="s">
        <v>318</v>
      </c>
      <c r="C31" s="85" t="s">
        <v>356</v>
      </c>
      <c r="D31" s="3">
        <v>227300</v>
      </c>
      <c r="E31" s="3">
        <v>206693.8359375</v>
      </c>
      <c r="F31" s="3">
        <v>20606.1640625</v>
      </c>
      <c r="G31" s="3">
        <v>189714.11428571428</v>
      </c>
      <c r="H31" s="3">
        <v>23948.414285714272</v>
      </c>
      <c r="I31" s="3">
        <v>165765.70000000001</v>
      </c>
      <c r="J31" s="3">
        <v>114336.3</v>
      </c>
      <c r="K31" s="3">
        <v>51429.400000000009</v>
      </c>
      <c r="L31" s="3">
        <v>4461.5859375</v>
      </c>
      <c r="M31" s="3">
        <v>236035</v>
      </c>
      <c r="N31" s="3">
        <v>4595.96</v>
      </c>
      <c r="O31" s="97">
        <f t="shared" si="0"/>
        <v>0.68974643125809498</v>
      </c>
      <c r="P31" s="97">
        <f t="shared" si="1"/>
        <v>1.2441615158085986</v>
      </c>
    </row>
    <row r="32" spans="1:16">
      <c r="A32" s="1" t="s">
        <v>91</v>
      </c>
      <c r="B32" s="1" t="s">
        <v>318</v>
      </c>
      <c r="C32" s="85" t="s">
        <v>357</v>
      </c>
      <c r="D32" s="3">
        <v>227100</v>
      </c>
      <c r="E32" s="3">
        <v>206507.525390625</v>
      </c>
      <c r="F32" s="3">
        <v>20592.474609375</v>
      </c>
      <c r="G32" s="3">
        <v>190338.71428571429</v>
      </c>
      <c r="H32" s="3">
        <v>24260.71428571429</v>
      </c>
      <c r="I32" s="3">
        <v>166078</v>
      </c>
      <c r="J32" s="3">
        <v>38616.9</v>
      </c>
      <c r="K32" s="3">
        <v>127461.1</v>
      </c>
      <c r="L32" s="3">
        <v>4275.275390625</v>
      </c>
      <c r="M32" s="3">
        <v>83890.5</v>
      </c>
      <c r="N32" s="3">
        <v>4595.96</v>
      </c>
      <c r="O32" s="97">
        <f t="shared" si="0"/>
        <v>0.23252267007068969</v>
      </c>
      <c r="P32" s="97">
        <f t="shared" si="1"/>
        <v>0.44074323142728261</v>
      </c>
    </row>
    <row r="33" spans="1:16">
      <c r="A33" s="1" t="s">
        <v>204</v>
      </c>
      <c r="B33" s="1" t="s">
        <v>318</v>
      </c>
      <c r="C33" s="85" t="s">
        <v>358</v>
      </c>
      <c r="D33" s="3">
        <v>118400</v>
      </c>
      <c r="E33" s="3">
        <v>107740.88671875</v>
      </c>
      <c r="F33" s="3">
        <v>10659.11328125</v>
      </c>
      <c r="G33" s="3">
        <v>95793.685714285719</v>
      </c>
      <c r="H33" s="3">
        <v>12442.585714285713</v>
      </c>
      <c r="I33" s="3">
        <v>83351.100000000006</v>
      </c>
      <c r="J33" s="3">
        <v>20008.599999999999</v>
      </c>
      <c r="K33" s="3">
        <v>63342.500000000007</v>
      </c>
      <c r="L33" s="3">
        <v>3643.79296875</v>
      </c>
      <c r="M33" s="3">
        <v>58609.3</v>
      </c>
      <c r="N33" s="3">
        <v>4595.96</v>
      </c>
      <c r="O33" s="97">
        <f t="shared" si="0"/>
        <v>0.24005202090914213</v>
      </c>
      <c r="P33" s="97">
        <f t="shared" si="1"/>
        <v>0.61182842650827862</v>
      </c>
    </row>
    <row r="34" spans="1:16">
      <c r="A34" s="1" t="s">
        <v>91</v>
      </c>
      <c r="B34" s="1" t="s">
        <v>318</v>
      </c>
      <c r="C34" s="85" t="s">
        <v>359</v>
      </c>
      <c r="D34" s="3">
        <v>287100</v>
      </c>
      <c r="E34" s="3">
        <v>260875.95703125</v>
      </c>
      <c r="F34" s="3">
        <v>26224.04296875</v>
      </c>
      <c r="G34" s="3">
        <v>248038.2</v>
      </c>
      <c r="H34" s="3">
        <v>124019.1</v>
      </c>
      <c r="I34" s="3">
        <v>124019.1</v>
      </c>
      <c r="J34" s="3">
        <v>65211.4</v>
      </c>
      <c r="K34" s="3">
        <v>58807.700000000004</v>
      </c>
      <c r="L34" s="3">
        <v>5724.55078125</v>
      </c>
      <c r="M34" s="3">
        <v>139263.79999999999</v>
      </c>
      <c r="N34" s="3"/>
      <c r="O34" s="97">
        <f t="shared" si="0"/>
        <v>0.52581739425620733</v>
      </c>
      <c r="P34" s="97">
        <f t="shared" si="1"/>
        <v>0.56146109752449413</v>
      </c>
    </row>
    <row r="35" spans="1:16">
      <c r="A35" s="1" t="s">
        <v>204</v>
      </c>
      <c r="B35" s="1" t="s">
        <v>318</v>
      </c>
      <c r="C35" s="85" t="s">
        <v>360</v>
      </c>
      <c r="D35" s="3">
        <v>441000</v>
      </c>
      <c r="E35" s="3">
        <v>400718.5546875</v>
      </c>
      <c r="F35" s="3">
        <v>40281.4453125</v>
      </c>
      <c r="G35" s="3">
        <v>383236.2</v>
      </c>
      <c r="H35" s="3">
        <v>191618.1</v>
      </c>
      <c r="I35" s="3">
        <v>191618.1</v>
      </c>
      <c r="J35" s="3">
        <v>107080.9</v>
      </c>
      <c r="K35" s="3">
        <v>84537.200000000012</v>
      </c>
      <c r="L35" s="3">
        <v>8177.9296875</v>
      </c>
      <c r="M35" s="3">
        <v>216691.6</v>
      </c>
      <c r="N35" s="3"/>
      <c r="O35" s="97">
        <f t="shared" ref="O35:O66" si="2">J35/I35</f>
        <v>0.55882455780534301</v>
      </c>
      <c r="P35" s="97">
        <f t="shared" ref="P35:P66" si="3">M35/G35</f>
        <v>0.56542570874045828</v>
      </c>
    </row>
    <row r="36" spans="1:16">
      <c r="A36" s="1" t="s">
        <v>91</v>
      </c>
      <c r="B36" s="1" t="s">
        <v>318</v>
      </c>
      <c r="C36" s="85" t="s">
        <v>361</v>
      </c>
      <c r="D36" s="3">
        <v>588456</v>
      </c>
      <c r="E36" s="3">
        <v>535316.41796875</v>
      </c>
      <c r="F36" s="3">
        <v>53139.58203125</v>
      </c>
      <c r="G36" s="3">
        <v>354225.8</v>
      </c>
      <c r="H36" s="3">
        <v>130154.5</v>
      </c>
      <c r="I36" s="3">
        <v>224071.3</v>
      </c>
      <c r="J36" s="3">
        <v>23117.699999999997</v>
      </c>
      <c r="K36" s="3">
        <v>200953.59999999998</v>
      </c>
      <c r="L36" s="3">
        <v>10868.48046875</v>
      </c>
      <c r="M36" s="3">
        <v>137224</v>
      </c>
      <c r="N36" s="3">
        <v>165000</v>
      </c>
      <c r="O36" s="97">
        <f t="shared" si="2"/>
        <v>0.10317117810268427</v>
      </c>
      <c r="P36" s="97">
        <f t="shared" si="3"/>
        <v>0.38739131932230797</v>
      </c>
    </row>
    <row r="37" spans="1:16">
      <c r="A37" s="1" t="s">
        <v>204</v>
      </c>
      <c r="B37" s="1" t="s">
        <v>318</v>
      </c>
      <c r="C37" s="85" t="s">
        <v>362</v>
      </c>
      <c r="D37" s="3">
        <v>588456</v>
      </c>
      <c r="E37" s="3">
        <v>535316.41796875</v>
      </c>
      <c r="F37" s="3">
        <v>53139.58203125</v>
      </c>
      <c r="G37" s="3">
        <v>354225.8</v>
      </c>
      <c r="H37" s="3">
        <v>130154.5</v>
      </c>
      <c r="I37" s="3">
        <v>224071.3</v>
      </c>
      <c r="J37" s="3">
        <v>107748.90000000001</v>
      </c>
      <c r="K37" s="3">
        <v>116322.39999999998</v>
      </c>
      <c r="L37" s="3">
        <v>10868.48046875</v>
      </c>
      <c r="M37" s="3">
        <v>260487</v>
      </c>
      <c r="N37" s="3">
        <v>165000</v>
      </c>
      <c r="O37" s="97">
        <f t="shared" si="2"/>
        <v>0.48086881273951648</v>
      </c>
      <c r="P37" s="97">
        <f t="shared" si="3"/>
        <v>0.7353699250591007</v>
      </c>
    </row>
    <row r="38" spans="1:16" ht="15">
      <c r="A38" s="1" t="s">
        <v>321</v>
      </c>
      <c r="B38" s="1" t="s">
        <v>320</v>
      </c>
      <c r="C38" s="85" t="s">
        <v>363</v>
      </c>
      <c r="D38" s="3">
        <v>44002.200000000004</v>
      </c>
      <c r="E38" s="3">
        <v>40002</v>
      </c>
      <c r="F38" s="3">
        <v>4000.2000000000044</v>
      </c>
      <c r="G38" s="3">
        <v>16625.142857142859</v>
      </c>
      <c r="H38" s="3">
        <v>2078.1428571428587</v>
      </c>
      <c r="I38" s="3">
        <v>14547</v>
      </c>
      <c r="J38" s="3">
        <v>14547</v>
      </c>
      <c r="K38" s="3">
        <v>0</v>
      </c>
      <c r="L38" s="3"/>
      <c r="M38" s="3">
        <v>14547</v>
      </c>
      <c r="N38" s="3"/>
      <c r="O38" s="113">
        <f t="shared" si="2"/>
        <v>1</v>
      </c>
      <c r="P38" s="113">
        <f t="shared" si="3"/>
        <v>0.87499999999999989</v>
      </c>
    </row>
    <row r="39" spans="1:16" ht="15">
      <c r="A39" s="1" t="s">
        <v>321</v>
      </c>
      <c r="B39" s="1" t="s">
        <v>320</v>
      </c>
      <c r="C39" s="85" t="s">
        <v>364</v>
      </c>
      <c r="D39" s="3">
        <v>64930.8</v>
      </c>
      <c r="E39" s="3">
        <v>59028</v>
      </c>
      <c r="F39" s="3">
        <v>5902.8000000000029</v>
      </c>
      <c r="G39" s="3">
        <v>55448</v>
      </c>
      <c r="H39" s="3">
        <v>6931</v>
      </c>
      <c r="I39" s="3">
        <v>48517</v>
      </c>
      <c r="J39" s="3">
        <v>48517</v>
      </c>
      <c r="K39" s="3">
        <v>0</v>
      </c>
      <c r="L39" s="3"/>
      <c r="M39" s="3">
        <v>48517</v>
      </c>
      <c r="N39" s="3"/>
      <c r="O39" s="113">
        <f t="shared" si="2"/>
        <v>1</v>
      </c>
      <c r="P39" s="113">
        <f t="shared" si="3"/>
        <v>0.875</v>
      </c>
    </row>
    <row r="40" spans="1:16" ht="15">
      <c r="A40" s="1" t="s">
        <v>321</v>
      </c>
      <c r="B40" s="1" t="s">
        <v>320</v>
      </c>
      <c r="C40" s="85" t="s">
        <v>365</v>
      </c>
      <c r="D40" s="3">
        <v>86168.5</v>
      </c>
      <c r="E40" s="3">
        <v>78335</v>
      </c>
      <c r="F40" s="3">
        <v>7833.5</v>
      </c>
      <c r="G40" s="3">
        <v>58121.142857142855</v>
      </c>
      <c r="H40" s="3">
        <v>7265.1428571428551</v>
      </c>
      <c r="I40" s="3">
        <v>50856</v>
      </c>
      <c r="J40" s="3">
        <v>50856</v>
      </c>
      <c r="K40" s="3">
        <v>0</v>
      </c>
      <c r="L40" s="3"/>
      <c r="M40" s="3">
        <v>50856</v>
      </c>
      <c r="N40" s="3"/>
      <c r="O40" s="113">
        <f t="shared" si="2"/>
        <v>1</v>
      </c>
      <c r="P40" s="113">
        <f t="shared" si="3"/>
        <v>0.875</v>
      </c>
    </row>
    <row r="41" spans="1:16" ht="15">
      <c r="A41" s="1" t="s">
        <v>321</v>
      </c>
      <c r="B41" s="1" t="s">
        <v>320</v>
      </c>
      <c r="C41" s="85" t="s">
        <v>366</v>
      </c>
      <c r="D41" s="3">
        <v>44003.3</v>
      </c>
      <c r="E41" s="3">
        <v>40003</v>
      </c>
      <c r="F41" s="3">
        <v>4000.3000000000029</v>
      </c>
      <c r="G41" s="3">
        <v>16627.428571428572</v>
      </c>
      <c r="H41" s="3">
        <v>2078.4285714285725</v>
      </c>
      <c r="I41" s="3">
        <v>14549</v>
      </c>
      <c r="J41" s="3">
        <v>14549</v>
      </c>
      <c r="K41" s="3">
        <v>0</v>
      </c>
      <c r="L41" s="3"/>
      <c r="M41" s="3">
        <v>14549</v>
      </c>
      <c r="N41" s="3"/>
      <c r="O41" s="113">
        <f t="shared" si="2"/>
        <v>1</v>
      </c>
      <c r="P41" s="113">
        <f t="shared" si="3"/>
        <v>0.875</v>
      </c>
    </row>
    <row r="42" spans="1:16" ht="15">
      <c r="A42" s="1" t="s">
        <v>317</v>
      </c>
      <c r="B42" s="1" t="s">
        <v>320</v>
      </c>
      <c r="C42" s="85" t="s">
        <v>367</v>
      </c>
      <c r="D42" s="3">
        <v>50688.000000000007</v>
      </c>
      <c r="E42" s="3">
        <v>46080</v>
      </c>
      <c r="F42" s="3">
        <v>4608.0000000000073</v>
      </c>
      <c r="G42" s="3">
        <v>15213.714285714286</v>
      </c>
      <c r="H42" s="3">
        <v>1901.7142857142862</v>
      </c>
      <c r="I42" s="3">
        <v>13312</v>
      </c>
      <c r="J42" s="3">
        <v>13312</v>
      </c>
      <c r="K42" s="3">
        <v>0</v>
      </c>
      <c r="L42" s="3"/>
      <c r="M42" s="3">
        <v>13312</v>
      </c>
      <c r="N42" s="3"/>
      <c r="O42" s="113">
        <f t="shared" si="2"/>
        <v>1</v>
      </c>
      <c r="P42" s="113">
        <f t="shared" si="3"/>
        <v>0.875</v>
      </c>
    </row>
    <row r="43" spans="1:16" ht="15">
      <c r="A43" s="1" t="s">
        <v>317</v>
      </c>
      <c r="B43" s="1" t="s">
        <v>320</v>
      </c>
      <c r="C43" s="85" t="s">
        <v>368</v>
      </c>
      <c r="D43" s="3">
        <v>50688.000000000007</v>
      </c>
      <c r="E43" s="3">
        <v>46080</v>
      </c>
      <c r="F43" s="3">
        <v>4608.0000000000073</v>
      </c>
      <c r="G43" s="3">
        <v>19894.857142857141</v>
      </c>
      <c r="H43" s="3">
        <v>2486.8571428571413</v>
      </c>
      <c r="I43" s="3">
        <v>17408</v>
      </c>
      <c r="J43" s="3">
        <v>17408</v>
      </c>
      <c r="K43" s="3">
        <v>0</v>
      </c>
      <c r="L43" s="3"/>
      <c r="M43" s="3">
        <v>17408</v>
      </c>
      <c r="N43" s="3"/>
      <c r="O43" s="113">
        <f t="shared" si="2"/>
        <v>1</v>
      </c>
      <c r="P43" s="113">
        <f t="shared" si="3"/>
        <v>0.87500000000000011</v>
      </c>
    </row>
    <row r="44" spans="1:16" ht="15">
      <c r="A44" s="1" t="s">
        <v>322</v>
      </c>
      <c r="B44" s="1" t="s">
        <v>320</v>
      </c>
      <c r="C44" s="85" t="s">
        <v>369</v>
      </c>
      <c r="D44" s="3">
        <v>55559.9</v>
      </c>
      <c r="E44" s="3">
        <v>50509</v>
      </c>
      <c r="F44" s="3">
        <v>5050.9000000000015</v>
      </c>
      <c r="G44" s="3">
        <v>54083.428571428572</v>
      </c>
      <c r="H44" s="3">
        <v>6760.4285714285725</v>
      </c>
      <c r="I44" s="3">
        <v>47323</v>
      </c>
      <c r="J44" s="3">
        <v>47323</v>
      </c>
      <c r="K44" s="3">
        <v>0</v>
      </c>
      <c r="L44" s="3"/>
      <c r="M44" s="3">
        <v>47323</v>
      </c>
      <c r="N44" s="3"/>
      <c r="O44" s="113">
        <f t="shared" si="2"/>
        <v>1</v>
      </c>
      <c r="P44" s="113">
        <f t="shared" si="3"/>
        <v>0.875</v>
      </c>
    </row>
    <row r="45" spans="1:16" ht="15">
      <c r="A45" s="1" t="s">
        <v>322</v>
      </c>
      <c r="B45" s="1" t="s">
        <v>320</v>
      </c>
      <c r="C45" s="85" t="s">
        <v>370</v>
      </c>
      <c r="D45" s="3">
        <v>54818.500000000007</v>
      </c>
      <c r="E45" s="3">
        <v>49835</v>
      </c>
      <c r="F45" s="3">
        <v>4983.5000000000073</v>
      </c>
      <c r="G45" s="3">
        <v>46635.428571428572</v>
      </c>
      <c r="H45" s="3">
        <v>5829.4285714285725</v>
      </c>
      <c r="I45" s="3">
        <v>40806</v>
      </c>
      <c r="J45" s="3">
        <v>40806</v>
      </c>
      <c r="K45" s="3">
        <v>0</v>
      </c>
      <c r="L45" s="3"/>
      <c r="M45" s="3">
        <v>40806</v>
      </c>
      <c r="N45" s="3"/>
      <c r="O45" s="113">
        <f t="shared" si="2"/>
        <v>1</v>
      </c>
      <c r="P45" s="113">
        <f t="shared" si="3"/>
        <v>0.875</v>
      </c>
    </row>
    <row r="46" spans="1:16" ht="15">
      <c r="A46" s="1" t="s">
        <v>204</v>
      </c>
      <c r="B46" s="1" t="s">
        <v>320</v>
      </c>
      <c r="C46" s="85" t="s">
        <v>371</v>
      </c>
      <c r="D46" s="3">
        <v>272923.2</v>
      </c>
      <c r="E46" s="3">
        <v>248112</v>
      </c>
      <c r="F46" s="3">
        <v>24811.200000000012</v>
      </c>
      <c r="G46" s="3">
        <v>176107.42857142858</v>
      </c>
      <c r="H46" s="3">
        <v>22013.42857142858</v>
      </c>
      <c r="I46" s="3">
        <v>154094</v>
      </c>
      <c r="J46" s="3">
        <v>154094</v>
      </c>
      <c r="K46" s="3">
        <v>0</v>
      </c>
      <c r="L46" s="3"/>
      <c r="M46" s="3">
        <v>154094</v>
      </c>
      <c r="N46" s="3"/>
      <c r="O46" s="113">
        <f t="shared" si="2"/>
        <v>1</v>
      </c>
      <c r="P46" s="113">
        <f t="shared" si="3"/>
        <v>0.875</v>
      </c>
    </row>
    <row r="47" spans="1:16" ht="15">
      <c r="A47" s="1" t="s">
        <v>340</v>
      </c>
      <c r="B47" s="1" t="s">
        <v>320</v>
      </c>
      <c r="C47" s="85" t="s">
        <v>372</v>
      </c>
      <c r="D47" s="3">
        <v>269577</v>
      </c>
      <c r="E47" s="3">
        <v>245070</v>
      </c>
      <c r="F47" s="3">
        <v>24507</v>
      </c>
      <c r="G47" s="3">
        <v>176035.42857142858</v>
      </c>
      <c r="H47" s="3">
        <v>22004.42857142858</v>
      </c>
      <c r="I47" s="3">
        <v>154031</v>
      </c>
      <c r="J47" s="3">
        <v>154031</v>
      </c>
      <c r="K47" s="3">
        <v>0</v>
      </c>
      <c r="L47" s="3"/>
      <c r="M47" s="3">
        <v>154031</v>
      </c>
      <c r="N47" s="3"/>
      <c r="O47" s="113">
        <f t="shared" si="2"/>
        <v>1</v>
      </c>
      <c r="P47" s="113">
        <f t="shared" si="3"/>
        <v>0.875</v>
      </c>
    </row>
    <row r="48" spans="1:16" ht="15">
      <c r="A48" s="1" t="s">
        <v>204</v>
      </c>
      <c r="B48" s="1" t="s">
        <v>320</v>
      </c>
      <c r="C48" s="85" t="s">
        <v>373</v>
      </c>
      <c r="D48" s="3">
        <v>109422.50000000001</v>
      </c>
      <c r="E48" s="3">
        <v>99475</v>
      </c>
      <c r="F48" s="3">
        <v>9947.5000000000146</v>
      </c>
      <c r="G48" s="3">
        <v>82211.428571428565</v>
      </c>
      <c r="H48" s="3">
        <v>10276.428571428565</v>
      </c>
      <c r="I48" s="3">
        <v>71935</v>
      </c>
      <c r="J48" s="3">
        <v>71935</v>
      </c>
      <c r="K48" s="3">
        <v>0</v>
      </c>
      <c r="L48" s="3"/>
      <c r="M48" s="3">
        <v>71935</v>
      </c>
      <c r="N48" s="3"/>
      <c r="O48" s="113">
        <f t="shared" si="2"/>
        <v>1</v>
      </c>
      <c r="P48" s="113">
        <f t="shared" si="3"/>
        <v>0.87500000000000011</v>
      </c>
    </row>
    <row r="49" spans="1:16" ht="15">
      <c r="A49" s="1" t="s">
        <v>340</v>
      </c>
      <c r="B49" s="1" t="s">
        <v>320</v>
      </c>
      <c r="C49" s="85" t="s">
        <v>374</v>
      </c>
      <c r="D49" s="3">
        <v>116045.6</v>
      </c>
      <c r="E49" s="3">
        <v>105496</v>
      </c>
      <c r="F49" s="3">
        <v>10549.600000000006</v>
      </c>
      <c r="G49" s="3">
        <v>85177.142857142855</v>
      </c>
      <c r="H49" s="3">
        <v>10647.142857142855</v>
      </c>
      <c r="I49" s="3">
        <v>74530</v>
      </c>
      <c r="J49" s="3">
        <v>74530</v>
      </c>
      <c r="K49" s="3">
        <v>0</v>
      </c>
      <c r="L49" s="3"/>
      <c r="M49" s="3">
        <v>74530</v>
      </c>
      <c r="N49" s="3"/>
      <c r="O49" s="113">
        <f t="shared" si="2"/>
        <v>1</v>
      </c>
      <c r="P49" s="113">
        <f t="shared" si="3"/>
        <v>0.875</v>
      </c>
    </row>
    <row r="50" spans="1:16">
      <c r="A50" s="1" t="s">
        <v>340</v>
      </c>
      <c r="B50" s="1" t="s">
        <v>320</v>
      </c>
      <c r="C50" s="85" t="s">
        <v>375</v>
      </c>
      <c r="D50" s="3">
        <v>28154.500000000004</v>
      </c>
      <c r="E50" s="3">
        <v>25595</v>
      </c>
      <c r="F50" s="3">
        <v>2559.5000000000036</v>
      </c>
      <c r="G50" s="3">
        <v>4720</v>
      </c>
      <c r="H50" s="3">
        <v>590</v>
      </c>
      <c r="I50" s="3">
        <v>4130</v>
      </c>
      <c r="J50" s="3">
        <v>4130</v>
      </c>
      <c r="K50" s="3">
        <v>0</v>
      </c>
      <c r="L50" s="3"/>
      <c r="M50" s="3">
        <v>4130</v>
      </c>
      <c r="N50" s="3"/>
      <c r="O50" s="97">
        <f t="shared" si="2"/>
        <v>1</v>
      </c>
      <c r="P50" s="97">
        <f t="shared" si="3"/>
        <v>0.875</v>
      </c>
    </row>
    <row r="51" spans="1:16">
      <c r="A51" s="1" t="s">
        <v>341</v>
      </c>
      <c r="B51" s="1" t="s">
        <v>320</v>
      </c>
      <c r="C51" s="85" t="s">
        <v>376</v>
      </c>
      <c r="D51" s="3">
        <v>28164.400000000001</v>
      </c>
      <c r="E51" s="3">
        <v>25604</v>
      </c>
      <c r="F51" s="3">
        <v>2560.4000000000015</v>
      </c>
      <c r="G51" s="3">
        <v>9387.4285714285706</v>
      </c>
      <c r="H51" s="3">
        <v>1173.4285714285706</v>
      </c>
      <c r="I51" s="3">
        <v>8214</v>
      </c>
      <c r="J51" s="3">
        <v>8214</v>
      </c>
      <c r="K51" s="3">
        <v>0</v>
      </c>
      <c r="L51" s="3"/>
      <c r="M51" s="3">
        <v>8214</v>
      </c>
      <c r="N51" s="3"/>
      <c r="O51" s="97">
        <f t="shared" si="2"/>
        <v>1</v>
      </c>
      <c r="P51" s="97">
        <f t="shared" si="3"/>
        <v>0.87500000000000011</v>
      </c>
    </row>
    <row r="52" spans="1:16">
      <c r="A52" s="1" t="s">
        <v>91</v>
      </c>
      <c r="B52" s="1" t="s">
        <v>325</v>
      </c>
      <c r="C52" s="85" t="s">
        <v>377</v>
      </c>
      <c r="D52" s="3">
        <v>147581.60260467531</v>
      </c>
      <c r="E52" s="3">
        <v>134165.09327697754</v>
      </c>
      <c r="F52" s="3">
        <v>13416.509327697771</v>
      </c>
      <c r="G52" s="3">
        <v>134165.09327697754</v>
      </c>
      <c r="H52" s="3">
        <v>49199.998489379883</v>
      </c>
      <c r="I52" s="3">
        <v>84965.094787597656</v>
      </c>
      <c r="J52" s="3">
        <v>84965.094787597656</v>
      </c>
      <c r="K52" s="3">
        <v>0</v>
      </c>
      <c r="L52" s="3">
        <v>2885.0947875976562</v>
      </c>
      <c r="M52" s="3">
        <v>84965.094787597656</v>
      </c>
      <c r="N52" s="3"/>
      <c r="O52" s="97">
        <f t="shared" si="2"/>
        <v>1</v>
      </c>
      <c r="P52" s="97">
        <f t="shared" si="3"/>
        <v>0.63328763624224671</v>
      </c>
    </row>
    <row r="53" spans="1:16">
      <c r="A53" s="1" t="s">
        <v>91</v>
      </c>
      <c r="B53" s="1" t="s">
        <v>325</v>
      </c>
      <c r="C53" s="85" t="s">
        <v>378</v>
      </c>
      <c r="D53" s="3">
        <v>20876.676117706302</v>
      </c>
      <c r="E53" s="3">
        <v>18978.79647064209</v>
      </c>
      <c r="F53" s="3">
        <v>1897.8796470642119</v>
      </c>
      <c r="G53" s="3">
        <v>18978.79647064209</v>
      </c>
      <c r="H53" s="3">
        <v>8964.0000228881836</v>
      </c>
      <c r="I53" s="3">
        <v>10014.796447753906</v>
      </c>
      <c r="J53" s="3">
        <v>10014.796447753906</v>
      </c>
      <c r="K53" s="3">
        <v>0</v>
      </c>
      <c r="L53" s="3">
        <v>1050.7964477539062</v>
      </c>
      <c r="M53" s="3">
        <v>10014.796447753906</v>
      </c>
      <c r="N53" s="3"/>
      <c r="O53" s="97">
        <f t="shared" si="2"/>
        <v>1</v>
      </c>
      <c r="P53" s="97">
        <f t="shared" si="3"/>
        <v>0.52768343152030683</v>
      </c>
    </row>
    <row r="54" spans="1:16">
      <c r="A54" s="1" t="s">
        <v>91</v>
      </c>
      <c r="B54" s="1" t="s">
        <v>324</v>
      </c>
      <c r="C54" s="85" t="s">
        <v>379</v>
      </c>
      <c r="D54" s="3">
        <v>922300</v>
      </c>
      <c r="E54" s="3">
        <v>838454.76100000006</v>
      </c>
      <c r="F54" s="3">
        <v>83845.238999999943</v>
      </c>
      <c r="G54" s="3">
        <v>769905.99699999997</v>
      </c>
      <c r="H54" s="3">
        <v>350386.99699999997</v>
      </c>
      <c r="I54" s="3">
        <v>419519</v>
      </c>
      <c r="J54" s="3">
        <v>419519</v>
      </c>
      <c r="K54" s="3">
        <v>0</v>
      </c>
      <c r="L54" s="3"/>
      <c r="M54" s="3">
        <v>419519</v>
      </c>
      <c r="N54" s="3">
        <v>68548.763999999996</v>
      </c>
      <c r="O54" s="97">
        <f t="shared" si="2"/>
        <v>1</v>
      </c>
      <c r="P54" s="97">
        <f t="shared" si="3"/>
        <v>0.54489639207213503</v>
      </c>
    </row>
    <row r="55" spans="1:16">
      <c r="A55" s="1" t="s">
        <v>91</v>
      </c>
      <c r="B55" s="1" t="s">
        <v>324</v>
      </c>
      <c r="C55" s="85" t="s">
        <v>380</v>
      </c>
      <c r="D55" s="3">
        <v>922300</v>
      </c>
      <c r="E55" s="3">
        <v>838454.76100000006</v>
      </c>
      <c r="F55" s="3">
        <v>83845.238999999943</v>
      </c>
      <c r="G55" s="3">
        <v>769905.99699999997</v>
      </c>
      <c r="H55" s="3">
        <v>350386.99699999997</v>
      </c>
      <c r="I55" s="3">
        <v>419519</v>
      </c>
      <c r="J55" s="3">
        <v>419519</v>
      </c>
      <c r="K55" s="3">
        <v>0</v>
      </c>
      <c r="L55" s="3"/>
      <c r="M55" s="3">
        <v>419519</v>
      </c>
      <c r="N55" s="3">
        <v>68548.763999999996</v>
      </c>
      <c r="O55" s="97">
        <f t="shared" si="2"/>
        <v>1</v>
      </c>
      <c r="P55" s="97">
        <f t="shared" si="3"/>
        <v>0.54489639207213503</v>
      </c>
    </row>
    <row r="56" spans="1:16">
      <c r="A56" s="1" t="s">
        <v>204</v>
      </c>
      <c r="B56" s="1" t="s">
        <v>324</v>
      </c>
      <c r="C56" s="85" t="s">
        <v>381</v>
      </c>
      <c r="D56" s="3">
        <v>583722.19510000001</v>
      </c>
      <c r="E56" s="3">
        <v>530656.54099999997</v>
      </c>
      <c r="F56" s="3">
        <v>53065.654100000043</v>
      </c>
      <c r="G56" s="3">
        <v>436644.25099999999</v>
      </c>
      <c r="H56" s="3">
        <v>183005.25099999999</v>
      </c>
      <c r="I56" s="3">
        <v>253639</v>
      </c>
      <c r="J56" s="3">
        <v>253639</v>
      </c>
      <c r="K56" s="3">
        <v>0</v>
      </c>
      <c r="L56" s="3"/>
      <c r="M56" s="3">
        <v>253639</v>
      </c>
      <c r="N56" s="3">
        <v>94010.274999999994</v>
      </c>
      <c r="O56" s="97">
        <f t="shared" si="2"/>
        <v>1</v>
      </c>
      <c r="P56" s="97">
        <f t="shared" si="3"/>
        <v>0.58088249053804675</v>
      </c>
    </row>
    <row r="57" spans="1:16">
      <c r="A57" s="1" t="s">
        <v>204</v>
      </c>
      <c r="B57" s="1" t="s">
        <v>324</v>
      </c>
      <c r="C57" s="85" t="s">
        <v>382</v>
      </c>
      <c r="D57" s="3">
        <v>472031.98460000003</v>
      </c>
      <c r="E57" s="3">
        <v>429119.98599999998</v>
      </c>
      <c r="F57" s="3">
        <v>42911.99860000005</v>
      </c>
      <c r="G57" s="3">
        <v>293078.13900000002</v>
      </c>
      <c r="H57" s="3">
        <v>114910.13900000002</v>
      </c>
      <c r="I57" s="3">
        <v>178168</v>
      </c>
      <c r="J57" s="3">
        <v>178168</v>
      </c>
      <c r="K57" s="3">
        <v>0</v>
      </c>
      <c r="L57" s="3"/>
      <c r="M57" s="3">
        <v>178168</v>
      </c>
      <c r="N57" s="3">
        <v>136039.83300000001</v>
      </c>
      <c r="O57" s="97">
        <f t="shared" si="2"/>
        <v>1</v>
      </c>
      <c r="P57" s="97">
        <f t="shared" si="3"/>
        <v>0.60791978756218312</v>
      </c>
    </row>
    <row r="58" spans="1:16">
      <c r="A58" s="1" t="s">
        <v>204</v>
      </c>
      <c r="B58" s="1" t="s">
        <v>323</v>
      </c>
      <c r="C58" s="85" t="s">
        <v>383</v>
      </c>
      <c r="D58" s="3">
        <v>159412</v>
      </c>
      <c r="E58" s="3">
        <v>145064.92000000001</v>
      </c>
      <c r="F58" s="3">
        <v>14347.079999999987</v>
      </c>
      <c r="G58" s="3">
        <v>108402.81142857143</v>
      </c>
      <c r="H58" s="3">
        <v>13550.351428571434</v>
      </c>
      <c r="I58" s="3">
        <v>94852.459999999992</v>
      </c>
      <c r="J58" s="3">
        <v>80712</v>
      </c>
      <c r="K58" s="3">
        <v>14140.459999999992</v>
      </c>
      <c r="L58" s="3">
        <v>2449.7200000000003</v>
      </c>
      <c r="M58" s="3">
        <v>56725</v>
      </c>
      <c r="N58" s="3">
        <v>31000</v>
      </c>
      <c r="O58" s="97">
        <f t="shared" si="2"/>
        <v>0.85092152591508963</v>
      </c>
      <c r="P58" s="97">
        <f t="shared" si="3"/>
        <v>0.5232797863123424</v>
      </c>
    </row>
    <row r="59" spans="1:16">
      <c r="A59" s="1" t="s">
        <v>204</v>
      </c>
      <c r="B59" s="1" t="s">
        <v>323</v>
      </c>
      <c r="C59" s="85" t="s">
        <v>384</v>
      </c>
      <c r="D59" s="3">
        <v>247956</v>
      </c>
      <c r="E59" s="3">
        <v>225639.96000000002</v>
      </c>
      <c r="F59" s="3">
        <v>22316.039999999979</v>
      </c>
      <c r="G59" s="3">
        <v>160967.19999999998</v>
      </c>
      <c r="H59" s="3">
        <v>20120.899999999994</v>
      </c>
      <c r="I59" s="3">
        <v>140846.29999999999</v>
      </c>
      <c r="J59" s="3">
        <v>75268</v>
      </c>
      <c r="K59" s="3">
        <v>65578.299999999988</v>
      </c>
      <c r="L59" s="3">
        <v>4080.44</v>
      </c>
      <c r="M59" s="3">
        <v>88275</v>
      </c>
      <c r="N59" s="3">
        <v>69890.587</v>
      </c>
      <c r="O59" s="97">
        <f t="shared" si="2"/>
        <v>0.5343981347042841</v>
      </c>
      <c r="P59" s="97">
        <f t="shared" si="3"/>
        <v>0.54840364993613611</v>
      </c>
    </row>
    <row r="60" spans="1:16">
      <c r="A60" s="1" t="s">
        <v>204</v>
      </c>
      <c r="B60" s="1" t="s">
        <v>323</v>
      </c>
      <c r="C60" s="85" t="s">
        <v>385</v>
      </c>
      <c r="D60" s="3">
        <v>270000</v>
      </c>
      <c r="E60" s="3">
        <v>245700</v>
      </c>
      <c r="F60" s="3">
        <v>24300</v>
      </c>
      <c r="G60" s="3">
        <v>240489.37142857144</v>
      </c>
      <c r="H60" s="3">
        <v>30061.171428571426</v>
      </c>
      <c r="I60" s="3">
        <v>210428.2</v>
      </c>
      <c r="J60" s="3">
        <v>69423</v>
      </c>
      <c r="K60" s="3">
        <v>141005.20000000001</v>
      </c>
      <c r="L60" s="3">
        <v>1092</v>
      </c>
      <c r="M60" s="3">
        <v>261538.96</v>
      </c>
      <c r="N60" s="3"/>
      <c r="O60" s="97">
        <f t="shared" si="2"/>
        <v>0.32991300595642598</v>
      </c>
      <c r="P60" s="97">
        <f t="shared" si="3"/>
        <v>1.0875281449919734</v>
      </c>
    </row>
    <row r="61" spans="1:16">
      <c r="A61" s="1" t="s">
        <v>204</v>
      </c>
      <c r="B61" s="1" t="s">
        <v>323</v>
      </c>
      <c r="C61" s="85" t="s">
        <v>386</v>
      </c>
      <c r="D61" s="3">
        <v>260400</v>
      </c>
      <c r="E61" s="3">
        <v>236964</v>
      </c>
      <c r="F61" s="3">
        <v>23436</v>
      </c>
      <c r="G61" s="3">
        <v>231894.86857142858</v>
      </c>
      <c r="H61" s="3">
        <v>28986.858571428573</v>
      </c>
      <c r="I61" s="3">
        <v>202908.01</v>
      </c>
      <c r="J61" s="3">
        <v>158667</v>
      </c>
      <c r="K61" s="3">
        <v>44241.010000000009</v>
      </c>
      <c r="L61" s="3">
        <v>1092</v>
      </c>
      <c r="M61" s="3">
        <v>219795</v>
      </c>
      <c r="N61" s="3"/>
      <c r="O61" s="97">
        <f t="shared" si="2"/>
        <v>0.78196518708157448</v>
      </c>
      <c r="P61" s="97">
        <f t="shared" si="3"/>
        <v>0.94782174937302865</v>
      </c>
    </row>
    <row r="62" spans="1:16">
      <c r="A62" s="1" t="s">
        <v>204</v>
      </c>
      <c r="B62" s="1" t="s">
        <v>323</v>
      </c>
      <c r="C62" s="85" t="s">
        <v>387</v>
      </c>
      <c r="D62" s="3">
        <v>58800</v>
      </c>
      <c r="E62" s="3">
        <v>53508</v>
      </c>
      <c r="F62" s="3">
        <v>5292</v>
      </c>
      <c r="G62" s="3">
        <v>51533.533333333333</v>
      </c>
      <c r="H62" s="3">
        <v>12883.383333333331</v>
      </c>
      <c r="I62" s="3">
        <v>38650.15</v>
      </c>
      <c r="J62" s="3">
        <v>0</v>
      </c>
      <c r="K62" s="3">
        <v>38650.15</v>
      </c>
      <c r="L62" s="3">
        <v>1092</v>
      </c>
      <c r="M62" s="3">
        <v>0</v>
      </c>
      <c r="N62" s="3"/>
      <c r="O62" s="97">
        <f t="shared" si="2"/>
        <v>0</v>
      </c>
      <c r="P62" s="97">
        <f t="shared" si="3"/>
        <v>0</v>
      </c>
    </row>
    <row r="63" spans="1:16">
      <c r="A63" s="1" t="s">
        <v>204</v>
      </c>
      <c r="B63" s="1" t="s">
        <v>325</v>
      </c>
      <c r="C63" s="85" t="s">
        <v>388</v>
      </c>
      <c r="D63" s="3">
        <v>8366.0141479492195</v>
      </c>
      <c r="E63" s="3">
        <v>8006.9348144531223</v>
      </c>
      <c r="F63" s="3">
        <v>359.07933349609721</v>
      </c>
      <c r="G63" s="3">
        <v>7605.4674072265625</v>
      </c>
      <c r="H63" s="3">
        <v>3602</v>
      </c>
      <c r="I63" s="3">
        <v>4003.4674072265625</v>
      </c>
      <c r="J63" s="3">
        <v>3602</v>
      </c>
      <c r="K63" s="3">
        <v>401.4674072265625</v>
      </c>
      <c r="L63" s="3">
        <v>401.4674072265625</v>
      </c>
      <c r="M63" s="3">
        <v>3602</v>
      </c>
      <c r="N63" s="3"/>
      <c r="O63" s="97">
        <f t="shared" si="2"/>
        <v>0.89972007602662551</v>
      </c>
      <c r="P63" s="97">
        <f t="shared" si="3"/>
        <v>0.4736066578337384</v>
      </c>
    </row>
    <row r="64" spans="1:16" ht="15">
      <c r="A64" s="1" t="s">
        <v>91</v>
      </c>
      <c r="B64" s="1" t="s">
        <v>325</v>
      </c>
      <c r="C64" s="85" t="s">
        <v>389</v>
      </c>
      <c r="D64" s="3">
        <v>8366.0141479492195</v>
      </c>
      <c r="E64" s="3">
        <v>8006.934814453125</v>
      </c>
      <c r="F64" s="3">
        <v>359.07933349609448</v>
      </c>
      <c r="G64" s="3">
        <v>7605.4674072265625</v>
      </c>
      <c r="H64" s="3">
        <v>3602</v>
      </c>
      <c r="I64" s="3">
        <v>4003.4674072265625</v>
      </c>
      <c r="J64" s="3">
        <v>3602</v>
      </c>
      <c r="K64" s="3">
        <v>401.4674072265625</v>
      </c>
      <c r="L64" s="3">
        <v>401.4674072265625</v>
      </c>
      <c r="M64" s="3">
        <v>3602</v>
      </c>
      <c r="N64" s="3"/>
      <c r="O64" s="113">
        <f t="shared" si="2"/>
        <v>0.89972007602662551</v>
      </c>
      <c r="P64" s="113">
        <f t="shared" si="3"/>
        <v>0.4736066578337384</v>
      </c>
    </row>
    <row r="65" spans="1:16">
      <c r="A65" s="1" t="s">
        <v>91</v>
      </c>
      <c r="B65" s="1" t="s">
        <v>325</v>
      </c>
      <c r="C65" s="85" t="s">
        <v>390</v>
      </c>
      <c r="D65" s="3">
        <v>8366.0141479492195</v>
      </c>
      <c r="E65" s="3">
        <v>8006.9348144531223</v>
      </c>
      <c r="F65" s="3">
        <v>359.07933349609721</v>
      </c>
      <c r="G65" s="3">
        <v>7605.4674072265625</v>
      </c>
      <c r="H65" s="3">
        <v>3602</v>
      </c>
      <c r="I65" s="3">
        <v>4003.4674072265625</v>
      </c>
      <c r="J65" s="3">
        <v>3602</v>
      </c>
      <c r="K65" s="3">
        <v>401.4674072265625</v>
      </c>
      <c r="L65" s="3">
        <v>401.4674072265625</v>
      </c>
      <c r="M65" s="3">
        <v>3602</v>
      </c>
      <c r="N65" s="3"/>
      <c r="O65" s="97">
        <f t="shared" si="2"/>
        <v>0.89972007602662551</v>
      </c>
      <c r="P65" s="97">
        <f t="shared" si="3"/>
        <v>0.4736066578337384</v>
      </c>
    </row>
    <row r="66" spans="1:16">
      <c r="A66" s="1" t="s">
        <v>91</v>
      </c>
      <c r="B66" s="1" t="s">
        <v>325</v>
      </c>
      <c r="C66" s="85" t="s">
        <v>391</v>
      </c>
      <c r="D66" s="3">
        <v>8366.0141479492195</v>
      </c>
      <c r="E66" s="3">
        <v>8006.9348144531223</v>
      </c>
      <c r="F66" s="3">
        <v>359.07933349609721</v>
      </c>
      <c r="G66" s="3">
        <v>7605.4674072265625</v>
      </c>
      <c r="H66" s="3">
        <v>3602</v>
      </c>
      <c r="I66" s="3">
        <v>4003.4674072265625</v>
      </c>
      <c r="J66" s="3">
        <v>3602</v>
      </c>
      <c r="K66" s="3">
        <v>401.4674072265625</v>
      </c>
      <c r="L66" s="3">
        <v>401.4674072265625</v>
      </c>
      <c r="M66" s="3">
        <v>3602</v>
      </c>
      <c r="N66" s="3"/>
      <c r="O66" s="97">
        <f t="shared" si="2"/>
        <v>0.89972007602662551</v>
      </c>
      <c r="P66" s="97">
        <f t="shared" si="3"/>
        <v>0.4736066578337384</v>
      </c>
    </row>
    <row r="67" spans="1:16">
      <c r="A67" s="1" t="s">
        <v>91</v>
      </c>
      <c r="B67" s="1" t="s">
        <v>325</v>
      </c>
      <c r="C67" s="85" t="s">
        <v>392</v>
      </c>
      <c r="D67" s="3">
        <v>7924.4000000000005</v>
      </c>
      <c r="E67" s="3">
        <v>7204</v>
      </c>
      <c r="F67" s="3">
        <v>720.40000000000055</v>
      </c>
      <c r="G67" s="3">
        <v>7204</v>
      </c>
      <c r="H67" s="3">
        <v>3602</v>
      </c>
      <c r="I67" s="3">
        <v>3602</v>
      </c>
      <c r="J67" s="3">
        <v>3602</v>
      </c>
      <c r="K67" s="3">
        <v>0</v>
      </c>
      <c r="L67" s="3"/>
      <c r="M67" s="3">
        <v>3602</v>
      </c>
      <c r="N67" s="3"/>
      <c r="O67" s="97">
        <f t="shared" ref="O67:O98" si="4">J67/I67</f>
        <v>1</v>
      </c>
      <c r="P67" s="97">
        <f t="shared" ref="P67:P98" si="5">M67/G67</f>
        <v>0.5</v>
      </c>
    </row>
    <row r="68" spans="1:16">
      <c r="A68" s="1" t="s">
        <v>91</v>
      </c>
      <c r="B68" s="1" t="s">
        <v>325</v>
      </c>
      <c r="C68" s="85" t="s">
        <v>393</v>
      </c>
      <c r="D68" s="3">
        <v>8366.0141479492195</v>
      </c>
      <c r="E68" s="3">
        <v>8006.9348144531223</v>
      </c>
      <c r="F68" s="3">
        <v>359.07933349609721</v>
      </c>
      <c r="G68" s="3">
        <v>7605.4674072265625</v>
      </c>
      <c r="H68" s="3">
        <v>3602</v>
      </c>
      <c r="I68" s="3">
        <v>4003.4674072265625</v>
      </c>
      <c r="J68" s="3">
        <v>3602</v>
      </c>
      <c r="K68" s="3">
        <v>401.4674072265625</v>
      </c>
      <c r="L68" s="3">
        <v>401.4674072265625</v>
      </c>
      <c r="M68" s="3">
        <v>3602</v>
      </c>
      <c r="N68" s="3"/>
      <c r="O68" s="97">
        <f t="shared" si="4"/>
        <v>0.89972007602662551</v>
      </c>
      <c r="P68" s="97">
        <f t="shared" si="5"/>
        <v>0.4736066578337384</v>
      </c>
    </row>
    <row r="69" spans="1:16">
      <c r="A69" s="1" t="s">
        <v>91</v>
      </c>
      <c r="B69" s="1" t="s">
        <v>325</v>
      </c>
      <c r="C69" s="85" t="s">
        <v>394</v>
      </c>
      <c r="D69" s="3">
        <v>8366.0141479492195</v>
      </c>
      <c r="E69" s="3">
        <v>8006.9348144531223</v>
      </c>
      <c r="F69" s="3">
        <v>359.07933349609721</v>
      </c>
      <c r="G69" s="3">
        <v>7605.4674072265625</v>
      </c>
      <c r="H69" s="3">
        <v>3602</v>
      </c>
      <c r="I69" s="3">
        <v>4003.4674072265625</v>
      </c>
      <c r="J69" s="3">
        <v>3602</v>
      </c>
      <c r="K69" s="3">
        <v>401.4674072265625</v>
      </c>
      <c r="L69" s="3">
        <v>401.4674072265625</v>
      </c>
      <c r="M69" s="3">
        <v>3602</v>
      </c>
      <c r="N69" s="3"/>
      <c r="O69" s="97">
        <f t="shared" si="4"/>
        <v>0.89972007602662551</v>
      </c>
      <c r="P69" s="97">
        <f t="shared" si="5"/>
        <v>0.4736066578337384</v>
      </c>
    </row>
    <row r="70" spans="1:16">
      <c r="A70" s="1" t="s">
        <v>91</v>
      </c>
      <c r="B70" s="1" t="s">
        <v>325</v>
      </c>
      <c r="C70" s="85" t="s">
        <v>395</v>
      </c>
      <c r="D70" s="3">
        <v>8366.0141479492195</v>
      </c>
      <c r="E70" s="3">
        <v>8006.9348144531223</v>
      </c>
      <c r="F70" s="3">
        <v>359.07933349609721</v>
      </c>
      <c r="G70" s="3">
        <v>7605.4674072265625</v>
      </c>
      <c r="H70" s="3">
        <v>3602</v>
      </c>
      <c r="I70" s="3">
        <v>4003.4674072265625</v>
      </c>
      <c r="J70" s="3">
        <v>3602</v>
      </c>
      <c r="K70" s="3">
        <v>401.4674072265625</v>
      </c>
      <c r="L70" s="3">
        <v>401.4674072265625</v>
      </c>
      <c r="M70" s="3">
        <v>3602</v>
      </c>
      <c r="N70" s="3"/>
      <c r="O70" s="97">
        <f t="shared" si="4"/>
        <v>0.89972007602662551</v>
      </c>
      <c r="P70" s="97">
        <f t="shared" si="5"/>
        <v>0.4736066578337384</v>
      </c>
    </row>
    <row r="71" spans="1:16">
      <c r="A71" s="1" t="s">
        <v>91</v>
      </c>
      <c r="B71" s="1" t="s">
        <v>325</v>
      </c>
      <c r="C71" s="85" t="s">
        <v>396</v>
      </c>
      <c r="D71" s="3">
        <v>8366.0141479492195</v>
      </c>
      <c r="E71" s="3">
        <v>8006.9348144531223</v>
      </c>
      <c r="F71" s="3">
        <v>359.07933349609721</v>
      </c>
      <c r="G71" s="3">
        <v>7605.4674072265625</v>
      </c>
      <c r="H71" s="3">
        <v>3602</v>
      </c>
      <c r="I71" s="3">
        <v>4003.4674072265625</v>
      </c>
      <c r="J71" s="3">
        <v>3602</v>
      </c>
      <c r="K71" s="3">
        <v>401.4674072265625</v>
      </c>
      <c r="L71" s="3">
        <v>401.4674072265625</v>
      </c>
      <c r="M71" s="3">
        <v>3602</v>
      </c>
      <c r="N71" s="3"/>
      <c r="O71" s="97">
        <f t="shared" si="4"/>
        <v>0.89972007602662551</v>
      </c>
      <c r="P71" s="97">
        <f t="shared" si="5"/>
        <v>0.4736066578337384</v>
      </c>
    </row>
    <row r="72" spans="1:16">
      <c r="A72" s="1" t="s">
        <v>204</v>
      </c>
      <c r="B72" s="1" t="s">
        <v>325</v>
      </c>
      <c r="C72" s="85" t="s">
        <v>397</v>
      </c>
      <c r="D72" s="3">
        <v>4078.9050720214846</v>
      </c>
      <c r="E72" s="3">
        <v>3976.1910400390611</v>
      </c>
      <c r="F72" s="3">
        <v>102.71403198242342</v>
      </c>
      <c r="G72" s="3">
        <v>3708.0955200195312</v>
      </c>
      <c r="H72" s="3">
        <v>1720</v>
      </c>
      <c r="I72" s="3">
        <v>1988.0955200195312</v>
      </c>
      <c r="J72" s="3">
        <v>1720</v>
      </c>
      <c r="K72" s="3">
        <v>268.09552001953125</v>
      </c>
      <c r="L72" s="3">
        <v>268.09552001953125</v>
      </c>
      <c r="M72" s="3">
        <v>1720</v>
      </c>
      <c r="N72" s="3"/>
      <c r="O72" s="97">
        <f t="shared" si="4"/>
        <v>0.86514957791520131</v>
      </c>
      <c r="P72" s="97">
        <f t="shared" si="5"/>
        <v>0.46384997115471838</v>
      </c>
    </row>
    <row r="73" spans="1:16">
      <c r="A73" s="1" t="s">
        <v>91</v>
      </c>
      <c r="B73" s="1" t="s">
        <v>325</v>
      </c>
      <c r="C73" s="85" t="s">
        <v>398</v>
      </c>
      <c r="D73" s="3">
        <v>4078.9050720214846</v>
      </c>
      <c r="E73" s="3">
        <v>3976.1910400390611</v>
      </c>
      <c r="F73" s="3">
        <v>102.71403198242342</v>
      </c>
      <c r="G73" s="3">
        <v>3708.0955200195312</v>
      </c>
      <c r="H73" s="3">
        <v>1720</v>
      </c>
      <c r="I73" s="3">
        <v>1988.0955200195312</v>
      </c>
      <c r="J73" s="3">
        <v>1720</v>
      </c>
      <c r="K73" s="3">
        <v>268.09552001953125</v>
      </c>
      <c r="L73" s="3">
        <v>268.09552001953125</v>
      </c>
      <c r="M73" s="3">
        <v>1720</v>
      </c>
      <c r="N73" s="3"/>
      <c r="O73" s="97">
        <f t="shared" si="4"/>
        <v>0.86514957791520131</v>
      </c>
      <c r="P73" s="97">
        <f t="shared" si="5"/>
        <v>0.46384997115471838</v>
      </c>
    </row>
    <row r="74" spans="1:16">
      <c r="A74" s="1" t="s">
        <v>399</v>
      </c>
      <c r="B74" s="1" t="s">
        <v>325</v>
      </c>
      <c r="C74" s="85" t="s">
        <v>400</v>
      </c>
      <c r="D74" s="3">
        <v>8847.1453125000007</v>
      </c>
      <c r="E74" s="3">
        <v>8042.859375</v>
      </c>
      <c r="F74" s="3">
        <v>804.28593750000073</v>
      </c>
      <c r="G74" s="3">
        <v>8042.859375</v>
      </c>
      <c r="H74" s="3">
        <v>4021.4296875</v>
      </c>
      <c r="I74" s="3">
        <v>4021.4296875</v>
      </c>
      <c r="J74" s="3">
        <v>4021.4296875</v>
      </c>
      <c r="K74" s="3">
        <v>0</v>
      </c>
      <c r="L74" s="3"/>
      <c r="M74" s="3">
        <v>4021.4296875</v>
      </c>
      <c r="N74" s="3"/>
      <c r="O74" s="97">
        <f t="shared" si="4"/>
        <v>1</v>
      </c>
      <c r="P74" s="97">
        <f t="shared" si="5"/>
        <v>0.5</v>
      </c>
    </row>
    <row r="75" spans="1:16">
      <c r="A75" s="1" t="s">
        <v>399</v>
      </c>
      <c r="B75" s="1" t="s">
        <v>325</v>
      </c>
      <c r="C75" s="85" t="s">
        <v>401</v>
      </c>
      <c r="D75" s="3">
        <v>8847.1453125000007</v>
      </c>
      <c r="E75" s="3">
        <v>8042.859375</v>
      </c>
      <c r="F75" s="3">
        <v>804.28593750000073</v>
      </c>
      <c r="G75" s="3">
        <v>8042.859375</v>
      </c>
      <c r="H75" s="3">
        <v>4021.4296875</v>
      </c>
      <c r="I75" s="3">
        <v>4021.4296875</v>
      </c>
      <c r="J75" s="3">
        <v>4021.4296875</v>
      </c>
      <c r="K75" s="3">
        <v>0</v>
      </c>
      <c r="L75" s="3"/>
      <c r="M75" s="3">
        <v>4021.4296875</v>
      </c>
      <c r="N75" s="3"/>
      <c r="O75" s="97">
        <f t="shared" si="4"/>
        <v>1</v>
      </c>
      <c r="P75" s="97">
        <f t="shared" si="5"/>
        <v>0.5</v>
      </c>
    </row>
    <row r="76" spans="1:16">
      <c r="A76" s="1" t="s">
        <v>91</v>
      </c>
      <c r="B76" s="1" t="s">
        <v>323</v>
      </c>
      <c r="C76" s="85" t="s">
        <v>402</v>
      </c>
      <c r="D76" s="3">
        <v>211912</v>
      </c>
      <c r="E76" s="3">
        <v>192839.92</v>
      </c>
      <c r="F76" s="3">
        <v>19072.079999999987</v>
      </c>
      <c r="G76" s="3">
        <v>122902.09142857145</v>
      </c>
      <c r="H76" s="3">
        <v>15362.761428571437</v>
      </c>
      <c r="I76" s="3">
        <v>107539.33000000002</v>
      </c>
      <c r="J76" s="3">
        <v>50924</v>
      </c>
      <c r="K76" s="3">
        <v>56615.330000000016</v>
      </c>
      <c r="L76" s="3">
        <v>2176.7200000000003</v>
      </c>
      <c r="M76" s="3">
        <v>52012</v>
      </c>
      <c r="N76" s="3">
        <v>61000</v>
      </c>
      <c r="O76" s="97">
        <f t="shared" si="4"/>
        <v>0.47353837893540895</v>
      </c>
      <c r="P76" s="97">
        <f t="shared" si="5"/>
        <v>0.42319865671471069</v>
      </c>
    </row>
    <row r="77" spans="1:16">
      <c r="A77" s="1" t="s">
        <v>91</v>
      </c>
      <c r="B77" s="1" t="s">
        <v>323</v>
      </c>
      <c r="C77" s="85" t="s">
        <v>403</v>
      </c>
      <c r="D77" s="3">
        <v>85964</v>
      </c>
      <c r="E77" s="3">
        <v>78227.240000000005</v>
      </c>
      <c r="F77" s="3">
        <v>7736.7599999999948</v>
      </c>
      <c r="G77" s="3">
        <v>53680.754285714291</v>
      </c>
      <c r="H77" s="3">
        <v>6710.0942857142873</v>
      </c>
      <c r="I77" s="3">
        <v>46970.66</v>
      </c>
      <c r="J77" s="3">
        <v>17592</v>
      </c>
      <c r="K77" s="3">
        <v>29378.660000000003</v>
      </c>
      <c r="L77" s="3">
        <v>1903.72</v>
      </c>
      <c r="M77" s="3">
        <v>21321</v>
      </c>
      <c r="N77" s="3">
        <v>21000</v>
      </c>
      <c r="O77" s="97">
        <f t="shared" si="4"/>
        <v>0.37453167573119045</v>
      </c>
      <c r="P77" s="97">
        <f t="shared" si="5"/>
        <v>0.39718145327317089</v>
      </c>
    </row>
    <row r="78" spans="1:16">
      <c r="A78" s="1" t="s">
        <v>91</v>
      </c>
      <c r="B78" s="1" t="s">
        <v>323</v>
      </c>
      <c r="C78" s="85" t="s">
        <v>404</v>
      </c>
      <c r="D78" s="3">
        <v>270300</v>
      </c>
      <c r="E78" s="3">
        <v>245973</v>
      </c>
      <c r="F78" s="3">
        <v>24327</v>
      </c>
      <c r="G78" s="3">
        <v>187796</v>
      </c>
      <c r="H78" s="3">
        <v>46949</v>
      </c>
      <c r="I78" s="3">
        <v>140847</v>
      </c>
      <c r="J78" s="3">
        <v>75268</v>
      </c>
      <c r="K78" s="3">
        <v>65579</v>
      </c>
      <c r="L78" s="3">
        <v>3549</v>
      </c>
      <c r="M78" s="3">
        <v>88275</v>
      </c>
      <c r="N78" s="3">
        <v>51000</v>
      </c>
      <c r="O78" s="97">
        <f t="shared" si="4"/>
        <v>0.53439547878194071</v>
      </c>
      <c r="P78" s="97">
        <f t="shared" si="5"/>
        <v>0.47005793520628769</v>
      </c>
    </row>
    <row r="79" spans="1:16">
      <c r="A79" s="1" t="s">
        <v>340</v>
      </c>
      <c r="B79" s="1" t="s">
        <v>323</v>
      </c>
      <c r="C79" s="85" t="s">
        <v>405</v>
      </c>
      <c r="D79" s="3">
        <v>324000</v>
      </c>
      <c r="E79" s="3">
        <v>294840</v>
      </c>
      <c r="F79" s="3">
        <v>29160</v>
      </c>
      <c r="G79" s="3">
        <v>285077.29142857145</v>
      </c>
      <c r="H79" s="3">
        <v>35634.661428571446</v>
      </c>
      <c r="I79" s="3">
        <v>249442.63</v>
      </c>
      <c r="J79" s="3">
        <v>67053</v>
      </c>
      <c r="K79" s="3">
        <v>162805</v>
      </c>
      <c r="L79" s="3">
        <v>6552</v>
      </c>
      <c r="M79" s="3">
        <v>162906.14000000001</v>
      </c>
      <c r="N79" s="3"/>
      <c r="O79" s="97">
        <f t="shared" si="4"/>
        <v>0.26881130943816622</v>
      </c>
      <c r="P79" s="97">
        <f t="shared" si="5"/>
        <v>0.57144551634979157</v>
      </c>
    </row>
    <row r="80" spans="1:16">
      <c r="A80" s="1" t="s">
        <v>91</v>
      </c>
      <c r="B80" s="1" t="s">
        <v>323</v>
      </c>
      <c r="C80" s="85" t="s">
        <v>406</v>
      </c>
      <c r="D80" s="3">
        <v>221700</v>
      </c>
      <c r="E80" s="3">
        <v>201747</v>
      </c>
      <c r="F80" s="3">
        <v>19953</v>
      </c>
      <c r="G80" s="3">
        <v>197544.84571428571</v>
      </c>
      <c r="H80" s="3">
        <v>24693.105714285717</v>
      </c>
      <c r="I80" s="3">
        <v>172851.74</v>
      </c>
      <c r="J80" s="3">
        <v>94643</v>
      </c>
      <c r="K80" s="3">
        <v>78208.739999999991</v>
      </c>
      <c r="L80" s="3">
        <v>819</v>
      </c>
      <c r="M80" s="3">
        <v>201897</v>
      </c>
      <c r="N80" s="3"/>
      <c r="O80" s="97">
        <f t="shared" si="4"/>
        <v>0.54753860157843948</v>
      </c>
      <c r="P80" s="97">
        <f t="shared" si="5"/>
        <v>1.0220312216700855</v>
      </c>
    </row>
    <row r="81" spans="1:16">
      <c r="A81" s="1" t="s">
        <v>91</v>
      </c>
      <c r="B81" s="1" t="s">
        <v>323</v>
      </c>
      <c r="C81" s="85" t="s">
        <v>407</v>
      </c>
      <c r="D81" s="3">
        <v>58800</v>
      </c>
      <c r="E81" s="3">
        <v>53508</v>
      </c>
      <c r="F81" s="3">
        <v>5292</v>
      </c>
      <c r="G81" s="3">
        <v>51533.533333333333</v>
      </c>
      <c r="H81" s="3">
        <v>12883.383333333331</v>
      </c>
      <c r="I81" s="3">
        <v>38650.15</v>
      </c>
      <c r="J81" s="3">
        <v>8636</v>
      </c>
      <c r="K81" s="3">
        <v>30014.15</v>
      </c>
      <c r="L81" s="3">
        <v>1092</v>
      </c>
      <c r="M81" s="3">
        <v>11363</v>
      </c>
      <c r="N81" s="3"/>
      <c r="O81" s="97">
        <f t="shared" si="4"/>
        <v>0.22344027125379848</v>
      </c>
      <c r="P81" s="97">
        <f t="shared" si="5"/>
        <v>0.22049720376246923</v>
      </c>
    </row>
    <row r="82" spans="1:16">
      <c r="A82" s="1" t="s">
        <v>41</v>
      </c>
      <c r="B82" s="1" t="s">
        <v>323</v>
      </c>
      <c r="C82" s="85" t="s">
        <v>408</v>
      </c>
      <c r="D82" s="3">
        <v>102000</v>
      </c>
      <c r="E82" s="3">
        <v>92820</v>
      </c>
      <c r="F82" s="3">
        <v>9180</v>
      </c>
      <c r="G82" s="3">
        <v>85486.605714285717</v>
      </c>
      <c r="H82" s="3">
        <v>10685.825714285718</v>
      </c>
      <c r="I82" s="3">
        <v>74800.78</v>
      </c>
      <c r="J82" s="3">
        <v>46922</v>
      </c>
      <c r="K82" s="3">
        <v>27878.78</v>
      </c>
      <c r="L82" s="3">
        <v>5460</v>
      </c>
      <c r="M82" s="3">
        <v>53172</v>
      </c>
      <c r="N82" s="3"/>
      <c r="O82" s="97">
        <f t="shared" si="4"/>
        <v>0.62729292395079306</v>
      </c>
      <c r="P82" s="97">
        <f t="shared" si="5"/>
        <v>0.62199217708692345</v>
      </c>
    </row>
    <row r="83" spans="1:16">
      <c r="A83" s="1" t="s">
        <v>204</v>
      </c>
      <c r="B83" s="1" t="s">
        <v>325</v>
      </c>
      <c r="C83" s="85" t="s">
        <v>409</v>
      </c>
      <c r="D83" s="3">
        <v>8366.0141479492195</v>
      </c>
      <c r="E83" s="3">
        <v>8006.9348144531223</v>
      </c>
      <c r="F83" s="3">
        <v>359.07933349609721</v>
      </c>
      <c r="G83" s="3">
        <v>7605.4674072265625</v>
      </c>
      <c r="H83" s="3">
        <v>3602</v>
      </c>
      <c r="I83" s="3">
        <v>4003.4674072265625</v>
      </c>
      <c r="J83" s="3">
        <v>3602</v>
      </c>
      <c r="K83" s="3">
        <v>401.4674072265625</v>
      </c>
      <c r="L83" s="3">
        <v>401.4674072265625</v>
      </c>
      <c r="M83" s="3">
        <v>3602</v>
      </c>
      <c r="N83" s="3"/>
      <c r="O83" s="97">
        <f t="shared" si="4"/>
        <v>0.89972007602662551</v>
      </c>
      <c r="P83" s="97">
        <f t="shared" si="5"/>
        <v>0.4736066578337384</v>
      </c>
    </row>
    <row r="84" spans="1:16">
      <c r="A84" s="1" t="s">
        <v>204</v>
      </c>
      <c r="B84" s="1" t="s">
        <v>325</v>
      </c>
      <c r="C84" s="85" t="s">
        <v>410</v>
      </c>
      <c r="D84" s="3">
        <v>8366.0141479492195</v>
      </c>
      <c r="E84" s="3">
        <v>8006.9348144531223</v>
      </c>
      <c r="F84" s="3">
        <v>359.07933349609721</v>
      </c>
      <c r="G84" s="3">
        <v>7605.4674072265625</v>
      </c>
      <c r="H84" s="3">
        <v>3602</v>
      </c>
      <c r="I84" s="3">
        <v>4003.4674072265625</v>
      </c>
      <c r="J84" s="3">
        <v>3602</v>
      </c>
      <c r="K84" s="3">
        <v>401.4674072265625</v>
      </c>
      <c r="L84" s="3">
        <v>401.4674072265625</v>
      </c>
      <c r="M84" s="3">
        <v>3602</v>
      </c>
      <c r="N84" s="3"/>
      <c r="O84" s="97">
        <f t="shared" si="4"/>
        <v>0.89972007602662551</v>
      </c>
      <c r="P84" s="97">
        <f t="shared" si="5"/>
        <v>0.4736066578337384</v>
      </c>
    </row>
    <row r="85" spans="1:16">
      <c r="A85" s="1" t="s">
        <v>204</v>
      </c>
      <c r="B85" s="1" t="s">
        <v>325</v>
      </c>
      <c r="C85" s="85" t="s">
        <v>411</v>
      </c>
      <c r="D85" s="3">
        <v>8366.0141479492195</v>
      </c>
      <c r="E85" s="3">
        <v>8006.9348144531223</v>
      </c>
      <c r="F85" s="3">
        <v>359.07933349609721</v>
      </c>
      <c r="G85" s="3">
        <v>7605.4674072265625</v>
      </c>
      <c r="H85" s="3">
        <v>3602</v>
      </c>
      <c r="I85" s="3">
        <v>4003.4674072265625</v>
      </c>
      <c r="J85" s="3">
        <v>3602</v>
      </c>
      <c r="K85" s="3">
        <v>401.4674072265625</v>
      </c>
      <c r="L85" s="3">
        <v>401.4674072265625</v>
      </c>
      <c r="M85" s="3">
        <v>3602</v>
      </c>
      <c r="N85" s="3"/>
      <c r="O85" s="97">
        <f t="shared" si="4"/>
        <v>0.89972007602662551</v>
      </c>
      <c r="P85" s="97">
        <f t="shared" si="5"/>
        <v>0.4736066578337384</v>
      </c>
    </row>
    <row r="86" spans="1:16">
      <c r="A86" s="1" t="s">
        <v>204</v>
      </c>
      <c r="B86" s="1" t="s">
        <v>325</v>
      </c>
      <c r="C86" s="85" t="s">
        <v>412</v>
      </c>
      <c r="D86" s="3">
        <v>8366.0141479492195</v>
      </c>
      <c r="E86" s="3">
        <v>8006.9348144531223</v>
      </c>
      <c r="F86" s="3">
        <v>359.07933349609721</v>
      </c>
      <c r="G86" s="3">
        <v>7605.4674072265625</v>
      </c>
      <c r="H86" s="3">
        <v>3602</v>
      </c>
      <c r="I86" s="3">
        <v>4003.4674072265625</v>
      </c>
      <c r="J86" s="3">
        <v>3602</v>
      </c>
      <c r="K86" s="3">
        <v>401.4674072265625</v>
      </c>
      <c r="L86" s="3">
        <v>401.4674072265625</v>
      </c>
      <c r="M86" s="3">
        <v>3602</v>
      </c>
      <c r="N86" s="3"/>
      <c r="O86" s="97">
        <f t="shared" si="4"/>
        <v>0.89972007602662551</v>
      </c>
      <c r="P86" s="97">
        <f t="shared" si="5"/>
        <v>0.4736066578337384</v>
      </c>
    </row>
    <row r="87" spans="1:16">
      <c r="A87" s="1" t="s">
        <v>204</v>
      </c>
      <c r="B87" s="1" t="s">
        <v>325</v>
      </c>
      <c r="C87" s="85" t="s">
        <v>413</v>
      </c>
      <c r="D87" s="3">
        <v>8366.0141479492195</v>
      </c>
      <c r="E87" s="3">
        <v>8006.9348144531223</v>
      </c>
      <c r="F87" s="3">
        <v>359.07933349609721</v>
      </c>
      <c r="G87" s="3">
        <v>7605.4674072265625</v>
      </c>
      <c r="H87" s="3">
        <v>3602</v>
      </c>
      <c r="I87" s="3">
        <v>4003.4674072265625</v>
      </c>
      <c r="J87" s="3">
        <v>3602</v>
      </c>
      <c r="K87" s="3">
        <v>401.4674072265625</v>
      </c>
      <c r="L87" s="3">
        <v>401.4674072265625</v>
      </c>
      <c r="M87" s="3">
        <v>3602</v>
      </c>
      <c r="N87" s="3"/>
      <c r="O87" s="97">
        <f t="shared" si="4"/>
        <v>0.89972007602662551</v>
      </c>
      <c r="P87" s="97">
        <f t="shared" si="5"/>
        <v>0.4736066578337384</v>
      </c>
    </row>
    <row r="88" spans="1:16">
      <c r="A88" s="1" t="s">
        <v>204</v>
      </c>
      <c r="B88" s="1" t="s">
        <v>325</v>
      </c>
      <c r="C88" s="85" t="s">
        <v>414</v>
      </c>
      <c r="D88" s="3">
        <v>8366.0141479492195</v>
      </c>
      <c r="E88" s="3">
        <v>8006.9348144531223</v>
      </c>
      <c r="F88" s="3">
        <v>359.07933349609721</v>
      </c>
      <c r="G88" s="3">
        <v>7605.4674072265625</v>
      </c>
      <c r="H88" s="3">
        <v>3602</v>
      </c>
      <c r="I88" s="3">
        <v>4003.4674072265625</v>
      </c>
      <c r="J88" s="3">
        <v>3602</v>
      </c>
      <c r="K88" s="3">
        <v>401.4674072265625</v>
      </c>
      <c r="L88" s="3">
        <v>401.4674072265625</v>
      </c>
      <c r="M88" s="3">
        <v>3602</v>
      </c>
      <c r="N88" s="3"/>
      <c r="O88" s="97">
        <f t="shared" si="4"/>
        <v>0.89972007602662551</v>
      </c>
      <c r="P88" s="97">
        <f t="shared" si="5"/>
        <v>0.4736066578337384</v>
      </c>
    </row>
    <row r="89" spans="1:16" ht="15">
      <c r="A89" s="1" t="s">
        <v>204</v>
      </c>
      <c r="B89" s="1" t="s">
        <v>325</v>
      </c>
      <c r="C89" s="85" t="s">
        <v>415</v>
      </c>
      <c r="D89" s="3">
        <v>8071.1090759277349</v>
      </c>
      <c r="E89" s="3">
        <v>7470.7437744140616</v>
      </c>
      <c r="F89" s="3">
        <v>600.36530151367333</v>
      </c>
      <c r="G89" s="3">
        <v>7337.3718872070312</v>
      </c>
      <c r="H89" s="3">
        <v>3602</v>
      </c>
      <c r="I89" s="3">
        <v>3735.3718872070312</v>
      </c>
      <c r="J89" s="3">
        <v>3602</v>
      </c>
      <c r="K89" s="3">
        <v>133.37188720703125</v>
      </c>
      <c r="L89" s="3">
        <v>133.37188720703125</v>
      </c>
      <c r="M89" s="3">
        <v>3602</v>
      </c>
      <c r="N89" s="3"/>
      <c r="O89" s="113">
        <f t="shared" si="4"/>
        <v>0.96429488382032169</v>
      </c>
      <c r="P89" s="113">
        <f t="shared" si="5"/>
        <v>0.49091146739886732</v>
      </c>
    </row>
    <row r="90" spans="1:16">
      <c r="A90" s="1" t="s">
        <v>322</v>
      </c>
      <c r="B90" s="1" t="s">
        <v>325</v>
      </c>
      <c r="C90" s="85" t="s">
        <v>416</v>
      </c>
      <c r="D90" s="3">
        <v>3962.2000000000003</v>
      </c>
      <c r="E90" s="3">
        <v>3602</v>
      </c>
      <c r="F90" s="3">
        <v>360.20000000000027</v>
      </c>
      <c r="G90" s="3">
        <v>3602</v>
      </c>
      <c r="H90" s="3">
        <v>1801</v>
      </c>
      <c r="I90" s="3">
        <v>1801</v>
      </c>
      <c r="J90" s="3">
        <v>1801</v>
      </c>
      <c r="K90" s="3">
        <v>0</v>
      </c>
      <c r="L90" s="3"/>
      <c r="M90" s="3">
        <v>1801</v>
      </c>
      <c r="N90" s="3"/>
      <c r="O90" s="97">
        <f t="shared" si="4"/>
        <v>1</v>
      </c>
      <c r="P90" s="97">
        <f t="shared" si="5"/>
        <v>0.5</v>
      </c>
    </row>
    <row r="91" spans="1:16">
      <c r="A91" s="1" t="s">
        <v>399</v>
      </c>
      <c r="B91" s="1" t="s">
        <v>325</v>
      </c>
      <c r="C91" s="85" t="s">
        <v>417</v>
      </c>
      <c r="D91" s="3">
        <v>23002.583398437502</v>
      </c>
      <c r="E91" s="3">
        <v>20911.439453125</v>
      </c>
      <c r="F91" s="3">
        <v>2091.1439453125022</v>
      </c>
      <c r="G91" s="3">
        <v>20911.439453125</v>
      </c>
      <c r="H91" s="3">
        <v>10455.7197265625</v>
      </c>
      <c r="I91" s="3">
        <v>10455.7197265625</v>
      </c>
      <c r="J91" s="3">
        <v>10455.7197265625</v>
      </c>
      <c r="K91" s="3">
        <v>0</v>
      </c>
      <c r="L91" s="3"/>
      <c r="M91" s="3">
        <v>10455.7197265625</v>
      </c>
      <c r="N91" s="3"/>
      <c r="O91" s="97">
        <f t="shared" si="4"/>
        <v>1</v>
      </c>
      <c r="P91" s="97">
        <f t="shared" si="5"/>
        <v>0.5</v>
      </c>
    </row>
    <row r="92" spans="1:16">
      <c r="A92" s="1" t="s">
        <v>399</v>
      </c>
      <c r="B92" s="1" t="s">
        <v>325</v>
      </c>
      <c r="C92" s="85" t="s">
        <v>418</v>
      </c>
      <c r="D92" s="3">
        <v>23002.583398437502</v>
      </c>
      <c r="E92" s="3">
        <v>20911.439453125</v>
      </c>
      <c r="F92" s="3">
        <v>2091.1439453125022</v>
      </c>
      <c r="G92" s="3">
        <v>20911.439453125</v>
      </c>
      <c r="H92" s="3">
        <v>10455.7197265625</v>
      </c>
      <c r="I92" s="3">
        <v>10455.7197265625</v>
      </c>
      <c r="J92" s="3">
        <v>10455.7197265625</v>
      </c>
      <c r="K92" s="3">
        <v>0</v>
      </c>
      <c r="L92" s="3"/>
      <c r="M92" s="3">
        <v>10455.7197265625</v>
      </c>
      <c r="N92" s="3"/>
      <c r="O92" s="97">
        <f t="shared" si="4"/>
        <v>1</v>
      </c>
      <c r="P92" s="97">
        <f t="shared" si="5"/>
        <v>0.5</v>
      </c>
    </row>
    <row r="93" spans="1:16">
      <c r="A93" s="1" t="s">
        <v>204</v>
      </c>
      <c r="B93" s="1" t="s">
        <v>325</v>
      </c>
      <c r="C93" s="85" t="s">
        <v>419</v>
      </c>
      <c r="D93" s="3">
        <v>7862.9050720214846</v>
      </c>
      <c r="E93" s="3">
        <v>7416.1910400390616</v>
      </c>
      <c r="F93" s="3">
        <v>446.71403198242297</v>
      </c>
      <c r="G93" s="3">
        <v>7148.0955200195312</v>
      </c>
      <c r="H93" s="3">
        <v>3440</v>
      </c>
      <c r="I93" s="3">
        <v>3708.0955200195312</v>
      </c>
      <c r="J93" s="3">
        <v>3602</v>
      </c>
      <c r="K93" s="3">
        <v>106.09552001953125</v>
      </c>
      <c r="L93" s="3">
        <v>268.09552001953125</v>
      </c>
      <c r="M93" s="3">
        <v>3602</v>
      </c>
      <c r="N93" s="3"/>
      <c r="O93" s="97">
        <f t="shared" si="4"/>
        <v>0.97138813726703233</v>
      </c>
      <c r="P93" s="97">
        <f t="shared" si="5"/>
        <v>0.5039104457840482</v>
      </c>
    </row>
    <row r="94" spans="1:16">
      <c r="A94" s="1" t="s">
        <v>204</v>
      </c>
      <c r="B94" s="1" t="s">
        <v>325</v>
      </c>
      <c r="C94" s="85" t="s">
        <v>420</v>
      </c>
      <c r="D94" s="3">
        <v>7862.9050720214846</v>
      </c>
      <c r="E94" s="3">
        <v>7416.1910400390616</v>
      </c>
      <c r="F94" s="3">
        <v>446.71403198242297</v>
      </c>
      <c r="G94" s="3">
        <v>7148.0955200195312</v>
      </c>
      <c r="H94" s="3">
        <v>3440</v>
      </c>
      <c r="I94" s="3">
        <v>3708.0955200195312</v>
      </c>
      <c r="J94" s="3">
        <v>3602</v>
      </c>
      <c r="K94" s="3">
        <v>106.09552001953125</v>
      </c>
      <c r="L94" s="3">
        <v>268.09552001953125</v>
      </c>
      <c r="M94" s="3">
        <v>3602</v>
      </c>
      <c r="N94" s="3"/>
      <c r="O94" s="97">
        <f t="shared" si="4"/>
        <v>0.97138813726703233</v>
      </c>
      <c r="P94" s="97">
        <f t="shared" si="5"/>
        <v>0.5039104457840482</v>
      </c>
    </row>
    <row r="95" spans="1:16">
      <c r="A95" s="1" t="s">
        <v>91</v>
      </c>
      <c r="B95" s="1" t="s">
        <v>325</v>
      </c>
      <c r="C95" s="85" t="s">
        <v>421</v>
      </c>
      <c r="D95" s="3">
        <v>7862.9050720214846</v>
      </c>
      <c r="E95" s="3">
        <v>7416.1910400390616</v>
      </c>
      <c r="F95" s="3">
        <v>446.71403198242297</v>
      </c>
      <c r="G95" s="3">
        <v>7148.0955200195312</v>
      </c>
      <c r="H95" s="3">
        <v>3440</v>
      </c>
      <c r="I95" s="3">
        <v>3708.0955200195312</v>
      </c>
      <c r="J95" s="3">
        <v>3440</v>
      </c>
      <c r="K95" s="3">
        <v>268.09552001953125</v>
      </c>
      <c r="L95" s="3">
        <v>268.09552001953125</v>
      </c>
      <c r="M95" s="3">
        <v>3440</v>
      </c>
      <c r="N95" s="3"/>
      <c r="O95" s="97">
        <f t="shared" si="4"/>
        <v>0.92769994230943675</v>
      </c>
      <c r="P95" s="97">
        <f t="shared" si="5"/>
        <v>0.48124706649004051</v>
      </c>
    </row>
    <row r="96" spans="1:16">
      <c r="A96" s="1" t="s">
        <v>91</v>
      </c>
      <c r="B96" s="1" t="s">
        <v>325</v>
      </c>
      <c r="C96" s="85" t="s">
        <v>422</v>
      </c>
      <c r="D96" s="3">
        <v>7645.6550720214846</v>
      </c>
      <c r="E96" s="3">
        <v>7218.6910400390616</v>
      </c>
      <c r="F96" s="3">
        <v>426.96403198242297</v>
      </c>
      <c r="G96" s="3">
        <v>6950.5955200195312</v>
      </c>
      <c r="H96" s="3">
        <v>3242.5</v>
      </c>
      <c r="I96" s="3">
        <v>3708.0955200195312</v>
      </c>
      <c r="J96" s="3">
        <v>3708.0955200195312</v>
      </c>
      <c r="K96" s="3">
        <v>0</v>
      </c>
      <c r="L96" s="3">
        <v>268.09552001953125</v>
      </c>
      <c r="M96" s="3">
        <v>3708.0955200195312</v>
      </c>
      <c r="N96" s="3"/>
      <c r="O96" s="97">
        <f t="shared" si="4"/>
        <v>1</v>
      </c>
      <c r="P96" s="97">
        <f t="shared" si="5"/>
        <v>0.53349321066651734</v>
      </c>
    </row>
    <row r="97" spans="1:16">
      <c r="A97" s="1" t="s">
        <v>292</v>
      </c>
      <c r="B97" s="1" t="s">
        <v>326</v>
      </c>
      <c r="C97" s="85" t="s">
        <v>327</v>
      </c>
      <c r="D97" s="3">
        <v>24257.828571428574</v>
      </c>
      <c r="E97" s="3">
        <v>22052.571428571428</v>
      </c>
      <c r="F97" s="3">
        <v>2205.2571428571464</v>
      </c>
      <c r="G97" s="3">
        <v>22052.571428571428</v>
      </c>
      <c r="H97" s="3">
        <v>2756.5714285714275</v>
      </c>
      <c r="I97" s="3">
        <v>19296</v>
      </c>
      <c r="J97" s="3">
        <v>11764</v>
      </c>
      <c r="K97" s="3">
        <v>7532</v>
      </c>
      <c r="L97" s="3"/>
      <c r="M97" s="3">
        <v>11764</v>
      </c>
      <c r="N97" s="3"/>
      <c r="O97" s="97">
        <f t="shared" si="4"/>
        <v>0.60966003316749584</v>
      </c>
      <c r="P97" s="97">
        <f t="shared" si="5"/>
        <v>0.53345252902155893</v>
      </c>
    </row>
    <row r="98" spans="1:16">
      <c r="A98" s="1" t="s">
        <v>293</v>
      </c>
      <c r="B98" s="1" t="s">
        <v>326</v>
      </c>
      <c r="C98" s="85" t="s">
        <v>328</v>
      </c>
      <c r="D98" s="3">
        <v>22025.142857142859</v>
      </c>
      <c r="E98" s="3">
        <v>20022.857142857141</v>
      </c>
      <c r="F98" s="3">
        <v>2002.2857142857174</v>
      </c>
      <c r="G98" s="3">
        <v>20022.857142857141</v>
      </c>
      <c r="H98" s="3">
        <v>2502.8571428571413</v>
      </c>
      <c r="I98" s="3">
        <v>17520</v>
      </c>
      <c r="J98" s="3">
        <v>12844</v>
      </c>
      <c r="K98" s="3">
        <v>4676</v>
      </c>
      <c r="L98" s="3"/>
      <c r="M98" s="3">
        <v>12844</v>
      </c>
      <c r="N98" s="3"/>
      <c r="O98" s="97">
        <f t="shared" si="4"/>
        <v>0.73310502283105028</v>
      </c>
      <c r="P98" s="97">
        <f t="shared" si="5"/>
        <v>0.64146689497716902</v>
      </c>
    </row>
    <row r="99" spans="1:16" ht="15">
      <c r="C99" s="84"/>
      <c r="D99" s="84">
        <v>14577157.82172717</v>
      </c>
      <c r="E99" s="84">
        <v>13228482.810907913</v>
      </c>
      <c r="F99" s="84">
        <v>1348675.0108192584</v>
      </c>
      <c r="G99" s="84">
        <v>11545224.736834832</v>
      </c>
      <c r="H99" s="84">
        <v>2949768.6492640362</v>
      </c>
      <c r="I99" s="84">
        <v>8595456.0875707995</v>
      </c>
      <c r="J99" s="84">
        <v>5147944.0863058083</v>
      </c>
      <c r="K99" s="84">
        <v>3427927.3712649923</v>
      </c>
      <c r="L99" s="84">
        <v>204991.31385009768</v>
      </c>
      <c r="M99" s="84">
        <v>7367250.0977948084</v>
      </c>
      <c r="N99" s="84">
        <v>949455.75059999991</v>
      </c>
      <c r="O99" s="84">
        <f t="shared" ref="O99:P99" si="6">J99/I99</f>
        <v>0.59891459322907115</v>
      </c>
      <c r="P99" s="84">
        <f t="shared" si="6"/>
        <v>0.66588279006054452</v>
      </c>
    </row>
  </sheetData>
  <autoFilter ref="A2:P99"/>
  <mergeCells count="1">
    <mergeCell ref="A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2"/>
  <sheetViews>
    <sheetView showGridLines="0" zoomScaleNormal="100" workbookViewId="0">
      <pane ySplit="1" topLeftCell="A117" activePane="bottomLeft" state="frozen"/>
      <selection pane="bottomLeft" activeCell="M133" sqref="M133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124" t="s">
        <v>471</v>
      </c>
      <c r="C1" s="144"/>
      <c r="D1" s="144"/>
      <c r="E1" s="144"/>
      <c r="F1" s="144"/>
      <c r="G1" s="144"/>
      <c r="H1" s="144"/>
      <c r="I1" s="144"/>
      <c r="J1" s="144"/>
      <c r="K1" s="145"/>
      <c r="L1" s="37"/>
    </row>
    <row r="2" spans="2:13" ht="21" customHeight="1" thickTop="1" thickBot="1">
      <c r="B2" s="137" t="s">
        <v>289</v>
      </c>
      <c r="C2" s="138"/>
      <c r="D2" s="138"/>
      <c r="E2" s="138"/>
      <c r="F2" s="138"/>
      <c r="G2" s="138"/>
      <c r="H2" s="138"/>
      <c r="I2" s="138"/>
      <c r="J2" s="138"/>
      <c r="K2" s="129"/>
    </row>
    <row r="3" spans="2:13" ht="21" customHeight="1" thickTop="1" thickBot="1">
      <c r="B3" s="139" t="s">
        <v>27</v>
      </c>
      <c r="C3" s="140"/>
      <c r="D3" s="140"/>
      <c r="E3" s="39"/>
      <c r="F3" s="141" t="s">
        <v>4</v>
      </c>
      <c r="G3" s="142"/>
      <c r="H3" s="142"/>
      <c r="I3" s="142"/>
      <c r="J3" s="143"/>
      <c r="K3" s="158"/>
    </row>
    <row r="4" spans="2:13" ht="25.5">
      <c r="B4" s="186" t="s">
        <v>9</v>
      </c>
      <c r="C4" s="160" t="s">
        <v>3</v>
      </c>
      <c r="D4" s="160" t="s">
        <v>1</v>
      </c>
      <c r="E4" s="160" t="s">
        <v>0</v>
      </c>
      <c r="F4" s="162" t="s">
        <v>10</v>
      </c>
      <c r="G4" s="162" t="s">
        <v>11</v>
      </c>
      <c r="H4" s="162" t="s">
        <v>2</v>
      </c>
      <c r="I4" s="162" t="s">
        <v>12</v>
      </c>
      <c r="J4" s="160" t="s">
        <v>13</v>
      </c>
      <c r="K4" s="163" t="s">
        <v>15</v>
      </c>
    </row>
    <row r="5" spans="2:13" s="31" customFormat="1" ht="12.75" customHeight="1">
      <c r="B5" s="105" t="s">
        <v>42</v>
      </c>
      <c r="C5" s="199" t="s">
        <v>28</v>
      </c>
      <c r="D5" s="199" t="s">
        <v>334</v>
      </c>
      <c r="E5" s="199" t="s">
        <v>43</v>
      </c>
      <c r="F5" s="198">
        <v>16</v>
      </c>
      <c r="G5" s="198">
        <v>32</v>
      </c>
      <c r="H5" s="161">
        <v>0.66666666666666663</v>
      </c>
      <c r="I5" s="200">
        <v>0</v>
      </c>
      <c r="J5" s="187">
        <v>48</v>
      </c>
      <c r="K5" s="62" t="s">
        <v>44</v>
      </c>
      <c r="L5" s="34" t="s">
        <v>35</v>
      </c>
      <c r="M5" s="38">
        <v>1</v>
      </c>
    </row>
    <row r="6" spans="2:13" s="31" customFormat="1" ht="12.75" customHeight="1">
      <c r="B6" s="105" t="s">
        <v>45</v>
      </c>
      <c r="C6" s="199" t="s">
        <v>28</v>
      </c>
      <c r="D6" s="199" t="s">
        <v>334</v>
      </c>
      <c r="E6" s="199" t="s">
        <v>46</v>
      </c>
      <c r="F6" s="198">
        <v>16</v>
      </c>
      <c r="G6" s="198">
        <v>32</v>
      </c>
      <c r="H6" s="161">
        <v>0.66666666666666663</v>
      </c>
      <c r="I6" s="200">
        <v>0</v>
      </c>
      <c r="J6" s="187">
        <v>48</v>
      </c>
      <c r="K6" s="62" t="s">
        <v>44</v>
      </c>
      <c r="L6" s="34" t="s">
        <v>35</v>
      </c>
      <c r="M6" s="38">
        <v>1</v>
      </c>
    </row>
    <row r="7" spans="2:13" s="31" customFormat="1" ht="12.75" customHeight="1">
      <c r="B7" s="105" t="s">
        <v>47</v>
      </c>
      <c r="C7" s="199" t="s">
        <v>28</v>
      </c>
      <c r="D7" s="199" t="s">
        <v>334</v>
      </c>
      <c r="E7" s="199" t="s">
        <v>49</v>
      </c>
      <c r="F7" s="198">
        <v>63</v>
      </c>
      <c r="G7" s="198">
        <v>141</v>
      </c>
      <c r="H7" s="161">
        <v>0.69117647058823528</v>
      </c>
      <c r="I7" s="200">
        <v>0</v>
      </c>
      <c r="J7" s="187">
        <v>204</v>
      </c>
      <c r="K7" s="62" t="s">
        <v>50</v>
      </c>
      <c r="L7" s="34" t="s">
        <v>36</v>
      </c>
      <c r="M7" s="38">
        <v>1</v>
      </c>
    </row>
    <row r="8" spans="2:13" s="31" customFormat="1" ht="12.75" customHeight="1">
      <c r="B8" s="105" t="s">
        <v>51</v>
      </c>
      <c r="C8" s="199" t="s">
        <v>28</v>
      </c>
      <c r="D8" s="199" t="s">
        <v>334</v>
      </c>
      <c r="E8" s="199" t="s">
        <v>52</v>
      </c>
      <c r="F8" s="198">
        <v>63</v>
      </c>
      <c r="G8" s="198">
        <v>141</v>
      </c>
      <c r="H8" s="161">
        <v>0.69117647058823528</v>
      </c>
      <c r="I8" s="200">
        <v>0</v>
      </c>
      <c r="J8" s="187">
        <v>204</v>
      </c>
      <c r="K8" s="62" t="s">
        <v>50</v>
      </c>
      <c r="L8" s="34" t="s">
        <v>36</v>
      </c>
      <c r="M8" s="38">
        <v>1</v>
      </c>
    </row>
    <row r="9" spans="2:13" s="31" customFormat="1" ht="12.75" customHeight="1">
      <c r="B9" s="105" t="s">
        <v>53</v>
      </c>
      <c r="C9" s="199" t="s">
        <v>28</v>
      </c>
      <c r="D9" s="199" t="s">
        <v>334</v>
      </c>
      <c r="E9" s="199" t="s">
        <v>54</v>
      </c>
      <c r="F9" s="198">
        <v>138</v>
      </c>
      <c r="G9" s="198">
        <v>54</v>
      </c>
      <c r="H9" s="161">
        <v>0.28125</v>
      </c>
      <c r="I9" s="200">
        <v>0</v>
      </c>
      <c r="J9" s="187">
        <v>192</v>
      </c>
      <c r="K9" s="62" t="s">
        <v>55</v>
      </c>
      <c r="L9" s="34" t="s">
        <v>36</v>
      </c>
      <c r="M9" s="38">
        <v>1</v>
      </c>
    </row>
    <row r="10" spans="2:13" s="31" customFormat="1" ht="12.75" customHeight="1">
      <c r="B10" s="105" t="s">
        <v>56</v>
      </c>
      <c r="C10" s="199" t="s">
        <v>28</v>
      </c>
      <c r="D10" s="199" t="s">
        <v>334</v>
      </c>
      <c r="E10" s="199" t="s">
        <v>57</v>
      </c>
      <c r="F10" s="198">
        <v>36</v>
      </c>
      <c r="G10" s="198">
        <v>156</v>
      </c>
      <c r="H10" s="161">
        <v>0.8125</v>
      </c>
      <c r="I10" s="200">
        <v>0</v>
      </c>
      <c r="J10" s="187">
        <v>192</v>
      </c>
      <c r="K10" s="62" t="s">
        <v>55</v>
      </c>
      <c r="L10" s="34" t="s">
        <v>36</v>
      </c>
      <c r="M10" s="38">
        <v>1</v>
      </c>
    </row>
    <row r="11" spans="2:13" s="31" customFormat="1" ht="12.75" customHeight="1">
      <c r="B11" s="105" t="s">
        <v>58</v>
      </c>
      <c r="C11" s="199" t="s">
        <v>28</v>
      </c>
      <c r="D11" s="199" t="s">
        <v>334</v>
      </c>
      <c r="E11" s="199" t="s">
        <v>59</v>
      </c>
      <c r="F11" s="198">
        <v>31</v>
      </c>
      <c r="G11" s="198">
        <v>233</v>
      </c>
      <c r="H11" s="161">
        <v>0.88257575757575757</v>
      </c>
      <c r="I11" s="200">
        <v>0</v>
      </c>
      <c r="J11" s="187">
        <v>264</v>
      </c>
      <c r="K11" s="62" t="s">
        <v>55</v>
      </c>
      <c r="L11" s="34" t="s">
        <v>35</v>
      </c>
      <c r="M11" s="38">
        <v>1</v>
      </c>
    </row>
    <row r="12" spans="2:13" s="31" customFormat="1" ht="12.75" customHeight="1">
      <c r="B12" s="105" t="s">
        <v>60</v>
      </c>
      <c r="C12" s="199" t="s">
        <v>28</v>
      </c>
      <c r="D12" s="199" t="s">
        <v>334</v>
      </c>
      <c r="E12" s="199" t="s">
        <v>61</v>
      </c>
      <c r="F12" s="198">
        <v>141</v>
      </c>
      <c r="G12" s="198">
        <v>51</v>
      </c>
      <c r="H12" s="161">
        <v>0.265625</v>
      </c>
      <c r="I12" s="200">
        <v>0</v>
      </c>
      <c r="J12" s="187">
        <v>192</v>
      </c>
      <c r="K12" s="62" t="s">
        <v>55</v>
      </c>
      <c r="L12" s="34" t="s">
        <v>35</v>
      </c>
      <c r="M12" s="38">
        <v>1</v>
      </c>
    </row>
    <row r="13" spans="2:13" s="31" customFormat="1" ht="12.75" customHeight="1">
      <c r="B13" s="105" t="s">
        <v>62</v>
      </c>
      <c r="C13" s="199" t="s">
        <v>28</v>
      </c>
      <c r="D13" s="199" t="s">
        <v>334</v>
      </c>
      <c r="E13" s="199" t="s">
        <v>63</v>
      </c>
      <c r="F13" s="198">
        <v>33</v>
      </c>
      <c r="G13" s="198">
        <v>159</v>
      </c>
      <c r="H13" s="161">
        <v>0.828125</v>
      </c>
      <c r="I13" s="200">
        <v>0</v>
      </c>
      <c r="J13" s="187">
        <v>192</v>
      </c>
      <c r="K13" s="62" t="s">
        <v>55</v>
      </c>
      <c r="L13" s="34"/>
      <c r="M13" s="38"/>
    </row>
    <row r="14" spans="2:13" s="31" customFormat="1" ht="12.75" customHeight="1">
      <c r="B14" s="105" t="s">
        <v>64</v>
      </c>
      <c r="C14" s="199" t="s">
        <v>28</v>
      </c>
      <c r="D14" s="199" t="s">
        <v>334</v>
      </c>
      <c r="E14" s="199" t="s">
        <v>65</v>
      </c>
      <c r="F14" s="198">
        <v>31</v>
      </c>
      <c r="G14" s="198">
        <v>233</v>
      </c>
      <c r="H14" s="161">
        <v>0.88257575757575757</v>
      </c>
      <c r="I14" s="200">
        <v>0</v>
      </c>
      <c r="J14" s="187">
        <v>264</v>
      </c>
      <c r="K14" s="62" t="s">
        <v>55</v>
      </c>
      <c r="L14" s="34"/>
      <c r="M14" s="38"/>
    </row>
    <row r="15" spans="2:13" s="31" customFormat="1" ht="12.75" customHeight="1">
      <c r="B15" s="105" t="s">
        <v>66</v>
      </c>
      <c r="C15" s="199" t="s">
        <v>29</v>
      </c>
      <c r="D15" s="199" t="s">
        <v>335</v>
      </c>
      <c r="E15" s="199" t="s">
        <v>67</v>
      </c>
      <c r="F15" s="198">
        <v>6</v>
      </c>
      <c r="G15" s="198">
        <v>66</v>
      </c>
      <c r="H15" s="161">
        <v>0.91666666666666663</v>
      </c>
      <c r="I15" s="200">
        <v>0</v>
      </c>
      <c r="J15" s="187">
        <v>72</v>
      </c>
      <c r="K15" s="62" t="s">
        <v>68</v>
      </c>
      <c r="L15" s="34"/>
      <c r="M15" s="38"/>
    </row>
    <row r="16" spans="2:13" s="31" customFormat="1" ht="12.75" customHeight="1">
      <c r="B16" s="105" t="s">
        <v>69</v>
      </c>
      <c r="C16" s="199" t="s">
        <v>29</v>
      </c>
      <c r="D16" s="199" t="s">
        <v>335</v>
      </c>
      <c r="E16" s="199" t="s">
        <v>70</v>
      </c>
      <c r="F16" s="198">
        <v>6</v>
      </c>
      <c r="G16" s="198">
        <v>66</v>
      </c>
      <c r="H16" s="161">
        <v>0.91666666666666663</v>
      </c>
      <c r="I16" s="200">
        <v>0</v>
      </c>
      <c r="J16" s="187">
        <v>72</v>
      </c>
      <c r="K16" s="62" t="s">
        <v>68</v>
      </c>
      <c r="L16" s="34"/>
      <c r="M16" s="38"/>
    </row>
    <row r="17" spans="2:13" ht="21" customHeight="1" thickBot="1">
      <c r="B17" s="146" t="s">
        <v>8</v>
      </c>
      <c r="C17" s="147"/>
      <c r="D17" s="147"/>
      <c r="E17" s="106"/>
      <c r="F17" s="148" t="s">
        <v>4</v>
      </c>
      <c r="G17" s="148"/>
      <c r="H17" s="148"/>
      <c r="I17" s="148"/>
      <c r="J17" s="149"/>
      <c r="K17" s="104" t="s">
        <v>15</v>
      </c>
    </row>
    <row r="18" spans="2:13" s="31" customFormat="1" ht="12.75" customHeight="1">
      <c r="B18" s="111" t="s">
        <v>71</v>
      </c>
      <c r="C18" s="102" t="s">
        <v>14</v>
      </c>
      <c r="D18" s="102" t="s">
        <v>72</v>
      </c>
      <c r="E18" s="108" t="s">
        <v>73</v>
      </c>
      <c r="F18" s="57">
        <v>36</v>
      </c>
      <c r="G18" s="57">
        <v>91</v>
      </c>
      <c r="H18" s="48">
        <v>0.71653543307086609</v>
      </c>
      <c r="I18" s="57">
        <v>0</v>
      </c>
      <c r="J18" s="57">
        <v>127</v>
      </c>
      <c r="K18" s="109" t="s">
        <v>74</v>
      </c>
      <c r="L18" s="34" t="s">
        <v>37</v>
      </c>
      <c r="M18" s="38">
        <v>1</v>
      </c>
    </row>
    <row r="19" spans="2:13" s="31" customFormat="1" ht="12.75" customHeight="1">
      <c r="B19" s="47" t="s">
        <v>75</v>
      </c>
      <c r="C19" s="96" t="s">
        <v>14</v>
      </c>
      <c r="D19" s="96" t="s">
        <v>72</v>
      </c>
      <c r="E19" s="66" t="s">
        <v>76</v>
      </c>
      <c r="F19" s="83">
        <v>36</v>
      </c>
      <c r="G19" s="83">
        <v>72</v>
      </c>
      <c r="H19" s="79">
        <v>0.66666666666666663</v>
      </c>
      <c r="I19" s="83">
        <v>0</v>
      </c>
      <c r="J19" s="83">
        <v>108</v>
      </c>
      <c r="K19" s="46" t="s">
        <v>74</v>
      </c>
      <c r="L19" s="34" t="s">
        <v>38</v>
      </c>
      <c r="M19" s="38">
        <v>1</v>
      </c>
    </row>
    <row r="20" spans="2:13" s="31" customFormat="1" ht="12.75" customHeight="1">
      <c r="B20" s="51" t="s">
        <v>77</v>
      </c>
      <c r="C20" s="95" t="s">
        <v>14</v>
      </c>
      <c r="D20" s="95" t="s">
        <v>72</v>
      </c>
      <c r="E20" s="65" t="s">
        <v>78</v>
      </c>
      <c r="F20" s="83">
        <v>26</v>
      </c>
      <c r="G20" s="83">
        <v>114</v>
      </c>
      <c r="H20" s="79">
        <v>0.81428571428571428</v>
      </c>
      <c r="I20" s="83">
        <v>0</v>
      </c>
      <c r="J20" s="83">
        <v>140</v>
      </c>
      <c r="K20" s="62" t="s">
        <v>79</v>
      </c>
      <c r="L20" s="34" t="s">
        <v>38</v>
      </c>
      <c r="M20" s="38">
        <v>1</v>
      </c>
    </row>
    <row r="21" spans="2:13" s="31" customFormat="1" ht="12.75" customHeight="1">
      <c r="B21" s="47" t="s">
        <v>80</v>
      </c>
      <c r="C21" s="96" t="s">
        <v>14</v>
      </c>
      <c r="D21" s="96" t="s">
        <v>72</v>
      </c>
      <c r="E21" s="66" t="s">
        <v>81</v>
      </c>
      <c r="F21" s="83">
        <v>26</v>
      </c>
      <c r="G21" s="83">
        <v>113</v>
      </c>
      <c r="H21" s="79">
        <v>0.81294964028776984</v>
      </c>
      <c r="I21" s="83">
        <v>0</v>
      </c>
      <c r="J21" s="83">
        <v>139</v>
      </c>
      <c r="K21" s="62" t="s">
        <v>79</v>
      </c>
      <c r="L21" s="34" t="s">
        <v>38</v>
      </c>
      <c r="M21" s="38">
        <v>1</v>
      </c>
    </row>
    <row r="22" spans="2:13" s="31" customFormat="1" ht="12.75" customHeight="1">
      <c r="B22" s="45" t="s">
        <v>82</v>
      </c>
      <c r="C22" s="76" t="s">
        <v>83</v>
      </c>
      <c r="D22" s="95" t="s">
        <v>72</v>
      </c>
      <c r="E22" s="74" t="s">
        <v>84</v>
      </c>
      <c r="F22" s="83"/>
      <c r="G22" s="83"/>
      <c r="H22" s="79"/>
      <c r="I22" s="83">
        <v>0</v>
      </c>
      <c r="J22" s="83"/>
      <c r="K22" s="100" t="s">
        <v>333</v>
      </c>
      <c r="L22" s="34" t="s">
        <v>38</v>
      </c>
      <c r="M22" s="38">
        <v>1</v>
      </c>
    </row>
    <row r="23" spans="2:13" s="31" customFormat="1" ht="12.75" customHeight="1">
      <c r="B23" s="45" t="s">
        <v>85</v>
      </c>
      <c r="C23" s="76" t="s">
        <v>83</v>
      </c>
      <c r="D23" s="95" t="s">
        <v>72</v>
      </c>
      <c r="E23" s="74" t="s">
        <v>86</v>
      </c>
      <c r="F23" s="83"/>
      <c r="G23" s="83"/>
      <c r="H23" s="79"/>
      <c r="I23" s="83">
        <v>0</v>
      </c>
      <c r="J23" s="83"/>
      <c r="K23" s="100" t="s">
        <v>333</v>
      </c>
      <c r="L23" s="34" t="s">
        <v>37</v>
      </c>
      <c r="M23" s="38">
        <v>1</v>
      </c>
    </row>
    <row r="24" spans="2:13" s="31" customFormat="1" ht="12.75" customHeight="1">
      <c r="B24" s="45" t="s">
        <v>87</v>
      </c>
      <c r="C24" s="76" t="s">
        <v>83</v>
      </c>
      <c r="D24" s="95" t="s">
        <v>72</v>
      </c>
      <c r="E24" s="74" t="s">
        <v>88</v>
      </c>
      <c r="F24" s="83"/>
      <c r="G24" s="83"/>
      <c r="H24" s="79"/>
      <c r="I24" s="83">
        <v>0</v>
      </c>
      <c r="J24" s="83"/>
      <c r="K24" s="100" t="s">
        <v>333</v>
      </c>
      <c r="L24" s="34" t="s">
        <v>37</v>
      </c>
      <c r="M24" s="38">
        <v>1</v>
      </c>
    </row>
    <row r="25" spans="2:13" s="31" customFormat="1" ht="12.75" customHeight="1" thickBot="1">
      <c r="B25" s="44" t="s">
        <v>89</v>
      </c>
      <c r="C25" s="43" t="s">
        <v>83</v>
      </c>
      <c r="D25" s="49" t="s">
        <v>72</v>
      </c>
      <c r="E25" s="42" t="s">
        <v>90</v>
      </c>
      <c r="F25" s="64"/>
      <c r="G25" s="64"/>
      <c r="H25" s="60"/>
      <c r="I25" s="64">
        <v>0</v>
      </c>
      <c r="J25" s="64"/>
      <c r="K25" s="107" t="s">
        <v>333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137" t="s">
        <v>290</v>
      </c>
      <c r="C28" s="138"/>
      <c r="D28" s="138"/>
      <c r="E28" s="138"/>
      <c r="F28" s="138"/>
      <c r="G28" s="138"/>
      <c r="H28" s="138"/>
      <c r="I28" s="138"/>
      <c r="J28" s="138"/>
      <c r="K28" s="129"/>
    </row>
    <row r="29" spans="2:13" ht="21.75" thickTop="1" thickBot="1">
      <c r="B29" s="139" t="s">
        <v>27</v>
      </c>
      <c r="C29" s="140"/>
      <c r="D29" s="140"/>
      <c r="E29" s="39"/>
      <c r="F29" s="141" t="s">
        <v>4</v>
      </c>
      <c r="G29" s="142"/>
      <c r="H29" s="142"/>
      <c r="I29" s="142"/>
      <c r="J29" s="143"/>
      <c r="K29" s="35"/>
    </row>
    <row r="30" spans="2:13" ht="27" thickTop="1" thickBot="1">
      <c r="B30" s="40" t="s">
        <v>9</v>
      </c>
      <c r="C30" s="41" t="s">
        <v>3</v>
      </c>
      <c r="D30" s="41" t="s">
        <v>1</v>
      </c>
      <c r="E30" s="41" t="s">
        <v>0</v>
      </c>
      <c r="F30" s="50" t="s">
        <v>10</v>
      </c>
      <c r="G30" s="50" t="s">
        <v>11</v>
      </c>
      <c r="H30" s="50" t="s">
        <v>2</v>
      </c>
      <c r="I30" s="50" t="s">
        <v>12</v>
      </c>
      <c r="J30" s="41" t="s">
        <v>13</v>
      </c>
      <c r="K30" s="50" t="s">
        <v>15</v>
      </c>
    </row>
    <row r="31" spans="2:13">
      <c r="B31" s="165" t="s">
        <v>92</v>
      </c>
      <c r="C31" s="103" t="s">
        <v>28</v>
      </c>
      <c r="D31" s="103" t="s">
        <v>334</v>
      </c>
      <c r="E31" s="103" t="s">
        <v>93</v>
      </c>
      <c r="F31" s="197">
        <v>109</v>
      </c>
      <c r="G31" s="197">
        <v>23</v>
      </c>
      <c r="H31" s="166">
        <v>0.21100917431192662</v>
      </c>
      <c r="I31" s="167">
        <v>0</v>
      </c>
      <c r="J31" s="168">
        <v>132</v>
      </c>
      <c r="K31" s="62" t="s">
        <v>44</v>
      </c>
    </row>
    <row r="32" spans="2:13">
      <c r="B32" s="169" t="s">
        <v>94</v>
      </c>
      <c r="C32" s="199" t="s">
        <v>28</v>
      </c>
      <c r="D32" s="199" t="s">
        <v>334</v>
      </c>
      <c r="E32" s="199" t="s">
        <v>95</v>
      </c>
      <c r="F32" s="198">
        <v>110</v>
      </c>
      <c r="G32" s="198">
        <v>22</v>
      </c>
      <c r="H32" s="164">
        <v>0.2</v>
      </c>
      <c r="I32" s="173">
        <v>0</v>
      </c>
      <c r="J32" s="187">
        <v>132</v>
      </c>
      <c r="K32" s="62" t="s">
        <v>44</v>
      </c>
    </row>
    <row r="33" spans="2:11">
      <c r="B33" s="169" t="s">
        <v>156</v>
      </c>
      <c r="C33" s="199" t="s">
        <v>28</v>
      </c>
      <c r="D33" s="199" t="s">
        <v>444</v>
      </c>
      <c r="E33" s="199" t="s">
        <v>157</v>
      </c>
      <c r="F33" s="198">
        <v>69</v>
      </c>
      <c r="G33" s="198">
        <v>111</v>
      </c>
      <c r="H33" s="164">
        <v>1.6086956521739131</v>
      </c>
      <c r="I33" s="173">
        <v>0</v>
      </c>
      <c r="J33" s="187">
        <v>180</v>
      </c>
      <c r="K33" s="62" t="s">
        <v>68</v>
      </c>
    </row>
    <row r="34" spans="2:11">
      <c r="B34" s="169" t="s">
        <v>158</v>
      </c>
      <c r="C34" s="199" t="s">
        <v>28</v>
      </c>
      <c r="D34" s="199" t="s">
        <v>444</v>
      </c>
      <c r="E34" s="199" t="s">
        <v>159</v>
      </c>
      <c r="F34" s="198">
        <v>66</v>
      </c>
      <c r="G34" s="198">
        <v>113</v>
      </c>
      <c r="H34" s="164">
        <v>1.7121212121212122</v>
      </c>
      <c r="I34" s="173">
        <v>1</v>
      </c>
      <c r="J34" s="187">
        <v>180</v>
      </c>
      <c r="K34" s="62" t="s">
        <v>68</v>
      </c>
    </row>
    <row r="35" spans="2:11">
      <c r="B35" s="169" t="s">
        <v>96</v>
      </c>
      <c r="C35" s="199" t="s">
        <v>28</v>
      </c>
      <c r="D35" s="199" t="s">
        <v>334</v>
      </c>
      <c r="E35" s="199" t="s">
        <v>97</v>
      </c>
      <c r="F35" s="198">
        <v>112</v>
      </c>
      <c r="G35" s="198">
        <v>8</v>
      </c>
      <c r="H35" s="164">
        <v>7.1428571428571425E-2</v>
      </c>
      <c r="I35" s="173">
        <v>0</v>
      </c>
      <c r="J35" s="187">
        <v>120</v>
      </c>
      <c r="K35" s="62" t="s">
        <v>50</v>
      </c>
    </row>
    <row r="36" spans="2:11">
      <c r="B36" s="169" t="s">
        <v>98</v>
      </c>
      <c r="C36" s="199" t="s">
        <v>28</v>
      </c>
      <c r="D36" s="199" t="s">
        <v>334</v>
      </c>
      <c r="E36" s="199" t="s">
        <v>99</v>
      </c>
      <c r="F36" s="198">
        <v>116</v>
      </c>
      <c r="G36" s="198">
        <v>4</v>
      </c>
      <c r="H36" s="164">
        <v>3.4482758620689655E-2</v>
      </c>
      <c r="I36" s="173">
        <v>0</v>
      </c>
      <c r="J36" s="187">
        <v>120</v>
      </c>
      <c r="K36" s="62" t="s">
        <v>50</v>
      </c>
    </row>
    <row r="37" spans="2:11">
      <c r="B37" s="169" t="s">
        <v>100</v>
      </c>
      <c r="C37" s="199" t="s">
        <v>28</v>
      </c>
      <c r="D37" s="199" t="s">
        <v>334</v>
      </c>
      <c r="E37" s="199" t="s">
        <v>101</v>
      </c>
      <c r="F37" s="198">
        <v>220</v>
      </c>
      <c r="G37" s="198">
        <v>84</v>
      </c>
      <c r="H37" s="164">
        <v>0.38181818181818183</v>
      </c>
      <c r="I37" s="173">
        <v>0</v>
      </c>
      <c r="J37" s="187">
        <v>304</v>
      </c>
      <c r="K37" s="62" t="s">
        <v>50</v>
      </c>
    </row>
    <row r="38" spans="2:11">
      <c r="B38" s="169" t="s">
        <v>112</v>
      </c>
      <c r="C38" s="199" t="s">
        <v>28</v>
      </c>
      <c r="D38" s="199" t="s">
        <v>334</v>
      </c>
      <c r="E38" s="199" t="s">
        <v>113</v>
      </c>
      <c r="F38" s="198">
        <v>101</v>
      </c>
      <c r="G38" s="198">
        <v>81</v>
      </c>
      <c r="H38" s="164">
        <v>0.80198019801980203</v>
      </c>
      <c r="I38" s="173">
        <v>0</v>
      </c>
      <c r="J38" s="187">
        <v>182</v>
      </c>
      <c r="K38" s="62" t="s">
        <v>55</v>
      </c>
    </row>
    <row r="39" spans="2:11">
      <c r="B39" s="169" t="s">
        <v>116</v>
      </c>
      <c r="C39" s="199" t="s">
        <v>28</v>
      </c>
      <c r="D39" s="199" t="s">
        <v>334</v>
      </c>
      <c r="E39" s="199" t="s">
        <v>117</v>
      </c>
      <c r="F39" s="198">
        <v>198</v>
      </c>
      <c r="G39" s="198">
        <v>138</v>
      </c>
      <c r="H39" s="164">
        <v>0.69696969696969702</v>
      </c>
      <c r="I39" s="173">
        <v>0</v>
      </c>
      <c r="J39" s="187">
        <v>336</v>
      </c>
      <c r="K39" s="62" t="s">
        <v>55</v>
      </c>
    </row>
    <row r="40" spans="2:11">
      <c r="B40" s="169" t="s">
        <v>118</v>
      </c>
      <c r="C40" s="199" t="s">
        <v>28</v>
      </c>
      <c r="D40" s="199" t="s">
        <v>334</v>
      </c>
      <c r="E40" s="199" t="s">
        <v>119</v>
      </c>
      <c r="F40" s="198">
        <v>139</v>
      </c>
      <c r="G40" s="198">
        <v>101</v>
      </c>
      <c r="H40" s="164">
        <v>0.72661870503597126</v>
      </c>
      <c r="I40" s="173">
        <v>0</v>
      </c>
      <c r="J40" s="187">
        <v>240</v>
      </c>
      <c r="K40" s="62" t="s">
        <v>55</v>
      </c>
    </row>
    <row r="41" spans="2:11">
      <c r="B41" s="169" t="s">
        <v>120</v>
      </c>
      <c r="C41" s="199" t="s">
        <v>28</v>
      </c>
      <c r="D41" s="199" t="s">
        <v>334</v>
      </c>
      <c r="E41" s="199" t="s">
        <v>121</v>
      </c>
      <c r="F41" s="198">
        <v>291</v>
      </c>
      <c r="G41" s="198">
        <v>21</v>
      </c>
      <c r="H41" s="164">
        <v>7.2164948453608241E-2</v>
      </c>
      <c r="I41" s="173">
        <v>0</v>
      </c>
      <c r="J41" s="187">
        <v>312</v>
      </c>
      <c r="K41" s="62" t="s">
        <v>55</v>
      </c>
    </row>
    <row r="42" spans="2:11">
      <c r="B42" s="169" t="s">
        <v>140</v>
      </c>
      <c r="C42" s="199" t="s">
        <v>28</v>
      </c>
      <c r="D42" s="199" t="s">
        <v>334</v>
      </c>
      <c r="E42" s="199" t="s">
        <v>141</v>
      </c>
      <c r="F42" s="198">
        <v>117</v>
      </c>
      <c r="G42" s="198">
        <v>123</v>
      </c>
      <c r="H42" s="164">
        <v>1.0512820512820513</v>
      </c>
      <c r="I42" s="173">
        <v>0</v>
      </c>
      <c r="J42" s="187">
        <v>240</v>
      </c>
      <c r="K42" s="62" t="s">
        <v>55</v>
      </c>
    </row>
    <row r="43" spans="2:11">
      <c r="B43" s="169" t="s">
        <v>142</v>
      </c>
      <c r="C43" s="199" t="s">
        <v>28</v>
      </c>
      <c r="D43" s="199" t="s">
        <v>334</v>
      </c>
      <c r="E43" s="199" t="s">
        <v>143</v>
      </c>
      <c r="F43" s="198">
        <v>131</v>
      </c>
      <c r="G43" s="198">
        <v>85</v>
      </c>
      <c r="H43" s="164">
        <v>0.64885496183206104</v>
      </c>
      <c r="I43" s="173">
        <v>0</v>
      </c>
      <c r="J43" s="187">
        <v>216</v>
      </c>
      <c r="K43" s="62" t="s">
        <v>55</v>
      </c>
    </row>
    <row r="44" spans="2:11">
      <c r="B44" s="169" t="s">
        <v>144</v>
      </c>
      <c r="C44" s="199" t="s">
        <v>28</v>
      </c>
      <c r="D44" s="199" t="s">
        <v>334</v>
      </c>
      <c r="E44" s="199" t="s">
        <v>145</v>
      </c>
      <c r="F44" s="198">
        <v>242</v>
      </c>
      <c r="G44" s="198">
        <v>21</v>
      </c>
      <c r="H44" s="164">
        <v>8.6776859504132234E-2</v>
      </c>
      <c r="I44" s="173">
        <v>0</v>
      </c>
      <c r="J44" s="187">
        <v>263</v>
      </c>
      <c r="K44" s="62" t="s">
        <v>55</v>
      </c>
    </row>
    <row r="45" spans="2:11">
      <c r="B45" s="169" t="s">
        <v>124</v>
      </c>
      <c r="C45" s="199" t="s">
        <v>28</v>
      </c>
      <c r="D45" s="199" t="s">
        <v>334</v>
      </c>
      <c r="E45" s="199" t="s">
        <v>125</v>
      </c>
      <c r="F45" s="198">
        <v>91</v>
      </c>
      <c r="G45" s="198">
        <v>29</v>
      </c>
      <c r="H45" s="164">
        <v>0.31868131868131866</v>
      </c>
      <c r="I45" s="173">
        <v>0</v>
      </c>
      <c r="J45" s="187">
        <v>120</v>
      </c>
      <c r="K45" s="62" t="s">
        <v>55</v>
      </c>
    </row>
    <row r="46" spans="2:11">
      <c r="B46" s="169" t="s">
        <v>126</v>
      </c>
      <c r="C46" s="199" t="s">
        <v>28</v>
      </c>
      <c r="D46" s="199" t="s">
        <v>334</v>
      </c>
      <c r="E46" s="199" t="s">
        <v>127</v>
      </c>
      <c r="F46" s="198">
        <v>137</v>
      </c>
      <c r="G46" s="198">
        <v>79</v>
      </c>
      <c r="H46" s="164">
        <v>0.57664233576642332</v>
      </c>
      <c r="I46" s="173">
        <v>0</v>
      </c>
      <c r="J46" s="187">
        <v>216</v>
      </c>
      <c r="K46" s="62" t="s">
        <v>55</v>
      </c>
    </row>
    <row r="47" spans="2:11">
      <c r="B47" s="169" t="s">
        <v>102</v>
      </c>
      <c r="C47" s="199" t="s">
        <v>28</v>
      </c>
      <c r="D47" s="199" t="s">
        <v>334</v>
      </c>
      <c r="E47" s="199" t="s">
        <v>103</v>
      </c>
      <c r="F47" s="198">
        <v>46</v>
      </c>
      <c r="G47" s="198">
        <v>274</v>
      </c>
      <c r="H47" s="164">
        <v>5.9565217391304346</v>
      </c>
      <c r="I47" s="173">
        <v>0</v>
      </c>
      <c r="J47" s="187">
        <v>320</v>
      </c>
      <c r="K47" s="62" t="s">
        <v>50</v>
      </c>
    </row>
    <row r="48" spans="2:11">
      <c r="B48" s="169" t="s">
        <v>152</v>
      </c>
      <c r="C48" s="199" t="s">
        <v>28</v>
      </c>
      <c r="D48" s="199" t="s">
        <v>334</v>
      </c>
      <c r="E48" s="199" t="s">
        <v>153</v>
      </c>
      <c r="F48" s="198">
        <v>90</v>
      </c>
      <c r="G48" s="198">
        <v>166</v>
      </c>
      <c r="H48" s="164">
        <v>1.8444444444444446</v>
      </c>
      <c r="I48" s="173">
        <v>0</v>
      </c>
      <c r="J48" s="187">
        <v>256</v>
      </c>
      <c r="K48" s="62" t="s">
        <v>55</v>
      </c>
    </row>
    <row r="49" spans="2:11">
      <c r="B49" s="169" t="s">
        <v>104</v>
      </c>
      <c r="C49" s="199" t="s">
        <v>28</v>
      </c>
      <c r="D49" s="199" t="s">
        <v>334</v>
      </c>
      <c r="E49" s="199" t="s">
        <v>105</v>
      </c>
      <c r="F49" s="198">
        <v>109</v>
      </c>
      <c r="G49" s="198">
        <v>23</v>
      </c>
      <c r="H49" s="164">
        <v>0.21100917431192662</v>
      </c>
      <c r="I49" s="173">
        <v>0</v>
      </c>
      <c r="J49" s="187">
        <v>132</v>
      </c>
      <c r="K49" s="62" t="s">
        <v>50</v>
      </c>
    </row>
    <row r="50" spans="2:11">
      <c r="B50" s="169" t="s">
        <v>106</v>
      </c>
      <c r="C50" s="199" t="s">
        <v>28</v>
      </c>
      <c r="D50" s="199" t="s">
        <v>334</v>
      </c>
      <c r="E50" s="199" t="s">
        <v>107</v>
      </c>
      <c r="F50" s="198">
        <v>112</v>
      </c>
      <c r="G50" s="198">
        <v>20</v>
      </c>
      <c r="H50" s="164">
        <v>0.17857142857142858</v>
      </c>
      <c r="I50" s="173">
        <v>0</v>
      </c>
      <c r="J50" s="187">
        <v>132</v>
      </c>
      <c r="K50" s="62" t="s">
        <v>50</v>
      </c>
    </row>
    <row r="51" spans="2:11">
      <c r="B51" s="169" t="s">
        <v>108</v>
      </c>
      <c r="C51" s="199" t="s">
        <v>28</v>
      </c>
      <c r="D51" s="199" t="s">
        <v>334</v>
      </c>
      <c r="E51" s="199" t="s">
        <v>109</v>
      </c>
      <c r="F51" s="198">
        <v>217</v>
      </c>
      <c r="G51" s="198">
        <v>87</v>
      </c>
      <c r="H51" s="164">
        <v>0.4009216589861751</v>
      </c>
      <c r="I51" s="173">
        <v>0</v>
      </c>
      <c r="J51" s="187">
        <v>304</v>
      </c>
      <c r="K51" s="62" t="s">
        <v>50</v>
      </c>
    </row>
    <row r="52" spans="2:11">
      <c r="B52" s="169" t="s">
        <v>114</v>
      </c>
      <c r="C52" s="199" t="s">
        <v>28</v>
      </c>
      <c r="D52" s="199" t="s">
        <v>334</v>
      </c>
      <c r="E52" s="199" t="s">
        <v>115</v>
      </c>
      <c r="F52" s="198">
        <v>100</v>
      </c>
      <c r="G52" s="198">
        <v>84</v>
      </c>
      <c r="H52" s="164">
        <v>0.84</v>
      </c>
      <c r="I52" s="173">
        <v>0</v>
      </c>
      <c r="J52" s="187">
        <v>184</v>
      </c>
      <c r="K52" s="62" t="s">
        <v>55</v>
      </c>
    </row>
    <row r="53" spans="2:11">
      <c r="B53" s="169" t="s">
        <v>128</v>
      </c>
      <c r="C53" s="199" t="s">
        <v>28</v>
      </c>
      <c r="D53" s="199" t="s">
        <v>334</v>
      </c>
      <c r="E53" s="199" t="s">
        <v>129</v>
      </c>
      <c r="F53" s="198">
        <v>196</v>
      </c>
      <c r="G53" s="198">
        <v>140</v>
      </c>
      <c r="H53" s="164">
        <v>0.7142857142857143</v>
      </c>
      <c r="I53" s="173">
        <v>0</v>
      </c>
      <c r="J53" s="187">
        <v>336</v>
      </c>
      <c r="K53" s="62" t="s">
        <v>55</v>
      </c>
    </row>
    <row r="54" spans="2:11">
      <c r="B54" s="169" t="s">
        <v>130</v>
      </c>
      <c r="C54" s="199" t="s">
        <v>28</v>
      </c>
      <c r="D54" s="199" t="s">
        <v>334</v>
      </c>
      <c r="E54" s="199" t="s">
        <v>131</v>
      </c>
      <c r="F54" s="198">
        <v>142</v>
      </c>
      <c r="G54" s="198">
        <v>98</v>
      </c>
      <c r="H54" s="164">
        <v>0.6901408450704225</v>
      </c>
      <c r="I54" s="173">
        <v>0</v>
      </c>
      <c r="J54" s="187">
        <v>240</v>
      </c>
      <c r="K54" s="62" t="s">
        <v>55</v>
      </c>
    </row>
    <row r="55" spans="2:11">
      <c r="B55" s="169" t="s">
        <v>132</v>
      </c>
      <c r="C55" s="199" t="s">
        <v>28</v>
      </c>
      <c r="D55" s="199" t="s">
        <v>334</v>
      </c>
      <c r="E55" s="199" t="s">
        <v>133</v>
      </c>
      <c r="F55" s="198">
        <v>289</v>
      </c>
      <c r="G55" s="198">
        <v>23</v>
      </c>
      <c r="H55" s="164">
        <v>7.9584775086505188E-2</v>
      </c>
      <c r="I55" s="173">
        <v>0</v>
      </c>
      <c r="J55" s="187">
        <v>312</v>
      </c>
      <c r="K55" s="62" t="s">
        <v>55</v>
      </c>
    </row>
    <row r="56" spans="2:11">
      <c r="B56" s="169" t="s">
        <v>146</v>
      </c>
      <c r="C56" s="199" t="s">
        <v>28</v>
      </c>
      <c r="D56" s="199" t="s">
        <v>334</v>
      </c>
      <c r="E56" s="199" t="s">
        <v>147</v>
      </c>
      <c r="F56" s="198">
        <v>116</v>
      </c>
      <c r="G56" s="198">
        <v>124</v>
      </c>
      <c r="H56" s="164">
        <v>1.0689655172413792</v>
      </c>
      <c r="I56" s="173">
        <v>0</v>
      </c>
      <c r="J56" s="187">
        <v>240</v>
      </c>
      <c r="K56" s="62" t="s">
        <v>55</v>
      </c>
    </row>
    <row r="57" spans="2:11">
      <c r="B57" s="169" t="s">
        <v>148</v>
      </c>
      <c r="C57" s="199" t="s">
        <v>28</v>
      </c>
      <c r="D57" s="199" t="s">
        <v>334</v>
      </c>
      <c r="E57" s="199" t="s">
        <v>149</v>
      </c>
      <c r="F57" s="198">
        <v>130</v>
      </c>
      <c r="G57" s="198">
        <v>86</v>
      </c>
      <c r="H57" s="164">
        <v>0.66153846153846152</v>
      </c>
      <c r="I57" s="173">
        <v>0</v>
      </c>
      <c r="J57" s="187">
        <v>216</v>
      </c>
      <c r="K57" s="62" t="s">
        <v>55</v>
      </c>
    </row>
    <row r="58" spans="2:11">
      <c r="B58" s="169" t="s">
        <v>150</v>
      </c>
      <c r="C58" s="199" t="s">
        <v>28</v>
      </c>
      <c r="D58" s="199" t="s">
        <v>334</v>
      </c>
      <c r="E58" s="199" t="s">
        <v>151</v>
      </c>
      <c r="F58" s="198">
        <v>244</v>
      </c>
      <c r="G58" s="198">
        <v>20</v>
      </c>
      <c r="H58" s="164">
        <v>8.1967213114754092E-2</v>
      </c>
      <c r="I58" s="173">
        <v>0</v>
      </c>
      <c r="J58" s="187">
        <v>264</v>
      </c>
      <c r="K58" s="62" t="s">
        <v>55</v>
      </c>
    </row>
    <row r="59" spans="2:11">
      <c r="B59" s="169" t="s">
        <v>122</v>
      </c>
      <c r="C59" s="199" t="s">
        <v>28</v>
      </c>
      <c r="D59" s="199" t="s">
        <v>334</v>
      </c>
      <c r="E59" s="199" t="s">
        <v>123</v>
      </c>
      <c r="F59" s="198">
        <v>210</v>
      </c>
      <c r="G59" s="198">
        <v>30</v>
      </c>
      <c r="H59" s="164">
        <v>0.14285714285714285</v>
      </c>
      <c r="I59" s="173">
        <v>0</v>
      </c>
      <c r="J59" s="187">
        <v>240</v>
      </c>
      <c r="K59" s="62" t="s">
        <v>55</v>
      </c>
    </row>
    <row r="60" spans="2:11">
      <c r="B60" s="169" t="s">
        <v>134</v>
      </c>
      <c r="C60" s="199" t="s">
        <v>28</v>
      </c>
      <c r="D60" s="199" t="s">
        <v>334</v>
      </c>
      <c r="E60" s="199" t="s">
        <v>135</v>
      </c>
      <c r="F60" s="198">
        <v>210</v>
      </c>
      <c r="G60" s="198">
        <v>30</v>
      </c>
      <c r="H60" s="164">
        <v>0.14285714285714285</v>
      </c>
      <c r="I60" s="173">
        <v>0</v>
      </c>
      <c r="J60" s="187">
        <v>240</v>
      </c>
      <c r="K60" s="62" t="s">
        <v>55</v>
      </c>
    </row>
    <row r="61" spans="2:11">
      <c r="B61" s="169" t="s">
        <v>136</v>
      </c>
      <c r="C61" s="199" t="s">
        <v>28</v>
      </c>
      <c r="D61" s="199" t="s">
        <v>334</v>
      </c>
      <c r="E61" s="199" t="s">
        <v>137</v>
      </c>
      <c r="F61" s="198">
        <v>91</v>
      </c>
      <c r="G61" s="198">
        <v>29</v>
      </c>
      <c r="H61" s="164">
        <v>0.31868131868131866</v>
      </c>
      <c r="I61" s="173">
        <v>0</v>
      </c>
      <c r="J61" s="187">
        <v>120</v>
      </c>
      <c r="K61" s="62" t="s">
        <v>55</v>
      </c>
    </row>
    <row r="62" spans="2:11">
      <c r="B62" s="169" t="s">
        <v>138</v>
      </c>
      <c r="C62" s="199" t="s">
        <v>28</v>
      </c>
      <c r="D62" s="199" t="s">
        <v>334</v>
      </c>
      <c r="E62" s="199" t="s">
        <v>139</v>
      </c>
      <c r="F62" s="198">
        <v>137</v>
      </c>
      <c r="G62" s="198">
        <v>79</v>
      </c>
      <c r="H62" s="164">
        <v>0.57664233576642332</v>
      </c>
      <c r="I62" s="173">
        <v>0</v>
      </c>
      <c r="J62" s="187">
        <v>216</v>
      </c>
      <c r="K62" s="62" t="s">
        <v>55</v>
      </c>
    </row>
    <row r="63" spans="2:11">
      <c r="B63" s="193" t="s">
        <v>110</v>
      </c>
      <c r="C63" s="199" t="s">
        <v>28</v>
      </c>
      <c r="D63" s="199" t="s">
        <v>334</v>
      </c>
      <c r="E63" s="199" t="s">
        <v>111</v>
      </c>
      <c r="F63" s="198">
        <v>46</v>
      </c>
      <c r="G63" s="198">
        <v>273</v>
      </c>
      <c r="H63" s="164">
        <v>5.9347826086956523</v>
      </c>
      <c r="I63" s="173">
        <v>1</v>
      </c>
      <c r="J63" s="187">
        <v>320</v>
      </c>
      <c r="K63" s="62" t="s">
        <v>50</v>
      </c>
    </row>
    <row r="64" spans="2:11">
      <c r="B64" s="169" t="s">
        <v>154</v>
      </c>
      <c r="C64" s="199" t="s">
        <v>28</v>
      </c>
      <c r="D64" s="199" t="s">
        <v>334</v>
      </c>
      <c r="E64" s="199" t="s">
        <v>155</v>
      </c>
      <c r="F64" s="198">
        <v>90</v>
      </c>
      <c r="G64" s="198">
        <v>166</v>
      </c>
      <c r="H64" s="164">
        <v>1.8444444444444446</v>
      </c>
      <c r="I64" s="173">
        <v>0</v>
      </c>
      <c r="J64" s="187">
        <v>256</v>
      </c>
      <c r="K64" s="62" t="s">
        <v>55</v>
      </c>
    </row>
    <row r="65" spans="2:11">
      <c r="B65" s="193" t="s">
        <v>445</v>
      </c>
      <c r="C65" s="199" t="s">
        <v>446</v>
      </c>
      <c r="D65" s="199" t="s">
        <v>444</v>
      </c>
      <c r="E65" s="199" t="s">
        <v>447</v>
      </c>
      <c r="F65" s="198">
        <v>21</v>
      </c>
      <c r="G65" s="198">
        <v>27</v>
      </c>
      <c r="H65" s="164">
        <v>1.2857142857142858</v>
      </c>
      <c r="I65" s="173">
        <v>0</v>
      </c>
      <c r="J65" s="187">
        <v>48</v>
      </c>
      <c r="K65" s="62" t="s">
        <v>55</v>
      </c>
    </row>
    <row r="66" spans="2:11">
      <c r="B66" s="193" t="s">
        <v>448</v>
      </c>
      <c r="C66" s="199" t="s">
        <v>446</v>
      </c>
      <c r="D66" s="199" t="s">
        <v>444</v>
      </c>
      <c r="E66" s="199" t="s">
        <v>449</v>
      </c>
      <c r="F66" s="198">
        <v>21</v>
      </c>
      <c r="G66" s="198">
        <v>27</v>
      </c>
      <c r="H66" s="164">
        <v>1.2857142857142858</v>
      </c>
      <c r="I66" s="173">
        <v>0</v>
      </c>
      <c r="J66" s="187">
        <v>48</v>
      </c>
      <c r="K66" s="62" t="s">
        <v>55</v>
      </c>
    </row>
    <row r="67" spans="2:11">
      <c r="B67" s="193" t="s">
        <v>450</v>
      </c>
      <c r="C67" s="199" t="s">
        <v>446</v>
      </c>
      <c r="D67" s="199" t="s">
        <v>444</v>
      </c>
      <c r="E67" s="199" t="s">
        <v>451</v>
      </c>
      <c r="F67" s="198">
        <v>4</v>
      </c>
      <c r="G67" s="198">
        <v>44</v>
      </c>
      <c r="H67" s="164">
        <v>11</v>
      </c>
      <c r="I67" s="173">
        <v>0</v>
      </c>
      <c r="J67" s="187">
        <v>48</v>
      </c>
      <c r="K67" s="62" t="s">
        <v>55</v>
      </c>
    </row>
    <row r="68" spans="2:11">
      <c r="B68" s="193" t="s">
        <v>452</v>
      </c>
      <c r="C68" s="199" t="s">
        <v>446</v>
      </c>
      <c r="D68" s="199" t="s">
        <v>444</v>
      </c>
      <c r="E68" s="199" t="s">
        <v>453</v>
      </c>
      <c r="F68" s="198">
        <v>4</v>
      </c>
      <c r="G68" s="198">
        <v>44</v>
      </c>
      <c r="H68" s="164">
        <v>11</v>
      </c>
      <c r="I68" s="173">
        <v>0</v>
      </c>
      <c r="J68" s="187">
        <v>48</v>
      </c>
      <c r="K68" s="62" t="s">
        <v>55</v>
      </c>
    </row>
    <row r="69" spans="2:11">
      <c r="B69" s="193" t="s">
        <v>454</v>
      </c>
      <c r="C69" s="199" t="s">
        <v>446</v>
      </c>
      <c r="D69" s="199" t="s">
        <v>444</v>
      </c>
      <c r="E69" s="199" t="s">
        <v>455</v>
      </c>
      <c r="F69" s="198">
        <v>42</v>
      </c>
      <c r="G69" s="198">
        <v>6</v>
      </c>
      <c r="H69" s="164">
        <v>0.14285714285714285</v>
      </c>
      <c r="I69" s="173">
        <v>0</v>
      </c>
      <c r="J69" s="187">
        <v>48</v>
      </c>
      <c r="K69" s="62" t="s">
        <v>55</v>
      </c>
    </row>
    <row r="70" spans="2:11">
      <c r="B70" s="193" t="s">
        <v>456</v>
      </c>
      <c r="C70" s="199" t="s">
        <v>446</v>
      </c>
      <c r="D70" s="199" t="s">
        <v>444</v>
      </c>
      <c r="E70" s="199" t="s">
        <v>457</v>
      </c>
      <c r="F70" s="198">
        <v>42</v>
      </c>
      <c r="G70" s="198">
        <v>6</v>
      </c>
      <c r="H70" s="164">
        <v>0.14285714285714285</v>
      </c>
      <c r="I70" s="173">
        <v>0</v>
      </c>
      <c r="J70" s="187">
        <v>48</v>
      </c>
      <c r="K70" s="62" t="s">
        <v>55</v>
      </c>
    </row>
    <row r="71" spans="2:11">
      <c r="B71" s="193" t="s">
        <v>458</v>
      </c>
      <c r="C71" s="199" t="s">
        <v>446</v>
      </c>
      <c r="D71" s="199" t="s">
        <v>444</v>
      </c>
      <c r="E71" s="199" t="s">
        <v>459</v>
      </c>
      <c r="F71" s="198">
        <v>21</v>
      </c>
      <c r="G71" s="198">
        <v>27</v>
      </c>
      <c r="H71" s="164">
        <v>1.2857142857142858</v>
      </c>
      <c r="I71" s="173">
        <v>0</v>
      </c>
      <c r="J71" s="187">
        <v>48</v>
      </c>
      <c r="K71" s="62" t="s">
        <v>55</v>
      </c>
    </row>
    <row r="72" spans="2:11">
      <c r="B72" s="193" t="s">
        <v>460</v>
      </c>
      <c r="C72" s="199" t="s">
        <v>446</v>
      </c>
      <c r="D72" s="199" t="s">
        <v>444</v>
      </c>
      <c r="E72" s="199" t="s">
        <v>461</v>
      </c>
      <c r="F72" s="198">
        <v>21</v>
      </c>
      <c r="G72" s="198">
        <v>27</v>
      </c>
      <c r="H72" s="164">
        <v>1.2857142857142858</v>
      </c>
      <c r="I72" s="173">
        <v>0</v>
      </c>
      <c r="J72" s="187">
        <v>48</v>
      </c>
      <c r="K72" s="62" t="s">
        <v>55</v>
      </c>
    </row>
    <row r="73" spans="2:11" ht="15">
      <c r="B73" s="51"/>
      <c r="C73" s="80"/>
      <c r="D73" s="80"/>
      <c r="E73" s="78"/>
      <c r="F73" s="83"/>
      <c r="G73" s="83"/>
      <c r="H73" s="79"/>
      <c r="I73" s="83"/>
      <c r="J73" s="83"/>
      <c r="K73" s="62"/>
    </row>
    <row r="74" spans="2:11" ht="15">
      <c r="B74" s="51"/>
      <c r="C74" s="80"/>
      <c r="D74" s="80"/>
      <c r="E74" s="78"/>
      <c r="F74" s="83"/>
      <c r="G74" s="83"/>
      <c r="H74" s="79"/>
      <c r="I74" s="83"/>
      <c r="J74" s="83"/>
      <c r="K74" s="62"/>
    </row>
    <row r="75" spans="2:11" ht="15">
      <c r="B75" s="51"/>
      <c r="C75" s="80"/>
      <c r="D75" s="80"/>
      <c r="E75" s="78"/>
      <c r="F75" s="83"/>
      <c r="G75" s="83"/>
      <c r="H75" s="79"/>
      <c r="I75" s="83"/>
      <c r="J75" s="83"/>
      <c r="K75" s="62"/>
    </row>
    <row r="76" spans="2:11" ht="15">
      <c r="B76" s="51"/>
      <c r="C76" s="80"/>
      <c r="D76" s="80"/>
      <c r="E76" s="78"/>
      <c r="F76" s="83"/>
      <c r="G76" s="83"/>
      <c r="H76" s="79"/>
      <c r="I76" s="83"/>
      <c r="J76" s="83"/>
      <c r="K76" s="62"/>
    </row>
    <row r="77" spans="2:11" ht="15">
      <c r="B77" s="51"/>
      <c r="C77" s="80"/>
      <c r="D77" s="80"/>
      <c r="E77" s="78"/>
      <c r="F77" s="83"/>
      <c r="G77" s="83"/>
      <c r="H77" s="79"/>
      <c r="I77" s="83"/>
      <c r="J77" s="83"/>
      <c r="K77" s="62"/>
    </row>
    <row r="78" spans="2:11" ht="15">
      <c r="B78" s="51"/>
      <c r="C78" s="80"/>
      <c r="D78" s="80"/>
      <c r="E78" s="78"/>
      <c r="F78" s="83"/>
      <c r="G78" s="83"/>
      <c r="H78" s="79"/>
      <c r="I78" s="83"/>
      <c r="J78" s="83"/>
      <c r="K78" s="62"/>
    </row>
    <row r="79" spans="2:11" ht="15">
      <c r="B79" s="51"/>
      <c r="C79" s="80"/>
      <c r="D79" s="80"/>
      <c r="E79" s="78"/>
      <c r="F79" s="83"/>
      <c r="G79" s="83"/>
      <c r="H79" s="79"/>
      <c r="I79" s="83"/>
      <c r="J79" s="83"/>
      <c r="K79" s="62"/>
    </row>
    <row r="80" spans="2:11" ht="15">
      <c r="B80" s="51"/>
      <c r="C80" s="80"/>
      <c r="D80" s="80"/>
      <c r="E80" s="78"/>
      <c r="F80" s="83"/>
      <c r="G80" s="83"/>
      <c r="H80" s="79"/>
      <c r="I80" s="83"/>
      <c r="J80" s="83"/>
      <c r="K80" s="62"/>
    </row>
    <row r="81" spans="2:11" ht="15">
      <c r="B81" s="51"/>
      <c r="C81" s="80"/>
      <c r="D81" s="80"/>
      <c r="E81" s="78"/>
      <c r="F81" s="83"/>
      <c r="G81" s="83"/>
      <c r="H81" s="79"/>
      <c r="I81" s="83"/>
      <c r="J81" s="83"/>
      <c r="K81" s="62"/>
    </row>
    <row r="82" spans="2:11" ht="15">
      <c r="B82" s="51"/>
      <c r="C82" s="80"/>
      <c r="D82" s="80"/>
      <c r="E82" s="78"/>
      <c r="F82" s="83"/>
      <c r="G82" s="83"/>
      <c r="H82" s="79"/>
      <c r="I82" s="83"/>
      <c r="J82" s="83"/>
      <c r="K82" s="62"/>
    </row>
    <row r="83" spans="2:11" ht="15.75" thickBot="1">
      <c r="B83" s="53"/>
      <c r="C83" s="59"/>
      <c r="D83" s="59"/>
      <c r="E83" s="56"/>
      <c r="F83" s="64"/>
      <c r="G83" s="64"/>
      <c r="H83" s="60"/>
      <c r="I83" s="64"/>
      <c r="J83" s="64"/>
      <c r="K83" s="61"/>
    </row>
    <row r="84" spans="2:11" ht="21" customHeight="1" thickBot="1">
      <c r="B84" s="146" t="s">
        <v>8</v>
      </c>
      <c r="C84" s="147"/>
      <c r="D84" s="147"/>
      <c r="E84" s="114"/>
      <c r="F84" s="148" t="s">
        <v>4</v>
      </c>
      <c r="G84" s="148"/>
      <c r="H84" s="148"/>
      <c r="I84" s="148"/>
      <c r="J84" s="149"/>
      <c r="K84" s="104" t="s">
        <v>15</v>
      </c>
    </row>
    <row r="85" spans="2:11" ht="15">
      <c r="B85" s="150" t="s">
        <v>160</v>
      </c>
      <c r="C85" s="151" t="s">
        <v>14</v>
      </c>
      <c r="D85" s="151" t="s">
        <v>72</v>
      </c>
      <c r="E85" s="71" t="s">
        <v>161</v>
      </c>
      <c r="F85" s="191">
        <v>52</v>
      </c>
      <c r="G85" s="191">
        <v>44</v>
      </c>
      <c r="H85" s="203">
        <v>0.45833333333333331</v>
      </c>
      <c r="I85" s="191">
        <v>0</v>
      </c>
      <c r="J85" s="191">
        <v>96</v>
      </c>
      <c r="K85" s="201" t="s">
        <v>74</v>
      </c>
    </row>
    <row r="86" spans="2:11" ht="15">
      <c r="B86" s="45" t="s">
        <v>162</v>
      </c>
      <c r="C86" s="74" t="s">
        <v>14</v>
      </c>
      <c r="D86" s="74" t="s">
        <v>72</v>
      </c>
      <c r="E86" s="78" t="s">
        <v>163</v>
      </c>
      <c r="F86" s="63">
        <v>51</v>
      </c>
      <c r="G86" s="63">
        <v>45</v>
      </c>
      <c r="H86" s="58">
        <v>0.46875</v>
      </c>
      <c r="I86" s="63">
        <v>0</v>
      </c>
      <c r="J86" s="63">
        <v>96</v>
      </c>
      <c r="K86" s="68" t="s">
        <v>74</v>
      </c>
    </row>
    <row r="87" spans="2:11" ht="15">
      <c r="B87" s="45" t="s">
        <v>164</v>
      </c>
      <c r="C87" s="74" t="s">
        <v>14</v>
      </c>
      <c r="D87" s="74" t="s">
        <v>72</v>
      </c>
      <c r="E87" s="78" t="s">
        <v>165</v>
      </c>
      <c r="F87" s="63">
        <v>36</v>
      </c>
      <c r="G87" s="63">
        <v>68</v>
      </c>
      <c r="H87" s="58">
        <v>0.65384615384615385</v>
      </c>
      <c r="I87" s="63">
        <v>0</v>
      </c>
      <c r="J87" s="63">
        <v>104</v>
      </c>
      <c r="K87" s="67" t="s">
        <v>79</v>
      </c>
    </row>
    <row r="88" spans="2:11" ht="15">
      <c r="B88" s="45" t="s">
        <v>166</v>
      </c>
      <c r="C88" s="74" t="s">
        <v>14</v>
      </c>
      <c r="D88" s="74" t="s">
        <v>72</v>
      </c>
      <c r="E88" s="78" t="s">
        <v>167</v>
      </c>
      <c r="F88" s="63">
        <v>36</v>
      </c>
      <c r="G88" s="63">
        <v>68</v>
      </c>
      <c r="H88" s="58">
        <v>0.65384615384615385</v>
      </c>
      <c r="I88" s="63">
        <v>0</v>
      </c>
      <c r="J88" s="63">
        <v>104</v>
      </c>
      <c r="K88" s="67" t="s">
        <v>79</v>
      </c>
    </row>
    <row r="89" spans="2:11" ht="15">
      <c r="B89" s="45" t="s">
        <v>168</v>
      </c>
      <c r="C89" s="74" t="s">
        <v>14</v>
      </c>
      <c r="D89" s="74" t="s">
        <v>72</v>
      </c>
      <c r="E89" s="78" t="s">
        <v>169</v>
      </c>
      <c r="F89" s="63">
        <v>19</v>
      </c>
      <c r="G89" s="63">
        <v>85</v>
      </c>
      <c r="H89" s="58">
        <v>0.81730769230769229</v>
      </c>
      <c r="I89" s="63">
        <v>0</v>
      </c>
      <c r="J89" s="63">
        <v>104</v>
      </c>
      <c r="K89" s="67" t="s">
        <v>79</v>
      </c>
    </row>
    <row r="90" spans="2:11" ht="15">
      <c r="B90" s="45" t="s">
        <v>170</v>
      </c>
      <c r="C90" s="74" t="s">
        <v>14</v>
      </c>
      <c r="D90" s="74" t="s">
        <v>72</v>
      </c>
      <c r="E90" s="78" t="s">
        <v>171</v>
      </c>
      <c r="F90" s="63">
        <v>18</v>
      </c>
      <c r="G90" s="63">
        <v>86</v>
      </c>
      <c r="H90" s="58">
        <v>0.82692307692307687</v>
      </c>
      <c r="I90" s="63">
        <v>0</v>
      </c>
      <c r="J90" s="63">
        <v>104</v>
      </c>
      <c r="K90" s="67" t="s">
        <v>79</v>
      </c>
    </row>
    <row r="91" spans="2:11" ht="15">
      <c r="B91" s="72" t="s">
        <v>172</v>
      </c>
      <c r="C91" s="75" t="s">
        <v>14</v>
      </c>
      <c r="D91" s="75" t="s">
        <v>72</v>
      </c>
      <c r="E91" s="77" t="s">
        <v>173</v>
      </c>
      <c r="F91" s="63">
        <v>105</v>
      </c>
      <c r="G91" s="63">
        <v>35</v>
      </c>
      <c r="H91" s="58">
        <v>0.25</v>
      </c>
      <c r="I91" s="63">
        <v>0</v>
      </c>
      <c r="J91" s="63">
        <v>140</v>
      </c>
      <c r="K91" s="68" t="s">
        <v>74</v>
      </c>
    </row>
    <row r="92" spans="2:11" ht="15">
      <c r="B92" s="72" t="s">
        <v>174</v>
      </c>
      <c r="C92" s="75" t="s">
        <v>14</v>
      </c>
      <c r="D92" s="75" t="s">
        <v>72</v>
      </c>
      <c r="E92" s="77" t="s">
        <v>175</v>
      </c>
      <c r="F92" s="63">
        <v>88</v>
      </c>
      <c r="G92" s="63">
        <v>52</v>
      </c>
      <c r="H92" s="58">
        <v>0.37142857142857144</v>
      </c>
      <c r="I92" s="63">
        <v>0</v>
      </c>
      <c r="J92" s="63">
        <v>140</v>
      </c>
      <c r="K92" s="68" t="s">
        <v>74</v>
      </c>
    </row>
    <row r="93" spans="2:11" ht="15">
      <c r="B93" s="72" t="s">
        <v>176</v>
      </c>
      <c r="C93" s="75" t="s">
        <v>14</v>
      </c>
      <c r="D93" s="75" t="s">
        <v>72</v>
      </c>
      <c r="E93" s="77" t="s">
        <v>177</v>
      </c>
      <c r="F93" s="63">
        <v>16</v>
      </c>
      <c r="G93" s="63">
        <v>124</v>
      </c>
      <c r="H93" s="58">
        <v>0.88571428571428568</v>
      </c>
      <c r="I93" s="63">
        <v>0</v>
      </c>
      <c r="J93" s="63">
        <v>140</v>
      </c>
      <c r="K93" s="67" t="s">
        <v>79</v>
      </c>
    </row>
    <row r="94" spans="2:11" ht="15">
      <c r="B94" s="72" t="s">
        <v>178</v>
      </c>
      <c r="C94" s="75" t="s">
        <v>14</v>
      </c>
      <c r="D94" s="75" t="s">
        <v>72</v>
      </c>
      <c r="E94" s="69" t="s">
        <v>179</v>
      </c>
      <c r="F94" s="63">
        <v>17</v>
      </c>
      <c r="G94" s="63">
        <v>123</v>
      </c>
      <c r="H94" s="58">
        <v>0.87857142857142856</v>
      </c>
      <c r="I94" s="63">
        <v>0</v>
      </c>
      <c r="J94" s="63">
        <v>140</v>
      </c>
      <c r="K94" s="67" t="s">
        <v>79</v>
      </c>
    </row>
    <row r="95" spans="2:11" ht="15">
      <c r="B95" s="72" t="s">
        <v>180</v>
      </c>
      <c r="C95" s="75" t="s">
        <v>14</v>
      </c>
      <c r="D95" s="75" t="s">
        <v>72</v>
      </c>
      <c r="E95" s="77" t="s">
        <v>181</v>
      </c>
      <c r="F95" s="63">
        <v>119</v>
      </c>
      <c r="G95" s="63">
        <v>21</v>
      </c>
      <c r="H95" s="58">
        <v>0.15</v>
      </c>
      <c r="I95" s="63">
        <v>0</v>
      </c>
      <c r="J95" s="63">
        <v>140</v>
      </c>
      <c r="K95" s="68" t="s">
        <v>74</v>
      </c>
    </row>
    <row r="96" spans="2:11" ht="15">
      <c r="B96" s="72" t="s">
        <v>182</v>
      </c>
      <c r="C96" s="75" t="s">
        <v>14</v>
      </c>
      <c r="D96" s="75" t="s">
        <v>72</v>
      </c>
      <c r="E96" s="77" t="s">
        <v>183</v>
      </c>
      <c r="F96" s="63">
        <v>131</v>
      </c>
      <c r="G96" s="63">
        <v>9</v>
      </c>
      <c r="H96" s="58">
        <v>6.4285714285714279E-2</v>
      </c>
      <c r="I96" s="63">
        <v>0</v>
      </c>
      <c r="J96" s="63">
        <v>140</v>
      </c>
      <c r="K96" s="68" t="s">
        <v>74</v>
      </c>
    </row>
    <row r="97" spans="2:11" ht="15">
      <c r="B97" s="45" t="s">
        <v>184</v>
      </c>
      <c r="C97" s="74" t="s">
        <v>14</v>
      </c>
      <c r="D97" s="74" t="s">
        <v>72</v>
      </c>
      <c r="E97" s="78" t="s">
        <v>185</v>
      </c>
      <c r="F97" s="63">
        <v>43</v>
      </c>
      <c r="G97" s="63">
        <v>85</v>
      </c>
      <c r="H97" s="58">
        <v>0.6640625</v>
      </c>
      <c r="I97" s="63">
        <v>0</v>
      </c>
      <c r="J97" s="63">
        <v>128</v>
      </c>
      <c r="K97" s="67" t="s">
        <v>79</v>
      </c>
    </row>
    <row r="98" spans="2:11" ht="15">
      <c r="B98" s="45" t="s">
        <v>186</v>
      </c>
      <c r="C98" s="74" t="s">
        <v>14</v>
      </c>
      <c r="D98" s="74" t="s">
        <v>72</v>
      </c>
      <c r="E98" s="78" t="s">
        <v>187</v>
      </c>
      <c r="F98" s="63">
        <v>43</v>
      </c>
      <c r="G98" s="63">
        <v>85</v>
      </c>
      <c r="H98" s="58">
        <v>0.6640625</v>
      </c>
      <c r="I98" s="63">
        <v>0</v>
      </c>
      <c r="J98" s="63">
        <v>128</v>
      </c>
      <c r="K98" s="67" t="s">
        <v>79</v>
      </c>
    </row>
    <row r="99" spans="2:11" ht="15">
      <c r="B99" s="45" t="s">
        <v>188</v>
      </c>
      <c r="C99" s="74" t="s">
        <v>14</v>
      </c>
      <c r="D99" s="74" t="s">
        <v>72</v>
      </c>
      <c r="E99" s="78" t="s">
        <v>189</v>
      </c>
      <c r="F99" s="63">
        <v>55</v>
      </c>
      <c r="G99" s="63">
        <v>73</v>
      </c>
      <c r="H99" s="58">
        <v>0.5703125</v>
      </c>
      <c r="I99" s="63">
        <v>0</v>
      </c>
      <c r="J99" s="63">
        <v>128</v>
      </c>
      <c r="K99" s="67" t="s">
        <v>79</v>
      </c>
    </row>
    <row r="100" spans="2:11" ht="15">
      <c r="B100" s="45" t="s">
        <v>190</v>
      </c>
      <c r="C100" s="74" t="s">
        <v>14</v>
      </c>
      <c r="D100" s="74" t="s">
        <v>72</v>
      </c>
      <c r="E100" s="78" t="s">
        <v>191</v>
      </c>
      <c r="F100" s="63">
        <v>55</v>
      </c>
      <c r="G100" s="63">
        <v>73</v>
      </c>
      <c r="H100" s="58">
        <v>0.5703125</v>
      </c>
      <c r="I100" s="63">
        <v>0</v>
      </c>
      <c r="J100" s="63">
        <v>128</v>
      </c>
      <c r="K100" s="67" t="s">
        <v>79</v>
      </c>
    </row>
    <row r="101" spans="2:11" ht="15">
      <c r="B101" s="45" t="s">
        <v>192</v>
      </c>
      <c r="C101" s="74" t="s">
        <v>14</v>
      </c>
      <c r="D101" s="74" t="s">
        <v>72</v>
      </c>
      <c r="E101" s="78" t="s">
        <v>193</v>
      </c>
      <c r="F101" s="63">
        <v>16</v>
      </c>
      <c r="G101" s="63">
        <v>112</v>
      </c>
      <c r="H101" s="58">
        <v>0.875</v>
      </c>
      <c r="I101" s="63">
        <v>0</v>
      </c>
      <c r="J101" s="63">
        <v>128</v>
      </c>
      <c r="K101" s="67" t="s">
        <v>79</v>
      </c>
    </row>
    <row r="102" spans="2:11" ht="15">
      <c r="B102" s="45" t="s">
        <v>194</v>
      </c>
      <c r="C102" s="74" t="s">
        <v>14</v>
      </c>
      <c r="D102" s="74" t="s">
        <v>72</v>
      </c>
      <c r="E102" s="78" t="s">
        <v>195</v>
      </c>
      <c r="F102" s="63">
        <v>16</v>
      </c>
      <c r="G102" s="63">
        <v>112</v>
      </c>
      <c r="H102" s="58">
        <v>0.875</v>
      </c>
      <c r="I102" s="63">
        <v>0</v>
      </c>
      <c r="J102" s="63">
        <v>128</v>
      </c>
      <c r="K102" s="67" t="s">
        <v>79</v>
      </c>
    </row>
    <row r="103" spans="2:11" ht="15">
      <c r="B103" s="45" t="s">
        <v>196</v>
      </c>
      <c r="C103" s="76" t="s">
        <v>83</v>
      </c>
      <c r="D103" s="74" t="s">
        <v>72</v>
      </c>
      <c r="E103" s="74" t="s">
        <v>197</v>
      </c>
      <c r="F103" s="63"/>
      <c r="G103" s="63"/>
      <c r="H103" s="58"/>
      <c r="I103" s="63">
        <v>0</v>
      </c>
      <c r="J103" s="63"/>
      <c r="K103" s="100" t="s">
        <v>333</v>
      </c>
    </row>
    <row r="104" spans="2:11" ht="15">
      <c r="B104" s="45" t="s">
        <v>198</v>
      </c>
      <c r="C104" s="76" t="s">
        <v>83</v>
      </c>
      <c r="D104" s="74" t="s">
        <v>72</v>
      </c>
      <c r="E104" s="74" t="s">
        <v>199</v>
      </c>
      <c r="F104" s="63"/>
      <c r="G104" s="63"/>
      <c r="H104" s="58"/>
      <c r="I104" s="63">
        <v>0</v>
      </c>
      <c r="J104" s="63"/>
      <c r="K104" s="100" t="s">
        <v>333</v>
      </c>
    </row>
    <row r="105" spans="2:11" ht="15">
      <c r="B105" s="45" t="s">
        <v>200</v>
      </c>
      <c r="C105" s="76" t="s">
        <v>83</v>
      </c>
      <c r="D105" s="74" t="s">
        <v>72</v>
      </c>
      <c r="E105" s="74" t="s">
        <v>201</v>
      </c>
      <c r="F105" s="63"/>
      <c r="G105" s="63"/>
      <c r="H105" s="58"/>
      <c r="I105" s="63">
        <v>0</v>
      </c>
      <c r="J105" s="63"/>
      <c r="K105" s="100" t="s">
        <v>333</v>
      </c>
    </row>
    <row r="106" spans="2:11" ht="15.75" thickBot="1">
      <c r="B106" s="44" t="s">
        <v>202</v>
      </c>
      <c r="C106" s="43" t="s">
        <v>83</v>
      </c>
      <c r="D106" s="42" t="s">
        <v>72</v>
      </c>
      <c r="E106" s="42" t="s">
        <v>203</v>
      </c>
      <c r="F106" s="55"/>
      <c r="G106" s="55"/>
      <c r="H106" s="54"/>
      <c r="I106" s="55">
        <v>0</v>
      </c>
      <c r="J106" s="55"/>
      <c r="K106" s="107" t="s">
        <v>333</v>
      </c>
    </row>
    <row r="108" spans="2:11" ht="13.5" thickBot="1"/>
    <row r="109" spans="2:11" ht="21" thickBot="1">
      <c r="B109" s="134" t="s">
        <v>291</v>
      </c>
      <c r="C109" s="135"/>
      <c r="D109" s="135"/>
      <c r="E109" s="135"/>
      <c r="F109" s="135"/>
      <c r="G109" s="135"/>
      <c r="H109" s="135"/>
      <c r="I109" s="135"/>
      <c r="J109" s="135"/>
      <c r="K109" s="136"/>
    </row>
    <row r="110" spans="2:11" ht="21" thickBot="1">
      <c r="B110" s="139" t="s">
        <v>27</v>
      </c>
      <c r="C110" s="140"/>
      <c r="D110" s="140"/>
      <c r="E110" s="39"/>
      <c r="F110" s="141" t="s">
        <v>4</v>
      </c>
      <c r="G110" s="142"/>
      <c r="H110" s="142"/>
      <c r="I110" s="142"/>
      <c r="J110" s="143"/>
      <c r="K110" s="210"/>
    </row>
    <row r="111" spans="2:11" ht="25.5">
      <c r="B111" s="186" t="s">
        <v>9</v>
      </c>
      <c r="C111" s="160" t="s">
        <v>3</v>
      </c>
      <c r="D111" s="160" t="s">
        <v>1</v>
      </c>
      <c r="E111" s="160" t="s">
        <v>0</v>
      </c>
      <c r="F111" s="162" t="s">
        <v>10</v>
      </c>
      <c r="G111" s="162" t="s">
        <v>11</v>
      </c>
      <c r="H111" s="162" t="s">
        <v>2</v>
      </c>
      <c r="I111" s="162" t="s">
        <v>12</v>
      </c>
      <c r="J111" s="160" t="s">
        <v>13</v>
      </c>
      <c r="K111" s="163" t="s">
        <v>15</v>
      </c>
    </row>
    <row r="112" spans="2:11">
      <c r="B112" s="105" t="s">
        <v>205</v>
      </c>
      <c r="C112" s="215" t="s">
        <v>28</v>
      </c>
      <c r="D112" s="215" t="s">
        <v>334</v>
      </c>
      <c r="E112" s="215" t="s">
        <v>206</v>
      </c>
      <c r="F112" s="212">
        <v>134</v>
      </c>
      <c r="G112" s="212">
        <v>10</v>
      </c>
      <c r="H112" s="172">
        <v>6.9444444444444448E-2</v>
      </c>
      <c r="I112" s="204">
        <v>0</v>
      </c>
      <c r="J112" s="187">
        <v>144</v>
      </c>
      <c r="K112" s="62" t="s">
        <v>50</v>
      </c>
    </row>
    <row r="113" spans="2:11">
      <c r="B113" s="105" t="s">
        <v>207</v>
      </c>
      <c r="C113" s="215" t="s">
        <v>28</v>
      </c>
      <c r="D113" s="215" t="s">
        <v>334</v>
      </c>
      <c r="E113" s="215" t="s">
        <v>208</v>
      </c>
      <c r="F113" s="212">
        <v>131</v>
      </c>
      <c r="G113" s="212">
        <v>13</v>
      </c>
      <c r="H113" s="172">
        <v>9.0277777777777776E-2</v>
      </c>
      <c r="I113" s="204">
        <v>0</v>
      </c>
      <c r="J113" s="187">
        <v>144</v>
      </c>
      <c r="K113" s="62" t="s">
        <v>50</v>
      </c>
    </row>
    <row r="114" spans="2:11">
      <c r="B114" s="105" t="s">
        <v>209</v>
      </c>
      <c r="C114" s="215" t="s">
        <v>28</v>
      </c>
      <c r="D114" s="215" t="s">
        <v>334</v>
      </c>
      <c r="E114" s="215" t="s">
        <v>210</v>
      </c>
      <c r="F114" s="212">
        <v>113</v>
      </c>
      <c r="G114" s="212">
        <v>19</v>
      </c>
      <c r="H114" s="172">
        <v>0.14393939393939395</v>
      </c>
      <c r="I114" s="204">
        <v>0</v>
      </c>
      <c r="J114" s="187">
        <v>132</v>
      </c>
      <c r="K114" s="62" t="s">
        <v>50</v>
      </c>
    </row>
    <row r="115" spans="2:11">
      <c r="B115" s="105" t="s">
        <v>211</v>
      </c>
      <c r="C115" s="215" t="s">
        <v>28</v>
      </c>
      <c r="D115" s="215" t="s">
        <v>334</v>
      </c>
      <c r="E115" s="215" t="s">
        <v>212</v>
      </c>
      <c r="F115" s="212">
        <v>78</v>
      </c>
      <c r="G115" s="212">
        <v>66</v>
      </c>
      <c r="H115" s="172">
        <v>0.45833333333333331</v>
      </c>
      <c r="I115" s="204">
        <v>0</v>
      </c>
      <c r="J115" s="187">
        <v>144</v>
      </c>
      <c r="K115" s="62" t="s">
        <v>50</v>
      </c>
    </row>
    <row r="116" spans="2:11">
      <c r="B116" s="105" t="s">
        <v>213</v>
      </c>
      <c r="C116" s="215" t="s">
        <v>28</v>
      </c>
      <c r="D116" s="215" t="s">
        <v>334</v>
      </c>
      <c r="E116" s="215" t="s">
        <v>214</v>
      </c>
      <c r="F116" s="212">
        <v>135</v>
      </c>
      <c r="G116" s="212">
        <v>8</v>
      </c>
      <c r="H116" s="172">
        <v>5.5944055944055944E-2</v>
      </c>
      <c r="I116" s="204">
        <v>1</v>
      </c>
      <c r="J116" s="187">
        <v>144</v>
      </c>
      <c r="K116" s="62" t="s">
        <v>50</v>
      </c>
    </row>
    <row r="117" spans="2:11">
      <c r="B117" s="105" t="s">
        <v>215</v>
      </c>
      <c r="C117" s="215" t="s">
        <v>28</v>
      </c>
      <c r="D117" s="215" t="s">
        <v>334</v>
      </c>
      <c r="E117" s="215" t="s">
        <v>216</v>
      </c>
      <c r="F117" s="212">
        <v>131</v>
      </c>
      <c r="G117" s="212">
        <v>13</v>
      </c>
      <c r="H117" s="172">
        <v>9.0277777777777776E-2</v>
      </c>
      <c r="I117" s="204">
        <v>0</v>
      </c>
      <c r="J117" s="187">
        <v>144</v>
      </c>
      <c r="K117" s="62" t="s">
        <v>50</v>
      </c>
    </row>
    <row r="118" spans="2:11">
      <c r="B118" s="105" t="s">
        <v>217</v>
      </c>
      <c r="C118" s="215" t="s">
        <v>28</v>
      </c>
      <c r="D118" s="215" t="s">
        <v>334</v>
      </c>
      <c r="E118" s="215" t="s">
        <v>218</v>
      </c>
      <c r="F118" s="212">
        <v>112</v>
      </c>
      <c r="G118" s="212">
        <v>20</v>
      </c>
      <c r="H118" s="172">
        <v>0.15151515151515152</v>
      </c>
      <c r="I118" s="204">
        <v>0</v>
      </c>
      <c r="J118" s="187">
        <v>132</v>
      </c>
      <c r="K118" s="62" t="s">
        <v>50</v>
      </c>
    </row>
    <row r="119" spans="2:11">
      <c r="B119" s="105" t="s">
        <v>219</v>
      </c>
      <c r="C119" s="215" t="s">
        <v>28</v>
      </c>
      <c r="D119" s="215" t="s">
        <v>334</v>
      </c>
      <c r="E119" s="215" t="s">
        <v>220</v>
      </c>
      <c r="F119" s="212">
        <v>78</v>
      </c>
      <c r="G119" s="212">
        <v>66</v>
      </c>
      <c r="H119" s="172">
        <v>0.45833333333333331</v>
      </c>
      <c r="I119" s="204">
        <v>0</v>
      </c>
      <c r="J119" s="187">
        <v>144</v>
      </c>
      <c r="K119" s="62" t="s">
        <v>50</v>
      </c>
    </row>
    <row r="120" spans="2:11">
      <c r="B120" s="105" t="s">
        <v>221</v>
      </c>
      <c r="C120" s="215" t="s">
        <v>28</v>
      </c>
      <c r="D120" s="215" t="s">
        <v>334</v>
      </c>
      <c r="E120" s="215" t="s">
        <v>222</v>
      </c>
      <c r="F120" s="212">
        <v>101</v>
      </c>
      <c r="G120" s="212">
        <v>19</v>
      </c>
      <c r="H120" s="172">
        <v>0.15833333333333333</v>
      </c>
      <c r="I120" s="204">
        <v>0</v>
      </c>
      <c r="J120" s="187">
        <v>120</v>
      </c>
      <c r="K120" s="62" t="s">
        <v>44</v>
      </c>
    </row>
    <row r="121" spans="2:11">
      <c r="B121" s="105" t="s">
        <v>223</v>
      </c>
      <c r="C121" s="215" t="s">
        <v>28</v>
      </c>
      <c r="D121" s="215" t="s">
        <v>334</v>
      </c>
      <c r="E121" s="215" t="s">
        <v>224</v>
      </c>
      <c r="F121" s="212">
        <v>100</v>
      </c>
      <c r="G121" s="212">
        <v>20</v>
      </c>
      <c r="H121" s="172">
        <v>0.16666666666666666</v>
      </c>
      <c r="I121" s="204">
        <v>0</v>
      </c>
      <c r="J121" s="187">
        <v>120</v>
      </c>
      <c r="K121" s="62" t="s">
        <v>44</v>
      </c>
    </row>
    <row r="122" spans="2:11">
      <c r="B122" s="105" t="s">
        <v>225</v>
      </c>
      <c r="C122" s="215" t="s">
        <v>28</v>
      </c>
      <c r="D122" s="215" t="s">
        <v>334</v>
      </c>
      <c r="E122" s="215" t="s">
        <v>226</v>
      </c>
      <c r="F122" s="212">
        <v>183</v>
      </c>
      <c r="G122" s="212">
        <v>169</v>
      </c>
      <c r="H122" s="172">
        <v>0.48011363636363635</v>
      </c>
      <c r="I122" s="204">
        <v>0</v>
      </c>
      <c r="J122" s="187">
        <v>352</v>
      </c>
      <c r="K122" s="62" t="s">
        <v>50</v>
      </c>
    </row>
    <row r="123" spans="2:11">
      <c r="B123" s="105" t="s">
        <v>227</v>
      </c>
      <c r="C123" s="215" t="s">
        <v>28</v>
      </c>
      <c r="D123" s="215" t="s">
        <v>334</v>
      </c>
      <c r="E123" s="215" t="s">
        <v>228</v>
      </c>
      <c r="F123" s="212">
        <v>184</v>
      </c>
      <c r="G123" s="212">
        <v>168</v>
      </c>
      <c r="H123" s="172">
        <v>0.47727272727272729</v>
      </c>
      <c r="I123" s="204">
        <v>0</v>
      </c>
      <c r="J123" s="187">
        <v>352</v>
      </c>
      <c r="K123" s="62" t="s">
        <v>50</v>
      </c>
    </row>
    <row r="124" spans="2:11">
      <c r="B124" s="105" t="s">
        <v>336</v>
      </c>
      <c r="C124" s="215" t="s">
        <v>28</v>
      </c>
      <c r="D124" s="215" t="s">
        <v>334</v>
      </c>
      <c r="E124" s="215" t="s">
        <v>337</v>
      </c>
      <c r="F124" s="212">
        <v>85</v>
      </c>
      <c r="G124" s="212">
        <v>171</v>
      </c>
      <c r="H124" s="172">
        <v>0.66796875</v>
      </c>
      <c r="I124" s="204">
        <v>0</v>
      </c>
      <c r="J124" s="187">
        <v>256</v>
      </c>
      <c r="K124" s="62" t="s">
        <v>55</v>
      </c>
    </row>
    <row r="125" spans="2:11">
      <c r="B125" s="105" t="s">
        <v>338</v>
      </c>
      <c r="C125" s="215" t="s">
        <v>28</v>
      </c>
      <c r="D125" s="215" t="s">
        <v>334</v>
      </c>
      <c r="E125" s="215" t="s">
        <v>339</v>
      </c>
      <c r="F125" s="212">
        <v>85</v>
      </c>
      <c r="G125" s="212">
        <v>171</v>
      </c>
      <c r="H125" s="172">
        <v>0.66796875</v>
      </c>
      <c r="I125" s="204">
        <v>0</v>
      </c>
      <c r="J125" s="187">
        <v>256</v>
      </c>
      <c r="K125" s="62" t="s">
        <v>55</v>
      </c>
    </row>
    <row r="126" spans="2:11">
      <c r="B126" s="105" t="s">
        <v>229</v>
      </c>
      <c r="C126" s="215" t="s">
        <v>28</v>
      </c>
      <c r="D126" s="215" t="s">
        <v>334</v>
      </c>
      <c r="E126" s="215" t="s">
        <v>230</v>
      </c>
      <c r="F126" s="212">
        <v>152</v>
      </c>
      <c r="G126" s="212">
        <v>88</v>
      </c>
      <c r="H126" s="172">
        <v>0.36666666666666664</v>
      </c>
      <c r="I126" s="204">
        <v>0</v>
      </c>
      <c r="J126" s="187">
        <v>240</v>
      </c>
      <c r="K126" s="62" t="s">
        <v>55</v>
      </c>
    </row>
    <row r="127" spans="2:11">
      <c r="B127" s="105" t="s">
        <v>231</v>
      </c>
      <c r="C127" s="215" t="s">
        <v>28</v>
      </c>
      <c r="D127" s="215" t="s">
        <v>334</v>
      </c>
      <c r="E127" s="215" t="s">
        <v>232</v>
      </c>
      <c r="F127" s="212">
        <v>183</v>
      </c>
      <c r="G127" s="212">
        <v>81</v>
      </c>
      <c r="H127" s="172">
        <v>0.30681818181818182</v>
      </c>
      <c r="I127" s="204">
        <v>0</v>
      </c>
      <c r="J127" s="187">
        <v>264</v>
      </c>
      <c r="K127" s="62" t="s">
        <v>55</v>
      </c>
    </row>
    <row r="128" spans="2:11">
      <c r="B128" s="105" t="s">
        <v>233</v>
      </c>
      <c r="C128" s="215" t="s">
        <v>28</v>
      </c>
      <c r="D128" s="215" t="s">
        <v>334</v>
      </c>
      <c r="E128" s="215" t="s">
        <v>234</v>
      </c>
      <c r="F128" s="212">
        <v>104</v>
      </c>
      <c r="G128" s="212">
        <v>64</v>
      </c>
      <c r="H128" s="172">
        <v>0.38095238095238093</v>
      </c>
      <c r="I128" s="204">
        <v>0</v>
      </c>
      <c r="J128" s="187">
        <v>168</v>
      </c>
      <c r="K128" s="62" t="s">
        <v>55</v>
      </c>
    </row>
    <row r="129" spans="2:11">
      <c r="B129" s="105" t="s">
        <v>235</v>
      </c>
      <c r="C129" s="215" t="s">
        <v>28</v>
      </c>
      <c r="D129" s="215" t="s">
        <v>334</v>
      </c>
      <c r="E129" s="215" t="s">
        <v>236</v>
      </c>
      <c r="F129" s="212">
        <v>108</v>
      </c>
      <c r="G129" s="212">
        <v>84</v>
      </c>
      <c r="H129" s="172">
        <v>0.4375</v>
      </c>
      <c r="I129" s="204">
        <v>0</v>
      </c>
      <c r="J129" s="187">
        <v>192</v>
      </c>
      <c r="K129" s="62" t="s">
        <v>55</v>
      </c>
    </row>
    <row r="130" spans="2:11">
      <c r="B130" s="105" t="s">
        <v>237</v>
      </c>
      <c r="C130" s="215" t="s">
        <v>28</v>
      </c>
      <c r="D130" s="215" t="s">
        <v>334</v>
      </c>
      <c r="E130" s="215" t="s">
        <v>238</v>
      </c>
      <c r="F130" s="212">
        <v>160</v>
      </c>
      <c r="G130" s="212">
        <v>80</v>
      </c>
      <c r="H130" s="172">
        <v>0.33333333333333331</v>
      </c>
      <c r="I130" s="204">
        <v>0</v>
      </c>
      <c r="J130" s="187">
        <v>240</v>
      </c>
      <c r="K130" s="62" t="s">
        <v>55</v>
      </c>
    </row>
    <row r="131" spans="2:11">
      <c r="B131" s="105" t="s">
        <v>239</v>
      </c>
      <c r="C131" s="215" t="s">
        <v>28</v>
      </c>
      <c r="D131" s="215" t="s">
        <v>334</v>
      </c>
      <c r="E131" s="215" t="s">
        <v>240</v>
      </c>
      <c r="F131" s="212">
        <v>237</v>
      </c>
      <c r="G131" s="212">
        <v>99</v>
      </c>
      <c r="H131" s="172">
        <v>0.29464285714285715</v>
      </c>
      <c r="I131" s="204">
        <v>0</v>
      </c>
      <c r="J131" s="187">
        <v>336</v>
      </c>
      <c r="K131" s="62" t="s">
        <v>55</v>
      </c>
    </row>
    <row r="132" spans="2:11">
      <c r="B132" s="105" t="s">
        <v>241</v>
      </c>
      <c r="C132" s="215" t="s">
        <v>28</v>
      </c>
      <c r="D132" s="215" t="s">
        <v>334</v>
      </c>
      <c r="E132" s="215" t="s">
        <v>242</v>
      </c>
      <c r="F132" s="212">
        <v>222</v>
      </c>
      <c r="G132" s="212">
        <v>57</v>
      </c>
      <c r="H132" s="172">
        <v>0.20430107526881722</v>
      </c>
      <c r="I132" s="204">
        <v>1</v>
      </c>
      <c r="J132" s="187">
        <v>280</v>
      </c>
      <c r="K132" s="62" t="s">
        <v>55</v>
      </c>
    </row>
    <row r="133" spans="2:11">
      <c r="B133" s="105" t="s">
        <v>243</v>
      </c>
      <c r="C133" s="215" t="s">
        <v>28</v>
      </c>
      <c r="D133" s="215" t="s">
        <v>334</v>
      </c>
      <c r="E133" s="215" t="s">
        <v>244</v>
      </c>
      <c r="F133" s="212">
        <v>152</v>
      </c>
      <c r="G133" s="212">
        <v>88</v>
      </c>
      <c r="H133" s="172">
        <v>0.36666666666666664</v>
      </c>
      <c r="I133" s="204">
        <v>0</v>
      </c>
      <c r="J133" s="187">
        <v>240</v>
      </c>
      <c r="K133" s="62" t="s">
        <v>55</v>
      </c>
    </row>
    <row r="134" spans="2:11">
      <c r="B134" s="105" t="s">
        <v>245</v>
      </c>
      <c r="C134" s="215" t="s">
        <v>28</v>
      </c>
      <c r="D134" s="215" t="s">
        <v>334</v>
      </c>
      <c r="E134" s="215" t="s">
        <v>246</v>
      </c>
      <c r="F134" s="212">
        <v>183</v>
      </c>
      <c r="G134" s="212">
        <v>81</v>
      </c>
      <c r="H134" s="172">
        <v>0.30681818181818182</v>
      </c>
      <c r="I134" s="204">
        <v>0</v>
      </c>
      <c r="J134" s="187">
        <v>264</v>
      </c>
      <c r="K134" s="62" t="s">
        <v>55</v>
      </c>
    </row>
    <row r="135" spans="2:11">
      <c r="B135" s="105" t="s">
        <v>247</v>
      </c>
      <c r="C135" s="215" t="s">
        <v>28</v>
      </c>
      <c r="D135" s="215" t="s">
        <v>334</v>
      </c>
      <c r="E135" s="215" t="s">
        <v>248</v>
      </c>
      <c r="F135" s="212">
        <v>104</v>
      </c>
      <c r="G135" s="212">
        <v>64</v>
      </c>
      <c r="H135" s="172">
        <v>0.38095238095238093</v>
      </c>
      <c r="I135" s="204">
        <v>0</v>
      </c>
      <c r="J135" s="187">
        <v>168</v>
      </c>
      <c r="K135" s="62" t="s">
        <v>55</v>
      </c>
    </row>
    <row r="136" spans="2:11">
      <c r="B136" s="105" t="s">
        <v>249</v>
      </c>
      <c r="C136" s="215" t="s">
        <v>28</v>
      </c>
      <c r="D136" s="215" t="s">
        <v>334</v>
      </c>
      <c r="E136" s="215" t="s">
        <v>250</v>
      </c>
      <c r="F136" s="212">
        <v>108</v>
      </c>
      <c r="G136" s="212">
        <v>84</v>
      </c>
      <c r="H136" s="172">
        <v>0.4375</v>
      </c>
      <c r="I136" s="204">
        <v>0</v>
      </c>
      <c r="J136" s="187">
        <v>192</v>
      </c>
      <c r="K136" s="62" t="s">
        <v>55</v>
      </c>
    </row>
    <row r="137" spans="2:11">
      <c r="B137" s="105" t="s">
        <v>251</v>
      </c>
      <c r="C137" s="215" t="s">
        <v>28</v>
      </c>
      <c r="D137" s="215" t="s">
        <v>334</v>
      </c>
      <c r="E137" s="215" t="s">
        <v>252</v>
      </c>
      <c r="F137" s="212">
        <v>159</v>
      </c>
      <c r="G137" s="212">
        <v>81</v>
      </c>
      <c r="H137" s="172">
        <v>0.33750000000000002</v>
      </c>
      <c r="I137" s="204">
        <v>0</v>
      </c>
      <c r="J137" s="187">
        <v>240</v>
      </c>
      <c r="K137" s="62" t="s">
        <v>55</v>
      </c>
    </row>
    <row r="138" spans="2:11">
      <c r="B138" s="105" t="s">
        <v>253</v>
      </c>
      <c r="C138" s="215" t="s">
        <v>28</v>
      </c>
      <c r="D138" s="215" t="s">
        <v>334</v>
      </c>
      <c r="E138" s="215" t="s">
        <v>254</v>
      </c>
      <c r="F138" s="212">
        <v>237</v>
      </c>
      <c r="G138" s="212">
        <v>99</v>
      </c>
      <c r="H138" s="172">
        <v>0.29464285714285715</v>
      </c>
      <c r="I138" s="204">
        <v>0</v>
      </c>
      <c r="J138" s="187">
        <v>336</v>
      </c>
      <c r="K138" s="62" t="s">
        <v>55</v>
      </c>
    </row>
    <row r="139" spans="2:11">
      <c r="B139" s="105" t="s">
        <v>255</v>
      </c>
      <c r="C139" s="215" t="s">
        <v>28</v>
      </c>
      <c r="D139" s="215" t="s">
        <v>334</v>
      </c>
      <c r="E139" s="215" t="s">
        <v>256</v>
      </c>
      <c r="F139" s="212">
        <v>222</v>
      </c>
      <c r="G139" s="212">
        <v>58</v>
      </c>
      <c r="H139" s="172">
        <v>0.20714285714285716</v>
      </c>
      <c r="I139" s="204">
        <v>0</v>
      </c>
      <c r="J139" s="187">
        <v>280</v>
      </c>
      <c r="K139" s="62" t="s">
        <v>55</v>
      </c>
    </row>
    <row r="140" spans="2:11">
      <c r="B140" s="105" t="s">
        <v>257</v>
      </c>
      <c r="C140" s="215" t="s">
        <v>28</v>
      </c>
      <c r="D140" s="215" t="s">
        <v>334</v>
      </c>
      <c r="E140" s="215" t="s">
        <v>258</v>
      </c>
      <c r="F140" s="212">
        <v>161</v>
      </c>
      <c r="G140" s="212">
        <v>31</v>
      </c>
      <c r="H140" s="172">
        <v>0.16145833333333334</v>
      </c>
      <c r="I140" s="204">
        <v>0</v>
      </c>
      <c r="J140" s="187">
        <v>192</v>
      </c>
      <c r="K140" s="62" t="s">
        <v>55</v>
      </c>
    </row>
    <row r="141" spans="2:11">
      <c r="B141" s="105" t="s">
        <v>259</v>
      </c>
      <c r="C141" s="215" t="s">
        <v>28</v>
      </c>
      <c r="D141" s="215" t="s">
        <v>334</v>
      </c>
      <c r="E141" s="215" t="s">
        <v>260</v>
      </c>
      <c r="F141" s="212">
        <v>220</v>
      </c>
      <c r="G141" s="212">
        <v>20</v>
      </c>
      <c r="H141" s="172">
        <v>8.3333333333333329E-2</v>
      </c>
      <c r="I141" s="204">
        <v>0</v>
      </c>
      <c r="J141" s="187">
        <v>240</v>
      </c>
      <c r="K141" s="62" t="s">
        <v>55</v>
      </c>
    </row>
    <row r="142" spans="2:11">
      <c r="B142" s="105" t="s">
        <v>261</v>
      </c>
      <c r="C142" s="215" t="s">
        <v>28</v>
      </c>
      <c r="D142" s="215" t="s">
        <v>334</v>
      </c>
      <c r="E142" s="215" t="s">
        <v>262</v>
      </c>
      <c r="F142" s="212">
        <v>212</v>
      </c>
      <c r="G142" s="212">
        <v>100</v>
      </c>
      <c r="H142" s="172">
        <v>0.32051282051282054</v>
      </c>
      <c r="I142" s="204">
        <v>0</v>
      </c>
      <c r="J142" s="187">
        <v>312</v>
      </c>
      <c r="K142" s="62" t="s">
        <v>55</v>
      </c>
    </row>
    <row r="143" spans="2:11">
      <c r="B143" s="105" t="s">
        <v>263</v>
      </c>
      <c r="C143" s="215" t="s">
        <v>28</v>
      </c>
      <c r="D143" s="215" t="s">
        <v>334</v>
      </c>
      <c r="E143" s="215" t="s">
        <v>264</v>
      </c>
      <c r="F143" s="212">
        <v>159</v>
      </c>
      <c r="G143" s="212">
        <v>31</v>
      </c>
      <c r="H143" s="172">
        <v>0.16315789473684211</v>
      </c>
      <c r="I143" s="204">
        <v>1</v>
      </c>
      <c r="J143" s="187">
        <v>191</v>
      </c>
      <c r="K143" s="62" t="s">
        <v>55</v>
      </c>
    </row>
    <row r="144" spans="2:11">
      <c r="B144" s="105" t="s">
        <v>265</v>
      </c>
      <c r="C144" s="215" t="s">
        <v>28</v>
      </c>
      <c r="D144" s="215" t="s">
        <v>334</v>
      </c>
      <c r="E144" s="215" t="s">
        <v>266</v>
      </c>
      <c r="F144" s="212">
        <v>219</v>
      </c>
      <c r="G144" s="212">
        <v>21</v>
      </c>
      <c r="H144" s="172">
        <v>8.7499999999999994E-2</v>
      </c>
      <c r="I144" s="204">
        <v>0</v>
      </c>
      <c r="J144" s="187">
        <v>240</v>
      </c>
      <c r="K144" s="62" t="s">
        <v>55</v>
      </c>
    </row>
    <row r="145" spans="2:11">
      <c r="B145" s="105" t="s">
        <v>267</v>
      </c>
      <c r="C145" s="215" t="s">
        <v>28</v>
      </c>
      <c r="D145" s="215" t="s">
        <v>334</v>
      </c>
      <c r="E145" s="215" t="s">
        <v>268</v>
      </c>
      <c r="F145" s="212">
        <v>211</v>
      </c>
      <c r="G145" s="212">
        <v>101</v>
      </c>
      <c r="H145" s="172">
        <v>0.32371794871794873</v>
      </c>
      <c r="I145" s="204">
        <v>0</v>
      </c>
      <c r="J145" s="187">
        <v>312</v>
      </c>
      <c r="K145" s="62" t="s">
        <v>55</v>
      </c>
    </row>
    <row r="146" spans="2:11">
      <c r="B146" s="105" t="s">
        <v>269</v>
      </c>
      <c r="C146" s="215" t="s">
        <v>28</v>
      </c>
      <c r="D146" s="215" t="s">
        <v>335</v>
      </c>
      <c r="E146" s="215" t="s">
        <v>270</v>
      </c>
      <c r="F146" s="212">
        <v>68</v>
      </c>
      <c r="G146" s="212">
        <v>112</v>
      </c>
      <c r="H146" s="172">
        <v>0.62222222222222223</v>
      </c>
      <c r="I146" s="204">
        <v>0</v>
      </c>
      <c r="J146" s="187">
        <v>180</v>
      </c>
      <c r="K146" s="62" t="s">
        <v>68</v>
      </c>
    </row>
    <row r="147" spans="2:11">
      <c r="B147" s="105" t="s">
        <v>271</v>
      </c>
      <c r="C147" s="215" t="s">
        <v>28</v>
      </c>
      <c r="D147" s="215" t="s">
        <v>335</v>
      </c>
      <c r="E147" s="215" t="s">
        <v>272</v>
      </c>
      <c r="F147" s="212">
        <v>69</v>
      </c>
      <c r="G147" s="212">
        <v>111</v>
      </c>
      <c r="H147" s="172">
        <v>0.6166666666666667</v>
      </c>
      <c r="I147" s="204">
        <v>0</v>
      </c>
      <c r="J147" s="187">
        <v>180</v>
      </c>
      <c r="K147" s="62" t="s">
        <v>68</v>
      </c>
    </row>
    <row r="148" spans="2:11">
      <c r="B148" s="105"/>
      <c r="C148" s="215"/>
      <c r="D148" s="215"/>
      <c r="E148" s="215"/>
      <c r="F148" s="212"/>
      <c r="G148" s="212"/>
      <c r="H148" s="172"/>
      <c r="I148" s="204"/>
      <c r="J148" s="187"/>
      <c r="K148" s="62"/>
    </row>
    <row r="149" spans="2:11">
      <c r="B149" s="105"/>
      <c r="C149" s="215"/>
      <c r="D149" s="215"/>
      <c r="E149" s="215"/>
      <c r="F149" s="212"/>
      <c r="G149" s="212"/>
      <c r="H149" s="172"/>
      <c r="I149" s="204"/>
      <c r="J149" s="187"/>
      <c r="K149" s="62"/>
    </row>
    <row r="150" spans="2:11">
      <c r="B150" s="105"/>
      <c r="C150" s="215"/>
      <c r="D150" s="215"/>
      <c r="E150" s="215"/>
      <c r="F150" s="212"/>
      <c r="G150" s="212"/>
      <c r="H150" s="172"/>
      <c r="I150" s="204"/>
      <c r="J150" s="187"/>
      <c r="K150" s="62"/>
    </row>
    <row r="151" spans="2:11">
      <c r="B151" s="105"/>
      <c r="C151" s="215"/>
      <c r="D151" s="215"/>
      <c r="E151" s="215"/>
      <c r="F151" s="212"/>
      <c r="G151" s="212"/>
      <c r="H151" s="172"/>
      <c r="I151" s="204"/>
      <c r="J151" s="187"/>
      <c r="K151" s="62"/>
    </row>
    <row r="152" spans="2:11">
      <c r="B152" s="105"/>
      <c r="C152" s="215"/>
      <c r="D152" s="215"/>
      <c r="E152" s="215"/>
      <c r="F152" s="212"/>
      <c r="G152" s="212"/>
      <c r="H152" s="172"/>
      <c r="I152" s="204"/>
      <c r="J152" s="187"/>
      <c r="K152" s="62"/>
    </row>
    <row r="153" spans="2:11">
      <c r="B153" s="105"/>
      <c r="C153" s="215"/>
      <c r="D153" s="215"/>
      <c r="E153" s="215"/>
      <c r="F153" s="212"/>
      <c r="G153" s="212"/>
      <c r="H153" s="172"/>
      <c r="I153" s="204"/>
      <c r="J153" s="187"/>
      <c r="K153" s="62"/>
    </row>
    <row r="154" spans="2:11" ht="13.5" thickBot="1">
      <c r="B154" s="101"/>
      <c r="C154" s="110"/>
      <c r="D154" s="110"/>
      <c r="E154" s="110"/>
      <c r="F154" s="213"/>
      <c r="G154" s="213"/>
      <c r="H154" s="184"/>
      <c r="I154" s="152"/>
      <c r="J154" s="170"/>
      <c r="K154" s="61"/>
    </row>
    <row r="156" spans="2:11" ht="13.5" thickBot="1"/>
    <row r="157" spans="2:11" ht="21" thickBot="1">
      <c r="B157" s="134" t="s">
        <v>299</v>
      </c>
      <c r="C157" s="135"/>
      <c r="D157" s="135"/>
      <c r="E157" s="135"/>
      <c r="F157" s="135"/>
      <c r="G157" s="135"/>
      <c r="H157" s="135"/>
      <c r="I157" s="135"/>
      <c r="J157" s="135"/>
      <c r="K157" s="136"/>
    </row>
    <row r="158" spans="2:11" ht="21" thickBot="1">
      <c r="B158" s="139" t="s">
        <v>27</v>
      </c>
      <c r="C158" s="140"/>
      <c r="D158" s="140"/>
      <c r="E158" s="39"/>
      <c r="F158" s="141" t="s">
        <v>4</v>
      </c>
      <c r="G158" s="142"/>
      <c r="H158" s="142"/>
      <c r="I158" s="142"/>
      <c r="J158" s="143"/>
      <c r="K158" s="70"/>
    </row>
    <row r="159" spans="2:11" ht="27" thickTop="1" thickBot="1">
      <c r="B159" s="40" t="s">
        <v>9</v>
      </c>
      <c r="C159" s="41" t="s">
        <v>3</v>
      </c>
      <c r="D159" s="41" t="s">
        <v>1</v>
      </c>
      <c r="E159" s="41" t="s">
        <v>0</v>
      </c>
      <c r="F159" s="50" t="s">
        <v>10</v>
      </c>
      <c r="G159" s="50" t="s">
        <v>11</v>
      </c>
      <c r="H159" s="50" t="s">
        <v>2</v>
      </c>
      <c r="I159" s="50" t="s">
        <v>12</v>
      </c>
      <c r="J159" s="41" t="s">
        <v>13</v>
      </c>
      <c r="K159" s="50" t="s">
        <v>15</v>
      </c>
    </row>
    <row r="160" spans="2:11">
      <c r="B160" s="112" t="s">
        <v>468</v>
      </c>
      <c r="C160" s="103" t="s">
        <v>464</v>
      </c>
      <c r="D160" s="103" t="s">
        <v>48</v>
      </c>
      <c r="E160" s="103" t="s">
        <v>281</v>
      </c>
      <c r="F160" s="211">
        <v>37</v>
      </c>
      <c r="G160" s="211">
        <v>14</v>
      </c>
      <c r="H160" s="196">
        <v>0.27450980392156865</v>
      </c>
      <c r="I160" s="179">
        <v>74</v>
      </c>
      <c r="J160" s="168">
        <v>125</v>
      </c>
      <c r="K160" s="52" t="s">
        <v>50</v>
      </c>
    </row>
    <row r="161" spans="2:11" ht="13.5" thickBot="1">
      <c r="B161" s="105" t="s">
        <v>469</v>
      </c>
      <c r="C161" s="215" t="s">
        <v>464</v>
      </c>
      <c r="D161" s="215" t="s">
        <v>48</v>
      </c>
      <c r="E161" s="215" t="s">
        <v>280</v>
      </c>
      <c r="F161" s="214">
        <v>37</v>
      </c>
      <c r="G161" s="212">
        <v>14</v>
      </c>
      <c r="H161" s="216">
        <v>0.27450980392156865</v>
      </c>
      <c r="I161" s="217">
        <v>74</v>
      </c>
      <c r="J161" s="218">
        <v>125</v>
      </c>
      <c r="K161" s="62" t="s">
        <v>50</v>
      </c>
    </row>
    <row r="162" spans="2:11" ht="13.5" thickBot="1">
      <c r="B162" s="105" t="s">
        <v>273</v>
      </c>
      <c r="C162" s="215" t="s">
        <v>466</v>
      </c>
      <c r="D162" s="215" t="s">
        <v>48</v>
      </c>
      <c r="E162" s="215" t="s">
        <v>274</v>
      </c>
      <c r="F162" s="214">
        <v>10</v>
      </c>
      <c r="G162" s="212">
        <v>14</v>
      </c>
      <c r="H162" s="216">
        <v>0.58333333333333337</v>
      </c>
      <c r="I162" s="217">
        <v>0</v>
      </c>
      <c r="J162" s="218">
        <v>24</v>
      </c>
      <c r="K162" s="52" t="s">
        <v>44</v>
      </c>
    </row>
    <row r="163" spans="2:11" ht="13.5" thickBot="1">
      <c r="B163" s="101" t="s">
        <v>275</v>
      </c>
      <c r="C163" s="110" t="s">
        <v>466</v>
      </c>
      <c r="D163" s="110" t="s">
        <v>48</v>
      </c>
      <c r="E163" s="110" t="s">
        <v>276</v>
      </c>
      <c r="F163" s="171">
        <v>10</v>
      </c>
      <c r="G163" s="213">
        <v>14</v>
      </c>
      <c r="H163" s="156">
        <v>0.58333333333333337</v>
      </c>
      <c r="I163" s="207">
        <v>0</v>
      </c>
      <c r="J163" s="194">
        <v>24</v>
      </c>
      <c r="K163" s="155" t="s">
        <v>44</v>
      </c>
    </row>
    <row r="165" spans="2:11" ht="13.5" thickBot="1"/>
    <row r="166" spans="2:11" ht="21" thickBot="1">
      <c r="B166" s="134" t="s">
        <v>300</v>
      </c>
      <c r="C166" s="135"/>
      <c r="D166" s="135"/>
      <c r="E166" s="135"/>
      <c r="F166" s="135"/>
      <c r="G166" s="135"/>
      <c r="H166" s="135"/>
      <c r="I166" s="135"/>
      <c r="J166" s="135"/>
      <c r="K166" s="136"/>
    </row>
    <row r="167" spans="2:11" ht="21.75" thickTop="1" thickBot="1">
      <c r="B167" s="139" t="s">
        <v>27</v>
      </c>
      <c r="C167" s="140"/>
      <c r="D167" s="140"/>
      <c r="E167" s="39"/>
      <c r="F167" s="141" t="s">
        <v>4</v>
      </c>
      <c r="G167" s="142"/>
      <c r="H167" s="142"/>
      <c r="I167" s="142"/>
      <c r="J167" s="143"/>
      <c r="K167" s="50" t="s">
        <v>15</v>
      </c>
    </row>
    <row r="168" spans="2:11" ht="27" thickTop="1" thickBot="1">
      <c r="B168" s="188" t="s">
        <v>9</v>
      </c>
      <c r="C168" s="189" t="s">
        <v>3</v>
      </c>
      <c r="D168" s="189" t="s">
        <v>1</v>
      </c>
      <c r="E168" s="189" t="s">
        <v>0</v>
      </c>
      <c r="F168" s="159" t="s">
        <v>10</v>
      </c>
      <c r="G168" s="159" t="s">
        <v>11</v>
      </c>
      <c r="H168" s="159" t="s">
        <v>2</v>
      </c>
      <c r="I168" s="159" t="s">
        <v>12</v>
      </c>
      <c r="J168" s="189" t="s">
        <v>13</v>
      </c>
      <c r="K168" s="50" t="s">
        <v>15</v>
      </c>
    </row>
    <row r="169" spans="2:11">
      <c r="B169" s="112" t="s">
        <v>463</v>
      </c>
      <c r="C169" s="103" t="s">
        <v>464</v>
      </c>
      <c r="D169" s="103" t="s">
        <v>48</v>
      </c>
      <c r="E169" s="103" t="s">
        <v>281</v>
      </c>
      <c r="F169" s="211">
        <v>35</v>
      </c>
      <c r="G169" s="211">
        <v>1</v>
      </c>
      <c r="H169" s="202">
        <v>2.7777777777777776E-2</v>
      </c>
      <c r="I169" s="176">
        <v>76</v>
      </c>
      <c r="J169" s="168">
        <v>112</v>
      </c>
      <c r="K169" s="52" t="s">
        <v>50</v>
      </c>
    </row>
    <row r="170" spans="2:11">
      <c r="B170" s="105" t="s">
        <v>465</v>
      </c>
      <c r="C170" s="215" t="s">
        <v>464</v>
      </c>
      <c r="D170" s="215" t="s">
        <v>48</v>
      </c>
      <c r="E170" s="215" t="s">
        <v>280</v>
      </c>
      <c r="F170" s="214">
        <v>35</v>
      </c>
      <c r="G170" s="214">
        <v>1</v>
      </c>
      <c r="H170" s="208">
        <v>2.7777777777777776E-2</v>
      </c>
      <c r="I170" s="209">
        <v>76</v>
      </c>
      <c r="J170" s="218">
        <v>112</v>
      </c>
      <c r="K170" s="62" t="s">
        <v>50</v>
      </c>
    </row>
    <row r="171" spans="2:11">
      <c r="B171" s="105" t="s">
        <v>277</v>
      </c>
      <c r="C171" s="215" t="s">
        <v>466</v>
      </c>
      <c r="D171" s="215" t="s">
        <v>48</v>
      </c>
      <c r="E171" s="215" t="s">
        <v>467</v>
      </c>
      <c r="F171" s="214">
        <v>10</v>
      </c>
      <c r="G171" s="214">
        <v>14</v>
      </c>
      <c r="H171" s="208">
        <v>0.58333333333333337</v>
      </c>
      <c r="I171" s="209">
        <v>0</v>
      </c>
      <c r="J171" s="218">
        <v>24</v>
      </c>
      <c r="K171" s="62" t="s">
        <v>44</v>
      </c>
    </row>
    <row r="172" spans="2:11" ht="13.5" thickBot="1">
      <c r="B172" s="101" t="s">
        <v>278</v>
      </c>
      <c r="C172" s="110" t="s">
        <v>466</v>
      </c>
      <c r="D172" s="110" t="s">
        <v>48</v>
      </c>
      <c r="E172" s="110" t="s">
        <v>279</v>
      </c>
      <c r="F172" s="171">
        <v>10</v>
      </c>
      <c r="G172" s="171">
        <v>14</v>
      </c>
      <c r="H172" s="185">
        <v>0.58333333333333337</v>
      </c>
      <c r="I172" s="195">
        <v>0</v>
      </c>
      <c r="J172" s="194">
        <v>24</v>
      </c>
      <c r="K172" s="61" t="s">
        <v>44</v>
      </c>
    </row>
    <row r="173" spans="2:11" ht="15">
      <c r="B173" s="178"/>
      <c r="C173" s="157"/>
      <c r="D173" s="183"/>
      <c r="E173" s="190"/>
      <c r="F173" s="181"/>
      <c r="G173" s="181"/>
      <c r="H173" s="180"/>
      <c r="I173" s="181"/>
      <c r="J173" s="181"/>
      <c r="K173" s="178"/>
    </row>
    <row r="175" spans="2:11" ht="13.5" thickBot="1"/>
    <row r="176" spans="2:11" ht="21" thickBot="1">
      <c r="B176" s="134" t="s">
        <v>294</v>
      </c>
      <c r="C176" s="135"/>
      <c r="D176" s="135"/>
      <c r="E176" s="135"/>
      <c r="F176" s="135"/>
      <c r="G176" s="135"/>
      <c r="H176" s="135"/>
      <c r="I176" s="135"/>
      <c r="J176" s="135"/>
      <c r="K176" s="136"/>
    </row>
    <row r="177" spans="2:11" ht="21.75" thickTop="1" thickBot="1">
      <c r="B177" s="139" t="s">
        <v>27</v>
      </c>
      <c r="C177" s="140"/>
      <c r="D177" s="140"/>
      <c r="E177" s="39"/>
      <c r="F177" s="141" t="s">
        <v>4</v>
      </c>
      <c r="G177" s="142"/>
      <c r="H177" s="142"/>
      <c r="I177" s="142"/>
      <c r="J177" s="143"/>
      <c r="K177" s="50" t="s">
        <v>15</v>
      </c>
    </row>
    <row r="178" spans="2:11" ht="27" thickTop="1" thickBot="1">
      <c r="B178" s="174" t="s">
        <v>9</v>
      </c>
      <c r="C178" s="153" t="s">
        <v>3</v>
      </c>
      <c r="D178" s="153" t="s">
        <v>1</v>
      </c>
      <c r="E178" s="153" t="s">
        <v>0</v>
      </c>
      <c r="F178" s="182" t="s">
        <v>10</v>
      </c>
      <c r="G178" s="182" t="s">
        <v>11</v>
      </c>
      <c r="H178" s="182" t="s">
        <v>2</v>
      </c>
      <c r="I178" s="182" t="s">
        <v>12</v>
      </c>
      <c r="J178" s="153" t="s">
        <v>13</v>
      </c>
      <c r="K178" s="50" t="s">
        <v>15</v>
      </c>
    </row>
    <row r="179" spans="2:11" ht="13.5" thickBot="1">
      <c r="B179" s="112" t="s">
        <v>286</v>
      </c>
      <c r="C179" s="103" t="s">
        <v>29</v>
      </c>
      <c r="D179" s="103" t="s">
        <v>335</v>
      </c>
      <c r="E179" s="103" t="s">
        <v>287</v>
      </c>
      <c r="F179" s="211">
        <v>16</v>
      </c>
      <c r="G179" s="211">
        <v>38</v>
      </c>
      <c r="H179" s="154">
        <v>0.70370370370370372</v>
      </c>
      <c r="I179" s="177">
        <v>0</v>
      </c>
      <c r="J179" s="168">
        <v>54</v>
      </c>
      <c r="K179" s="155" t="s">
        <v>68</v>
      </c>
    </row>
    <row r="180" spans="2:11">
      <c r="B180" s="105" t="s">
        <v>288</v>
      </c>
      <c r="C180" s="215" t="s">
        <v>29</v>
      </c>
      <c r="D180" s="215" t="s">
        <v>335</v>
      </c>
      <c r="E180" s="215" t="s">
        <v>462</v>
      </c>
      <c r="F180" s="214">
        <v>16</v>
      </c>
      <c r="G180" s="214">
        <v>38</v>
      </c>
      <c r="H180" s="205">
        <v>0.70370370370370372</v>
      </c>
      <c r="I180" s="206">
        <v>0</v>
      </c>
      <c r="J180" s="218">
        <v>54</v>
      </c>
      <c r="K180" s="62" t="s">
        <v>68</v>
      </c>
    </row>
    <row r="181" spans="2:11">
      <c r="B181" s="105" t="s">
        <v>282</v>
      </c>
      <c r="C181" s="215" t="s">
        <v>28</v>
      </c>
      <c r="D181" s="215" t="s">
        <v>334</v>
      </c>
      <c r="E181" s="215" t="s">
        <v>283</v>
      </c>
      <c r="F181" s="214">
        <v>18</v>
      </c>
      <c r="G181" s="214">
        <v>30</v>
      </c>
      <c r="H181" s="205">
        <v>0.625</v>
      </c>
      <c r="I181" s="206">
        <v>0</v>
      </c>
      <c r="J181" s="218">
        <v>48</v>
      </c>
      <c r="K181" s="62" t="s">
        <v>44</v>
      </c>
    </row>
    <row r="182" spans="2:11" ht="13.5" thickBot="1">
      <c r="B182" s="101" t="s">
        <v>284</v>
      </c>
      <c r="C182" s="110" t="s">
        <v>28</v>
      </c>
      <c r="D182" s="110" t="s">
        <v>334</v>
      </c>
      <c r="E182" s="110" t="s">
        <v>285</v>
      </c>
      <c r="F182" s="171">
        <v>17</v>
      </c>
      <c r="G182" s="171">
        <v>31</v>
      </c>
      <c r="H182" s="175">
        <v>0.64583333333333337</v>
      </c>
      <c r="I182" s="192">
        <v>0</v>
      </c>
      <c r="J182" s="194">
        <v>48</v>
      </c>
      <c r="K182" s="61" t="s">
        <v>44</v>
      </c>
    </row>
  </sheetData>
  <autoFilter ref="B30:M72"/>
  <mergeCells count="23">
    <mergeCell ref="B177:D177"/>
    <mergeCell ref="F177:J177"/>
    <mergeCell ref="B110:D110"/>
    <mergeCell ref="F110:J110"/>
    <mergeCell ref="B167:D167"/>
    <mergeCell ref="F167:J167"/>
    <mergeCell ref="B176:K176"/>
    <mergeCell ref="B157:K157"/>
    <mergeCell ref="B158:D158"/>
    <mergeCell ref="F158:J158"/>
    <mergeCell ref="B166:K166"/>
    <mergeCell ref="B1:K1"/>
    <mergeCell ref="B2:K2"/>
    <mergeCell ref="B3:D3"/>
    <mergeCell ref="F3:J3"/>
    <mergeCell ref="B17:D17"/>
    <mergeCell ref="F17:J17"/>
    <mergeCell ref="B109:K109"/>
    <mergeCell ref="B28:K28"/>
    <mergeCell ref="B29:D29"/>
    <mergeCell ref="F29:J29"/>
    <mergeCell ref="B84:D84"/>
    <mergeCell ref="F84:J84"/>
  </mergeCells>
  <hyperlinks>
    <hyperlink ref="B32" r:id="rId1" location="cmdscgc1_jd_01!A1"/>
    <hyperlink ref="B33" r:id="rId2" location="emdscgc1_jd_03!A1"/>
    <hyperlink ref="B34" r:id="rId3" location="emdscgc1_jd_04!A1"/>
    <hyperlink ref="B35" r:id="rId4" location="emdscgc1_jd_05!A1"/>
    <hyperlink ref="B37" r:id="rId5" location="emdscgc1_rb_03!A1"/>
    <hyperlink ref="B38" r:id="rId6" location="emdscgc1_rb_04!A1"/>
    <hyperlink ref="B39" r:id="rId7" location="emdscgc1_rb_05!A1"/>
    <hyperlink ref="B36" r:id="rId8" location="cmdscgc1_rb_01!A1"/>
  </hyperlinks>
  <printOptions horizontalCentered="1"/>
  <pageMargins left="0.75" right="0.75" top="1" bottom="1" header="0.75" footer="0.75"/>
  <pageSetup scale="64" orientation="portrait" r:id="rId9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EMEA Scope_structural report</vt:lpstr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2014-05-19T14:32:28Z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